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03674616-50FF-4B77-ACEB-4FA50E0460DE}" xr6:coauthVersionLast="36" xr6:coauthVersionMax="36" xr10:uidLastSave="{00000000-0000-0000-0000-000000000000}"/>
  <bookViews>
    <workbookView xWindow="0" yWindow="0" windowWidth="28800" windowHeight="12300" tabRatio="688" xr2:uid="{00000000-000D-0000-FFFF-FFFF00000000}"/>
  </bookViews>
  <sheets>
    <sheet name=" Agency Impact" sheetId="8" r:id="rId1"/>
    <sheet name="Mail Ops 0670-A670" sheetId="9" state="hidden" r:id="rId2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1">'Mail Ops 0670-A670'!$A$1:$P$73</definedName>
    <definedName name="_xlnm.Print_Titles" localSheetId="0">' Agency Impact'!$1:$3</definedName>
    <definedName name="Rate">#REF!</definedName>
    <definedName name="YearlyRate">#REF!</definedName>
  </definedNames>
  <calcPr calcId="191029"/>
</workbook>
</file>

<file path=xl/calcChain.xml><?xml version="1.0" encoding="utf-8"?>
<calcChain xmlns="http://schemas.openxmlformats.org/spreadsheetml/2006/main">
  <c r="M40" i="9" l="1"/>
  <c r="G70" i="9" l="1"/>
  <c r="E70" i="9"/>
  <c r="C70" i="9"/>
  <c r="T47" i="9"/>
  <c r="S47" i="9"/>
  <c r="R47" i="9"/>
  <c r="Q47" i="9"/>
  <c r="M47" i="9"/>
  <c r="F47" i="9"/>
  <c r="E47" i="9"/>
  <c r="U46" i="9"/>
  <c r="K46" i="9"/>
  <c r="L46" i="9" s="1"/>
  <c r="O46" i="9" s="1"/>
  <c r="G46" i="9"/>
  <c r="U45" i="9"/>
  <c r="K45" i="9"/>
  <c r="L45" i="9" s="1"/>
  <c r="O45" i="9" s="1"/>
  <c r="G45" i="9"/>
  <c r="U44" i="9"/>
  <c r="K44" i="9"/>
  <c r="L44" i="9" s="1"/>
  <c r="O44" i="9" s="1"/>
  <c r="G44" i="9"/>
  <c r="U43" i="9"/>
  <c r="K43" i="9"/>
  <c r="L43" i="9" s="1"/>
  <c r="O43" i="9" s="1"/>
  <c r="G43" i="9"/>
  <c r="U42" i="9"/>
  <c r="K42" i="9"/>
  <c r="L42" i="9" s="1"/>
  <c r="O42" i="9" s="1"/>
  <c r="G42" i="9"/>
  <c r="U41" i="9"/>
  <c r="O41" i="9"/>
  <c r="K41" i="9"/>
  <c r="G41" i="9"/>
  <c r="U40" i="9"/>
  <c r="O40" i="9"/>
  <c r="K40" i="9"/>
  <c r="G40" i="9"/>
  <c r="U39" i="9"/>
  <c r="O39" i="9"/>
  <c r="K39" i="9"/>
  <c r="G39" i="9"/>
  <c r="U38" i="9"/>
  <c r="K38" i="9"/>
  <c r="L38" i="9" s="1"/>
  <c r="O38" i="9" s="1"/>
  <c r="G38" i="9"/>
  <c r="U37" i="9"/>
  <c r="L37" i="9"/>
  <c r="O37" i="9" s="1"/>
  <c r="K37" i="9"/>
  <c r="G37" i="9"/>
  <c r="U36" i="9"/>
  <c r="K36" i="9"/>
  <c r="L36" i="9" s="1"/>
  <c r="O36" i="9" s="1"/>
  <c r="G36" i="9"/>
  <c r="U35" i="9"/>
  <c r="K35" i="9"/>
  <c r="L35" i="9" s="1"/>
  <c r="O35" i="9" s="1"/>
  <c r="G35" i="9"/>
  <c r="U34" i="9"/>
  <c r="O34" i="9"/>
  <c r="K34" i="9"/>
  <c r="G34" i="9"/>
  <c r="U33" i="9"/>
  <c r="I33" i="9"/>
  <c r="K33" i="9" s="1"/>
  <c r="L33" i="9" s="1"/>
  <c r="O33" i="9" s="1"/>
  <c r="G33" i="9"/>
  <c r="U32" i="9"/>
  <c r="K32" i="9"/>
  <c r="L32" i="9" s="1"/>
  <c r="O32" i="9" s="1"/>
  <c r="G32" i="9"/>
  <c r="U31" i="9"/>
  <c r="K31" i="9"/>
  <c r="L31" i="9" s="1"/>
  <c r="O31" i="9" s="1"/>
  <c r="G31" i="9"/>
  <c r="U30" i="9"/>
  <c r="K30" i="9"/>
  <c r="L30" i="9" s="1"/>
  <c r="O30" i="9" s="1"/>
  <c r="G30" i="9"/>
  <c r="U29" i="9"/>
  <c r="K29" i="9"/>
  <c r="L29" i="9" s="1"/>
  <c r="O29" i="9" s="1"/>
  <c r="G29" i="9"/>
  <c r="U28" i="9"/>
  <c r="K28" i="9"/>
  <c r="L28" i="9" s="1"/>
  <c r="O28" i="9" s="1"/>
  <c r="G28" i="9"/>
  <c r="U27" i="9"/>
  <c r="L27" i="9"/>
  <c r="O27" i="9" s="1"/>
  <c r="K27" i="9"/>
  <c r="G27" i="9"/>
  <c r="U26" i="9"/>
  <c r="K26" i="9"/>
  <c r="L26" i="9" s="1"/>
  <c r="O26" i="9" s="1"/>
  <c r="G26" i="9"/>
  <c r="U25" i="9"/>
  <c r="K25" i="9"/>
  <c r="L25" i="9" s="1"/>
  <c r="O25" i="9" s="1"/>
  <c r="G25" i="9"/>
  <c r="U24" i="9"/>
  <c r="K24" i="9"/>
  <c r="L24" i="9" s="1"/>
  <c r="O24" i="9" s="1"/>
  <c r="G24" i="9"/>
  <c r="U23" i="9"/>
  <c r="K23" i="9"/>
  <c r="L23" i="9" s="1"/>
  <c r="O23" i="9" s="1"/>
  <c r="G23" i="9"/>
  <c r="K22" i="9"/>
  <c r="L22" i="9" s="1"/>
  <c r="O22" i="9" s="1"/>
  <c r="G22" i="9"/>
  <c r="U21" i="9"/>
  <c r="K21" i="9"/>
  <c r="L21" i="9" s="1"/>
  <c r="O21" i="9" s="1"/>
  <c r="G21" i="9"/>
  <c r="U20" i="9"/>
  <c r="K20" i="9"/>
  <c r="L20" i="9" s="1"/>
  <c r="O20" i="9" s="1"/>
  <c r="G20" i="9"/>
  <c r="U19" i="9"/>
  <c r="K19" i="9"/>
  <c r="L19" i="9" s="1"/>
  <c r="O19" i="9" s="1"/>
  <c r="G19" i="9"/>
  <c r="U18" i="9"/>
  <c r="K18" i="9"/>
  <c r="L18" i="9" s="1"/>
  <c r="O18" i="9" s="1"/>
  <c r="G18" i="9"/>
  <c r="U17" i="9"/>
  <c r="O17" i="9"/>
  <c r="K17" i="9"/>
  <c r="G17" i="9"/>
  <c r="U16" i="9"/>
  <c r="H16" i="9"/>
  <c r="H47" i="9" s="1"/>
  <c r="G16" i="9"/>
  <c r="G15" i="9"/>
  <c r="T13" i="9"/>
  <c r="T48" i="9" s="1"/>
  <c r="S13" i="9"/>
  <c r="S48" i="9" s="1"/>
  <c r="R13" i="9"/>
  <c r="R48" i="9" s="1"/>
  <c r="Q13" i="9"/>
  <c r="Q48" i="9" s="1"/>
  <c r="M13" i="9"/>
  <c r="M48" i="9" s="1"/>
  <c r="H13" i="9"/>
  <c r="F13" i="9"/>
  <c r="G13" i="9" s="1"/>
  <c r="E13" i="9"/>
  <c r="E48" i="9" s="1"/>
  <c r="K12" i="9"/>
  <c r="L12" i="9" s="1"/>
  <c r="O12" i="9" s="1"/>
  <c r="G12" i="9"/>
  <c r="K11" i="9"/>
  <c r="L11" i="9" s="1"/>
  <c r="O11" i="9" s="1"/>
  <c r="G11" i="9"/>
  <c r="K10" i="9"/>
  <c r="L10" i="9" s="1"/>
  <c r="O10" i="9" s="1"/>
  <c r="G10" i="9"/>
  <c r="L9" i="9"/>
  <c r="O9" i="9" s="1"/>
  <c r="K9" i="9"/>
  <c r="G9" i="9"/>
  <c r="K8" i="9"/>
  <c r="L8" i="9" s="1"/>
  <c r="O8" i="9" s="1"/>
  <c r="G8" i="9"/>
  <c r="K7" i="9"/>
  <c r="G7" i="9"/>
  <c r="Q2" i="9"/>
  <c r="G47" i="9" l="1"/>
  <c r="L47" i="9"/>
  <c r="K13" i="9"/>
  <c r="H48" i="9"/>
  <c r="O16" i="9"/>
  <c r="O47" i="9" s="1"/>
  <c r="O50" i="9" s="1"/>
  <c r="A70" i="9"/>
  <c r="I7" i="9"/>
  <c r="I13" i="9" s="1"/>
  <c r="W8" i="9"/>
  <c r="I47" i="9" l="1"/>
  <c r="I48" i="9" s="1"/>
  <c r="K16" i="9"/>
  <c r="K47" i="9" s="1"/>
  <c r="W9" i="9" l="1"/>
  <c r="W11" i="9" s="1"/>
  <c r="L7" i="9" s="1"/>
  <c r="K48" i="9"/>
  <c r="L13" i="9" l="1"/>
  <c r="L48" i="9" s="1"/>
  <c r="O7" i="9"/>
  <c r="O13" i="9" l="1"/>
  <c r="O48" i="9" s="1"/>
  <c r="O49" i="9" s="1"/>
</calcChain>
</file>

<file path=xl/sharedStrings.xml><?xml version="1.0" encoding="utf-8"?>
<sst xmlns="http://schemas.openxmlformats.org/spreadsheetml/2006/main" count="376" uniqueCount="334">
  <si>
    <t>Department of Administrative Services</t>
  </si>
  <si>
    <t>205</t>
  </si>
  <si>
    <t>301</t>
  </si>
  <si>
    <t>401</t>
  </si>
  <si>
    <t>Total Revenues</t>
  </si>
  <si>
    <t>101</t>
  </si>
  <si>
    <t>202</t>
  </si>
  <si>
    <t>State Vehicle Operations</t>
  </si>
  <si>
    <t>State Vehicle Depreciation</t>
  </si>
  <si>
    <t>303</t>
  </si>
  <si>
    <t>304</t>
  </si>
  <si>
    <t>308</t>
  </si>
  <si>
    <t>309</t>
  </si>
  <si>
    <t>312</t>
  </si>
  <si>
    <t>313</t>
  </si>
  <si>
    <t>402</t>
  </si>
  <si>
    <t>405</t>
  </si>
  <si>
    <t>406</t>
  </si>
  <si>
    <t>409</t>
  </si>
  <si>
    <t>411</t>
  </si>
  <si>
    <t>412</t>
  </si>
  <si>
    <t>414</t>
  </si>
  <si>
    <t>416</t>
  </si>
  <si>
    <t>419</t>
  </si>
  <si>
    <t>510</t>
  </si>
  <si>
    <t>FTE</t>
  </si>
  <si>
    <t>General Services Enterprise</t>
  </si>
  <si>
    <t xml:space="preserve">Total Expenditures </t>
  </si>
  <si>
    <t>Personal Services</t>
  </si>
  <si>
    <t>Travel, In-State</t>
  </si>
  <si>
    <t>Supplies, Equipment Maintenance</t>
  </si>
  <si>
    <t>Supplies, Other</t>
  </si>
  <si>
    <t>Communications</t>
  </si>
  <si>
    <t>Reimbursements, Other State Agencies</t>
  </si>
  <si>
    <t>Rentals</t>
  </si>
  <si>
    <t>Postage</t>
  </si>
  <si>
    <t>Total</t>
  </si>
  <si>
    <t>Budget</t>
  </si>
  <si>
    <t>01B</t>
  </si>
  <si>
    <t>615 / 616</t>
  </si>
  <si>
    <t>238 / 255</t>
  </si>
  <si>
    <t>269 / 275</t>
  </si>
  <si>
    <t>444 / 446</t>
  </si>
  <si>
    <t>582 / 584</t>
  </si>
  <si>
    <t>595 / 596</t>
  </si>
  <si>
    <t>645 / 646</t>
  </si>
  <si>
    <t>655/656/657</t>
  </si>
  <si>
    <t>671 / 672</t>
  </si>
  <si>
    <t>617</t>
  </si>
  <si>
    <t>618</t>
  </si>
  <si>
    <t>619</t>
  </si>
  <si>
    <t>620</t>
  </si>
  <si>
    <t>621</t>
  </si>
  <si>
    <t>221</t>
  </si>
  <si>
    <t>222</t>
  </si>
  <si>
    <t>223</t>
  </si>
  <si>
    <t>224</t>
  </si>
  <si>
    <t>225</t>
  </si>
  <si>
    <t>226</t>
  </si>
  <si>
    <t>227</t>
  </si>
  <si>
    <t>228</t>
  </si>
  <si>
    <t>009/012/016/018/020/021</t>
  </si>
  <si>
    <t>014</t>
  </si>
  <si>
    <t>ATTORNEY GENERAL'S OFFICE</t>
  </si>
  <si>
    <t>185</t>
  </si>
  <si>
    <t>210 / 211</t>
  </si>
  <si>
    <t>COMMERCE - CAPITALS / DEPARTMENT</t>
  </si>
  <si>
    <t>214</t>
  </si>
  <si>
    <t>216</t>
  </si>
  <si>
    <t>282 / 280</t>
  </si>
  <si>
    <t>502 / 510</t>
  </si>
  <si>
    <t>592</t>
  </si>
  <si>
    <t>LIB</t>
  </si>
  <si>
    <t>STATE LIBRARY</t>
  </si>
  <si>
    <t>670 / 673</t>
  </si>
  <si>
    <t>NOT STATE</t>
  </si>
  <si>
    <t>SERVICE NAME - Mail Services</t>
  </si>
  <si>
    <t>UPDATED</t>
  </si>
  <si>
    <t>Needs Updated</t>
  </si>
  <si>
    <t>FY14</t>
  </si>
  <si>
    <t>FY15</t>
  </si>
  <si>
    <t>FY 2014/15 Budget</t>
  </si>
  <si>
    <t>Preliminary</t>
  </si>
  <si>
    <t xml:space="preserve">TO </t>
  </si>
  <si>
    <t>0670-005-A670 Mail Operations</t>
  </si>
  <si>
    <t>% to</t>
  </si>
  <si>
    <t>FY 15</t>
  </si>
  <si>
    <t xml:space="preserve">Final </t>
  </si>
  <si>
    <t>Prelim</t>
  </si>
  <si>
    <t>FY 16</t>
  </si>
  <si>
    <t>Adjust</t>
  </si>
  <si>
    <t>YTD 3/31</t>
  </si>
  <si>
    <t>Manager</t>
  </si>
  <si>
    <t>Tic</t>
  </si>
  <si>
    <t>FY16</t>
  </si>
  <si>
    <t>End Of Yr</t>
  </si>
  <si>
    <t xml:space="preserve">ACTUALS </t>
  </si>
  <si>
    <t>Est BBF FY16</t>
  </si>
  <si>
    <t>Revenues:</t>
  </si>
  <si>
    <t>Adjustments</t>
  </si>
  <si>
    <t>Mark</t>
  </si>
  <si>
    <t>Forecast FY 14</t>
  </si>
  <si>
    <t>FY 13</t>
  </si>
  <si>
    <t>FY 12</t>
  </si>
  <si>
    <t>FY 11</t>
  </si>
  <si>
    <t>BBF End FY14</t>
  </si>
  <si>
    <t>BBF 04/30</t>
  </si>
  <si>
    <t>BBF Funds</t>
  </si>
  <si>
    <t>5</t>
  </si>
  <si>
    <t xml:space="preserve">ADD to BBF FY14 Sorter </t>
  </si>
  <si>
    <t>In FY14 forecast will not purchase until FY15</t>
  </si>
  <si>
    <t>Reimbursements, GSE- Marketplace Delivery Fees</t>
  </si>
  <si>
    <t>Add FY15 Rev</t>
  </si>
  <si>
    <t>Reimbursements, GSE- Mail Fee Utility</t>
  </si>
  <si>
    <t>Less FY15 Expenses</t>
  </si>
  <si>
    <t>Rebates</t>
  </si>
  <si>
    <t>Interest Income</t>
  </si>
  <si>
    <t>BBF Est to FY16 Budget</t>
  </si>
  <si>
    <t>501</t>
  </si>
  <si>
    <t>Refunds &amp; Reimbursements</t>
  </si>
  <si>
    <t xml:space="preserve">Expenditures: </t>
  </si>
  <si>
    <t>4 Yr Avg</t>
  </si>
  <si>
    <t>Early Outs (SLIP)</t>
  </si>
  <si>
    <t>Early Outs (SERIP)</t>
  </si>
  <si>
    <t>204</t>
  </si>
  <si>
    <t>Travel,Out of State</t>
  </si>
  <si>
    <t>Supplies, Office</t>
  </si>
  <si>
    <t>Supplies, Professional and Scientific</t>
  </si>
  <si>
    <t>Printing &amp; Binding</t>
  </si>
  <si>
    <t>Uniforms</t>
  </si>
  <si>
    <t>Prof &amp; Scientific Services</t>
  </si>
  <si>
    <t>Services, Outside</t>
  </si>
  <si>
    <t>6,9</t>
  </si>
  <si>
    <t>Outside Services &amp; Repairs</t>
  </si>
  <si>
    <t>Attorney General</t>
  </si>
  <si>
    <t>Auditor of State</t>
  </si>
  <si>
    <t>Reimbursements, ITE</t>
  </si>
  <si>
    <t>Reimbursements, SS - DAS</t>
  </si>
  <si>
    <t>Reimbursements, SS - GSE Indirects</t>
  </si>
  <si>
    <t xml:space="preserve">Reimbursements, DAS Internal </t>
  </si>
  <si>
    <t>434</t>
  </si>
  <si>
    <t>Gov Transfer Other Agencies</t>
  </si>
  <si>
    <t>8</t>
  </si>
  <si>
    <t>Equipment, Capital &gt;$5,000</t>
  </si>
  <si>
    <t>502</t>
  </si>
  <si>
    <t>Equipment, Office, capital</t>
  </si>
  <si>
    <t>503</t>
  </si>
  <si>
    <t>Equipment, Non-inventory</t>
  </si>
  <si>
    <t>Equipment &amp; SW, IT</t>
  </si>
  <si>
    <t>BBF &amp; Adjstmnt Total</t>
  </si>
  <si>
    <t>End of FY14 BBF Ties to Period 9 Financials</t>
  </si>
  <si>
    <t>Tic Mark</t>
  </si>
  <si>
    <t>Explanation</t>
  </si>
  <si>
    <t>WC Requ</t>
  </si>
  <si>
    <t>1</t>
  </si>
  <si>
    <t>Projection from B10 Report - Added Management Analyst 2 position to be hired in FY15 per Paula.</t>
  </si>
  <si>
    <t>2</t>
  </si>
  <si>
    <t>3</t>
  </si>
  <si>
    <t>Moved Class 409 to 501 - Sorter purchase in FY15.  Anticipated that a new postage machine will be needed in FY17.</t>
  </si>
  <si>
    <t>4</t>
  </si>
  <si>
    <t xml:space="preserve">FY16 Class 101 based on B10 Report - FY15 salary projections plus 2% increase. </t>
  </si>
  <si>
    <t>FY15 BBF adjusted to amount projected at the end of period 10 - cash balance of $252,515 plus $230,000 for sorter purchase projected for but not purchased in FY14.</t>
  </si>
  <si>
    <t>6</t>
  </si>
  <si>
    <t>406 - Temp position will become perm employee - added to 101-Management Analyst 2 salary projection added to Class 101 beginning in FY15.  Projected salary from DOM report for vacant positions.</t>
  </si>
  <si>
    <t>7</t>
  </si>
  <si>
    <t>Vehicles purchased in FY12 have been fully depreciated.  Balance available in Fleet depreciation fund is $80,260.32</t>
  </si>
  <si>
    <t>434 Amounts in FY14 were used to fund project 8705.00 - no project fundings anticipated in FY15 and FY16.</t>
  </si>
  <si>
    <t>406 Final FY15 budget amount is for costs for laundry, security system maintenance and office equipment maintenance.</t>
  </si>
  <si>
    <t>FY16 FTEs</t>
  </si>
  <si>
    <t>FY16 Position</t>
  </si>
  <si>
    <t>FY15 FTEs</t>
  </si>
  <si>
    <t>FY15 Position</t>
  </si>
  <si>
    <t>Based on 15% of Tim Ryburn's Salary Projection 00786</t>
  </si>
  <si>
    <t>00786</t>
  </si>
  <si>
    <t xml:space="preserve">Based on 15% of Tim Ryburn's Salary Projection </t>
  </si>
  <si>
    <t>00261</t>
  </si>
  <si>
    <t>00734</t>
  </si>
  <si>
    <t>00780</t>
  </si>
  <si>
    <t>08205</t>
  </si>
  <si>
    <t>FY15 SERIP</t>
  </si>
  <si>
    <t>Donald R Piper</t>
  </si>
  <si>
    <t>SERIP</t>
  </si>
  <si>
    <t>Department for the Blind</t>
  </si>
  <si>
    <t>Commerce - Banking Division</t>
  </si>
  <si>
    <t>Commerce - Credit Union Division</t>
  </si>
  <si>
    <t>Commerce - Insurance Division</t>
  </si>
  <si>
    <t>Commerce - Utilities Division</t>
  </si>
  <si>
    <t xml:space="preserve">DAS Internal N/A for FY16. GSE allocation has changed as of June 10, 2014 with the split of Fleet from GSE. </t>
  </si>
  <si>
    <t>112</t>
  </si>
  <si>
    <t>114</t>
  </si>
  <si>
    <t>126</t>
  </si>
  <si>
    <t>140</t>
  </si>
  <si>
    <t>167</t>
  </si>
  <si>
    <t>212</t>
  </si>
  <si>
    <t>213</t>
  </si>
  <si>
    <t>217</t>
  </si>
  <si>
    <t>219</t>
  </si>
  <si>
    <t>270</t>
  </si>
  <si>
    <t>283</t>
  </si>
  <si>
    <t>285</t>
  </si>
  <si>
    <t>297</t>
  </si>
  <si>
    <t>336</t>
  </si>
  <si>
    <t>350</t>
  </si>
  <si>
    <t>379</t>
  </si>
  <si>
    <t>413</t>
  </si>
  <si>
    <t>427</t>
  </si>
  <si>
    <t>428</t>
  </si>
  <si>
    <t>429</t>
  </si>
  <si>
    <t>500</t>
  </si>
  <si>
    <t>504</t>
  </si>
  <si>
    <t>532</t>
  </si>
  <si>
    <t>547</t>
  </si>
  <si>
    <t>553</t>
  </si>
  <si>
    <t>572</t>
  </si>
  <si>
    <t>583</t>
  </si>
  <si>
    <t>588</t>
  </si>
  <si>
    <t>625</t>
  </si>
  <si>
    <t>627</t>
  </si>
  <si>
    <t>635</t>
  </si>
  <si>
    <t>642</t>
  </si>
  <si>
    <t>005 / 006 / 335</t>
  </si>
  <si>
    <t>FAIR AUTHORITY</t>
  </si>
  <si>
    <t>ADMINISTRATIVE SERVICES</t>
  </si>
  <si>
    <t>011 / 034 / 035</t>
  </si>
  <si>
    <t>CORRECTIONS - STATE PENITENTIARY - FORT MADISON</t>
  </si>
  <si>
    <t>CORRECTIONS - ANAMOSA STATE PENITENTIARY</t>
  </si>
  <si>
    <t>CORRECTIONS - MEDICAL/CLASSIFICATION CENTER OAKDALE</t>
  </si>
  <si>
    <t>CORRECTIONS - CORRECTIONAL RELEASE CENTER NEWTON</t>
  </si>
  <si>
    <t>CORRECTIONS - CORRECTIONAL FACILITY MT PLEASANT</t>
  </si>
  <si>
    <t>CORRECTIONS - NORTH CENTRAL FACILITY - ROCKWELL CITY</t>
  </si>
  <si>
    <t>CORRECTIONS - CORRECTIONAL FACILITY CLARINDA</t>
  </si>
  <si>
    <t>CORRECTIONS - INSTITUTE FOR WOMEN - MITCHELLVILLE</t>
  </si>
  <si>
    <t>CORRECTIONS - INDUSTRIES</t>
  </si>
  <si>
    <t>CORRECTIONS - FARM ACCOUNT</t>
  </si>
  <si>
    <t>CORRECTIONS - FORT DODGE CORRECTIONAL FACILITY</t>
  </si>
  <si>
    <t>401 / 415</t>
  </si>
  <si>
    <t>JUDICIAL BRANCH</t>
  </si>
  <si>
    <t>INSPECTIONS &amp; APPEALS - APPELATE DEFENDER</t>
  </si>
  <si>
    <t>HUMAN SERVICES - CENTRAL OFFICE</t>
  </si>
  <si>
    <t>HUMAN SERVICES - STATE TRAINING SCHOOL</t>
  </si>
  <si>
    <t>HUMAN SERVICES - MARSHALLTOWN</t>
  </si>
  <si>
    <t>HUMAN SERVICES - MENTAL HEALTH INST - CHEROKEE</t>
  </si>
  <si>
    <t>HUMAN SERVICES - MENTAL HEALTH INST - INDEPENDENCE</t>
  </si>
  <si>
    <t>ECONOMIC DEVELOPMENT</t>
  </si>
  <si>
    <t>LEGISLATIVE - CITIZENS' AIDE</t>
  </si>
  <si>
    <t>TREASURER (exc. AGRICULTURE DEVELOPMENT)</t>
  </si>
  <si>
    <t>PUBLIC SAFETY</t>
  </si>
  <si>
    <t>252</t>
  </si>
  <si>
    <t>247</t>
  </si>
  <si>
    <t>286</t>
  </si>
  <si>
    <t>BOARD OF EDUCATIONAL EXAMINERS</t>
  </si>
  <si>
    <t>BOARD OF REGENTS</t>
  </si>
  <si>
    <t>SCHOOL FOR THE BLIND</t>
  </si>
  <si>
    <t>SCHOOL FOR THE DEAF</t>
  </si>
  <si>
    <t>UNIVERSITY OF IOWA</t>
  </si>
  <si>
    <t>IOWA STATE UNIVERSITY</t>
  </si>
  <si>
    <t>UNIVERSITY OF NORTHERN IOWA</t>
  </si>
  <si>
    <t>COMMUNITY BASED CORRECTIONS--1</t>
  </si>
  <si>
    <t>COMMUNITY BASED CORRECTIONS--2</t>
  </si>
  <si>
    <t>COMMUNITY BASED CORRECTIONS--3</t>
  </si>
  <si>
    <t>COMMUNITY BASED CORRECTIONS--4</t>
  </si>
  <si>
    <t>COMMUNITY BASED CORRECTIONS--5</t>
  </si>
  <si>
    <t>COMMUNITY BASED CORRECTIONS--6</t>
  </si>
  <si>
    <t>COMMUNITY BASED CORRECTIONS--7</t>
  </si>
  <si>
    <t>COMMUNITY BASED CORRECTIONS--8</t>
  </si>
  <si>
    <t>AGRICULTURE &amp; LAND STEWARDSHIP</t>
  </si>
  <si>
    <t>AG DEVELOPMENT AUTHORITY - TREASURER</t>
  </si>
  <si>
    <t>ATTORNEY GENERAL - CONSUMER ADVOCATE</t>
  </si>
  <si>
    <t>Auditor's Office</t>
  </si>
  <si>
    <t>131 /133</t>
  </si>
  <si>
    <t>Ethics &amp; Campaign Finance Disclosure Board</t>
  </si>
  <si>
    <t>CIVIL RIGHTS</t>
  </si>
  <si>
    <t>OFF OF CHIEF INFORMATION OFFICER</t>
  </si>
  <si>
    <t>COMMERCE - ALCOHOLIC BEVERAGES</t>
  </si>
  <si>
    <t>Commerce - Professional Licensing</t>
  </si>
  <si>
    <t>CORRECTIONS - CENTRAL OFFICE</t>
  </si>
  <si>
    <t>242</t>
  </si>
  <si>
    <t>243</t>
  </si>
  <si>
    <t>244</t>
  </si>
  <si>
    <t>245</t>
  </si>
  <si>
    <t>246</t>
  </si>
  <si>
    <t>248</t>
  </si>
  <si>
    <t>249</t>
  </si>
  <si>
    <t>250</t>
  </si>
  <si>
    <t>251</t>
  </si>
  <si>
    <t>259/265</t>
  </si>
  <si>
    <t>CULTURAL AFFAIRS</t>
  </si>
  <si>
    <t>FINANCE AUTHORITY</t>
  </si>
  <si>
    <t>EDUCATION</t>
  </si>
  <si>
    <t>EDUCATION - VOCATIONAL REHABILITATION</t>
  </si>
  <si>
    <t>284/ 063</t>
  </si>
  <si>
    <t>COLLEGE STUDENT AID</t>
  </si>
  <si>
    <t>IOWA PUBLIC TELEVISION</t>
  </si>
  <si>
    <t>IOWA DEPT OF AGING</t>
  </si>
  <si>
    <t>309 /310</t>
  </si>
  <si>
    <t>IOWA WORKFORCE DEVELOPMENT</t>
  </si>
  <si>
    <t>IOWA COMMUNICATIONS NETWORK</t>
  </si>
  <si>
    <t>GOVERNOR</t>
  </si>
  <si>
    <t>HUMAN RIGHTS</t>
  </si>
  <si>
    <t>HUMAN SERVICES - ADMINISTRATION</t>
  </si>
  <si>
    <t>HUMAN SERVICES - COMMUNITY SERVICES</t>
  </si>
  <si>
    <t>407</t>
  </si>
  <si>
    <t>HUMAN SERVICES - GLENWOOD RESOURCE CTR</t>
  </si>
  <si>
    <t>HUMAN SERVICES - WOODWARD RESOURCE CTR</t>
  </si>
  <si>
    <t>INSPECTIONS &amp; APPEALS</t>
  </si>
  <si>
    <t>INSPECTIONS &amp; APPEALS - RACING COMMISSION</t>
  </si>
  <si>
    <t>467</t>
  </si>
  <si>
    <t>IOWA LAW ENFORCEMENT ACADEMY</t>
  </si>
  <si>
    <t>LEGISLATIVE - HOUSE</t>
  </si>
  <si>
    <t>LEGISLATIVE - SENATE</t>
  </si>
  <si>
    <t>LEGISLATIVE - JOINT EXPENSE</t>
  </si>
  <si>
    <t>LEGISLATIVE SERVICES AGENCY</t>
  </si>
  <si>
    <t>MANAGEMENT</t>
  </si>
  <si>
    <t>542/543</t>
  </si>
  <si>
    <t>NATURAL RESOURCES</t>
  </si>
  <si>
    <t>PAROLE</t>
  </si>
  <si>
    <t>IOWA PUBLIC EMPLOYMENT RETIREMENT SYSTEM</t>
  </si>
  <si>
    <t>PUBLIC EMPLOYMENT RELATIONS BOARD</t>
  </si>
  <si>
    <t>PUBLIC DEFENSE</t>
  </si>
  <si>
    <t>PUBLIC DEFENSE - EMERGENCY MANAGEMENT</t>
  </si>
  <si>
    <t>PUBLIC HEALTH</t>
  </si>
  <si>
    <t>PUBLIC INFORMATION BOARD</t>
  </si>
  <si>
    <t>REVENUE</t>
  </si>
  <si>
    <t>LOTTERY</t>
  </si>
  <si>
    <t>SECRETARY OF STATE</t>
  </si>
  <si>
    <t>GOVERNOR'S OFFICE OF DRUG CONTROL POLICY</t>
  </si>
  <si>
    <t>TRANSPORTATION</t>
  </si>
  <si>
    <t>VETERANS' AFFAIRS / CAPITALS</t>
  </si>
  <si>
    <t>VETERANS' HOME / CAPITALS</t>
  </si>
  <si>
    <t>NON STATE GOVERNMENTAL ENTITIES</t>
  </si>
  <si>
    <t>FY22 PROJECTED COST FOR SERVICE</t>
  </si>
  <si>
    <t xml:space="preserve">FY2022 - Service: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</si>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</sst>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theme="3" tint="-0.249977111117893"/>
      <name val="Arial"/>
      <family val="2"/>
    </font>
    <font>
      <sz val="10"/>
      <color indexed="12"/>
      <name val="Arial"/>
      <family val="2"/>
    </font>
    <font>
      <b/>
      <sz val="10"/>
      <color theme="8" tint="-0.249977111117893"/>
      <name val="Arial"/>
      <family val="2"/>
    </font>
    <font>
      <b/>
      <sz val="8"/>
      <color indexed="8"/>
      <name val="Arial"/>
      <family val="2"/>
    </font>
    <font>
      <b/>
      <sz val="10"/>
      <color theme="3" tint="0.39997558519241921"/>
      <name val="Arial"/>
      <family val="2"/>
    </font>
    <font>
      <sz val="11"/>
      <color theme="1"/>
      <name val="Arial"/>
      <family val="2"/>
    </font>
    <font>
      <sz val="10"/>
      <color theme="3" tint="0.399975585192419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62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143">
    <xf numFmtId="0" fontId="0" fillId="0" borderId="0" xfId="0"/>
    <xf numFmtId="164" fontId="4" fillId="0" borderId="0" xfId="4" applyNumberFormat="1" applyFont="1"/>
    <xf numFmtId="49" fontId="4" fillId="0" borderId="0" xfId="0" applyNumberFormat="1" applyFont="1" applyFill="1" applyBorder="1" applyAlignment="1">
      <alignment horizontal="center"/>
    </xf>
    <xf numFmtId="0" fontId="0" fillId="0" borderId="0" xfId="0" applyFill="1"/>
    <xf numFmtId="49" fontId="4" fillId="0" borderId="0" xfId="0" applyNumberFormat="1" applyFont="1" applyFill="1" applyBorder="1" applyAlignment="1">
      <alignment horizontal="center" wrapText="1"/>
    </xf>
    <xf numFmtId="49" fontId="4" fillId="0" borderId="0" xfId="4" applyNumberFormat="1" applyFont="1" applyFill="1" applyBorder="1" applyAlignment="1">
      <alignment horizontal="center" wrapText="1"/>
    </xf>
    <xf numFmtId="49" fontId="4" fillId="0" borderId="0" xfId="4" applyNumberFormat="1" applyFont="1" applyFill="1" applyBorder="1" applyAlignment="1">
      <alignment horizontal="center"/>
    </xf>
    <xf numFmtId="164" fontId="4" fillId="0" borderId="0" xfId="4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1" applyFont="1" applyFill="1"/>
    <xf numFmtId="49" fontId="4" fillId="0" borderId="0" xfId="1" applyNumberFormat="1" applyFont="1" applyFill="1" applyAlignment="1">
      <alignment horizontal="left"/>
    </xf>
    <xf numFmtId="49" fontId="4" fillId="0" borderId="0" xfId="1" applyNumberFormat="1" applyFont="1"/>
    <xf numFmtId="3" fontId="4" fillId="3" borderId="0" xfId="4" applyNumberFormat="1" applyFont="1" applyFill="1" applyAlignment="1">
      <alignment horizontal="center"/>
    </xf>
    <xf numFmtId="3" fontId="4" fillId="0" borderId="0" xfId="4" applyNumberFormat="1" applyFont="1" applyFill="1" applyAlignment="1">
      <alignment horizontal="center"/>
    </xf>
    <xf numFmtId="0" fontId="4" fillId="0" borderId="0" xfId="1" applyFont="1"/>
    <xf numFmtId="0" fontId="4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NumberFormat="1" applyFont="1" applyFill="1" applyAlignment="1"/>
    <xf numFmtId="0" fontId="4" fillId="0" borderId="0" xfId="1" applyFont="1" applyFill="1" applyAlignment="1">
      <alignment horizontal="left"/>
    </xf>
    <xf numFmtId="3" fontId="3" fillId="0" borderId="0" xfId="4" applyNumberFormat="1" applyFont="1" applyFill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49" fontId="3" fillId="0" borderId="0" xfId="1" applyNumberFormat="1" applyFont="1" applyFill="1" applyAlignment="1">
      <alignment horizontal="left"/>
    </xf>
    <xf numFmtId="3" fontId="6" fillId="4" borderId="0" xfId="4" applyNumberFormat="1" applyFont="1" applyFill="1" applyBorder="1" applyAlignment="1">
      <alignment horizontal="center"/>
    </xf>
    <xf numFmtId="0" fontId="4" fillId="0" borderId="0" xfId="7"/>
    <xf numFmtId="0" fontId="4" fillId="0" borderId="1" xfId="1" applyFont="1" applyFill="1" applyBorder="1"/>
    <xf numFmtId="49" fontId="12" fillId="0" borderId="1" xfId="1" applyNumberFormat="1" applyFont="1" applyFill="1" applyBorder="1" applyAlignment="1">
      <alignment horizontal="left"/>
    </xf>
    <xf numFmtId="0" fontId="4" fillId="0" borderId="2" xfId="1" applyFont="1" applyBorder="1"/>
    <xf numFmtId="0" fontId="3" fillId="0" borderId="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3" fontId="4" fillId="0" borderId="0" xfId="7" applyNumberFormat="1"/>
    <xf numFmtId="49" fontId="13" fillId="0" borderId="0" xfId="1" applyNumberFormat="1" applyFont="1" applyFill="1" applyAlignment="1">
      <alignment horizontal="center"/>
    </xf>
    <xf numFmtId="49" fontId="4" fillId="0" borderId="0" xfId="1" applyNumberFormat="1" applyFont="1" applyFill="1" applyAlignment="1">
      <alignment horizontal="left" indent="1"/>
    </xf>
    <xf numFmtId="49" fontId="4" fillId="0" borderId="0" xfId="1" applyNumberFormat="1" applyFont="1" applyFill="1"/>
    <xf numFmtId="38" fontId="4" fillId="0" borderId="0" xfId="1" applyNumberFormat="1" applyFont="1"/>
    <xf numFmtId="3" fontId="4" fillId="0" borderId="0" xfId="1" applyNumberFormat="1" applyFont="1"/>
    <xf numFmtId="3" fontId="3" fillId="0" borderId="3" xfId="7" applyNumberFormat="1" applyFont="1" applyBorder="1"/>
    <xf numFmtId="49" fontId="12" fillId="0" borderId="0" xfId="1" applyNumberFormat="1" applyFont="1" applyFill="1" applyAlignment="1">
      <alignment horizontal="left" indent="2"/>
    </xf>
    <xf numFmtId="3" fontId="3" fillId="0" borderId="3" xfId="1" applyNumberFormat="1" applyFont="1" applyBorder="1"/>
    <xf numFmtId="49" fontId="4" fillId="0" borderId="0" xfId="1" applyNumberFormat="1" applyFont="1" applyFill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0" fontId="14" fillId="0" borderId="1" xfId="1" applyFont="1" applyFill="1" applyBorder="1" applyAlignment="1">
      <alignment horizontal="left"/>
    </xf>
    <xf numFmtId="3" fontId="3" fillId="0" borderId="1" xfId="4" applyNumberFormat="1" applyFont="1" applyFill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3" fillId="0" borderId="0" xfId="1" applyFont="1" applyBorder="1" applyAlignment="1">
      <alignment horizontal="center"/>
    </xf>
    <xf numFmtId="0" fontId="4" fillId="0" borderId="0" xfId="1" applyFont="1" applyFill="1" applyAlignment="1">
      <alignment horizontal="left" indent="1"/>
    </xf>
    <xf numFmtId="49" fontId="4" fillId="0" borderId="0" xfId="1" applyNumberFormat="1" applyFont="1" applyFill="1" applyAlignment="1">
      <alignment horizontal="left" indent="2"/>
    </xf>
    <xf numFmtId="164" fontId="4" fillId="4" borderId="0" xfId="4" applyNumberFormat="1" applyFont="1" applyFill="1"/>
    <xf numFmtId="0" fontId="4" fillId="0" borderId="0" xfId="1" applyFill="1"/>
    <xf numFmtId="0" fontId="14" fillId="0" borderId="0" xfId="1" applyFont="1" applyFill="1" applyAlignment="1">
      <alignment horizontal="left" indent="2"/>
    </xf>
    <xf numFmtId="49" fontId="6" fillId="0" borderId="0" xfId="1" applyNumberFormat="1" applyFont="1" applyFill="1" applyAlignment="1">
      <alignment horizontal="right"/>
    </xf>
    <xf numFmtId="0" fontId="4" fillId="0" borderId="0" xfId="1" applyFont="1" applyAlignment="1">
      <alignment horizontal="center"/>
    </xf>
    <xf numFmtId="49" fontId="3" fillId="0" borderId="0" xfId="1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0" fontId="3" fillId="0" borderId="0" xfId="1" applyFont="1"/>
    <xf numFmtId="43" fontId="4" fillId="0" borderId="0" xfId="1" applyNumberFormat="1" applyFont="1"/>
    <xf numFmtId="49" fontId="15" fillId="5" borderId="0" xfId="9" applyNumberFormat="1" applyFont="1" applyFill="1" applyAlignment="1">
      <alignment horizontal="right"/>
    </xf>
    <xf numFmtId="42" fontId="4" fillId="0" borderId="0" xfId="1" applyNumberFormat="1" applyFont="1"/>
    <xf numFmtId="43" fontId="4" fillId="0" borderId="3" xfId="1" applyNumberFormat="1" applyFont="1" applyBorder="1"/>
    <xf numFmtId="42" fontId="4" fillId="0" borderId="3" xfId="1" applyNumberFormat="1" applyBorder="1"/>
    <xf numFmtId="49" fontId="4" fillId="0" borderId="0" xfId="1" applyNumberFormat="1" applyFont="1" applyFill="1" applyBorder="1" applyAlignment="1">
      <alignment horizontal="left" vertical="center" wrapText="1"/>
    </xf>
    <xf numFmtId="0" fontId="4" fillId="2" borderId="0" xfId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37" fontId="3" fillId="0" borderId="0" xfId="1" applyNumberFormat="1" applyFont="1" applyFill="1" applyAlignment="1">
      <alignment horizontal="center"/>
    </xf>
    <xf numFmtId="3" fontId="4" fillId="0" borderId="2" xfId="4" applyNumberFormat="1" applyFont="1" applyFill="1" applyBorder="1" applyAlignment="1">
      <alignment horizontal="center"/>
    </xf>
    <xf numFmtId="38" fontId="4" fillId="0" borderId="2" xfId="1" applyNumberFormat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9" fontId="4" fillId="0" borderId="0" xfId="8" applyFont="1" applyFill="1" applyBorder="1" applyAlignment="1">
      <alignment horizontal="center"/>
    </xf>
    <xf numFmtId="38" fontId="4" fillId="0" borderId="0" xfId="1" applyNumberFormat="1" applyFont="1" applyFill="1" applyAlignment="1">
      <alignment horizontal="center"/>
    </xf>
    <xf numFmtId="38" fontId="4" fillId="0" borderId="0" xfId="1" applyNumberFormat="1" applyFont="1" applyAlignment="1">
      <alignment horizontal="center"/>
    </xf>
    <xf numFmtId="3" fontId="10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/>
    </xf>
    <xf numFmtId="0" fontId="4" fillId="0" borderId="0" xfId="1" applyFont="1" applyBorder="1" applyAlignment="1">
      <alignment horizontal="center"/>
    </xf>
    <xf numFmtId="38" fontId="3" fillId="0" borderId="3" xfId="1" applyNumberFormat="1" applyFont="1" applyFill="1" applyBorder="1" applyAlignment="1">
      <alignment horizontal="center"/>
    </xf>
    <xf numFmtId="9" fontId="4" fillId="0" borderId="3" xfId="8" applyFont="1" applyFill="1" applyBorder="1" applyAlignment="1">
      <alignment horizontal="center"/>
    </xf>
    <xf numFmtId="3" fontId="3" fillId="0" borderId="3" xfId="1" applyNumberFormat="1" applyFont="1" applyFill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4" fontId="3" fillId="0" borderId="1" xfId="4" applyNumberFormat="1" applyFont="1" applyFill="1" applyBorder="1" applyAlignment="1">
      <alignment horizontal="center"/>
    </xf>
    <xf numFmtId="9" fontId="4" fillId="0" borderId="1" xfId="8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3" fontId="4" fillId="3" borderId="0" xfId="1" applyNumberFormat="1" applyFont="1" applyFill="1" applyAlignment="1">
      <alignment horizontal="center"/>
    </xf>
    <xf numFmtId="3" fontId="4" fillId="0" borderId="0" xfId="1" applyNumberFormat="1" applyFont="1" applyAlignment="1">
      <alignment horizontal="center"/>
    </xf>
    <xf numFmtId="38" fontId="4" fillId="3" borderId="0" xfId="7" applyNumberFormat="1" applyFont="1" applyFill="1" applyAlignment="1">
      <alignment horizontal="center"/>
    </xf>
    <xf numFmtId="38" fontId="4" fillId="3" borderId="0" xfId="1" applyNumberFormat="1" applyFill="1" applyAlignment="1">
      <alignment horizontal="center"/>
    </xf>
    <xf numFmtId="3" fontId="4" fillId="0" borderId="0" xfId="4" applyNumberFormat="1" applyFont="1" applyAlignment="1">
      <alignment horizontal="center"/>
    </xf>
    <xf numFmtId="9" fontId="4" fillId="0" borderId="8" xfId="8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center"/>
    </xf>
    <xf numFmtId="41" fontId="4" fillId="0" borderId="0" xfId="1" applyNumberFormat="1" applyFont="1" applyFill="1" applyAlignment="1">
      <alignment horizontal="center"/>
    </xf>
    <xf numFmtId="3" fontId="4" fillId="0" borderId="3" xfId="1" applyNumberFormat="1" applyFont="1" applyBorder="1" applyAlignment="1">
      <alignment horizontal="center"/>
    </xf>
    <xf numFmtId="0" fontId="4" fillId="0" borderId="0" xfId="7" applyAlignment="1">
      <alignment horizontal="center"/>
    </xf>
    <xf numFmtId="0" fontId="4" fillId="0" borderId="0" xfId="1" applyAlignment="1">
      <alignment horizontal="center"/>
    </xf>
    <xf numFmtId="3" fontId="4" fillId="0" borderId="0" xfId="7" applyNumberFormat="1" applyAlignment="1">
      <alignment horizontal="center"/>
    </xf>
    <xf numFmtId="41" fontId="4" fillId="0" borderId="0" xfId="1" applyNumberFormat="1" applyFont="1" applyAlignment="1">
      <alignment horizontal="center"/>
    </xf>
    <xf numFmtId="43" fontId="4" fillId="0" borderId="0" xfId="1" applyNumberFormat="1" applyFont="1" applyAlignment="1">
      <alignment horizontal="center"/>
    </xf>
    <xf numFmtId="49" fontId="15" fillId="5" borderId="0" xfId="9" applyNumberFormat="1" applyFont="1" applyFill="1" applyAlignment="1">
      <alignment horizontal="center"/>
    </xf>
    <xf numFmtId="42" fontId="4" fillId="0" borderId="0" xfId="1" applyNumberFormat="1" applyFont="1" applyAlignment="1">
      <alignment horizontal="center"/>
    </xf>
    <xf numFmtId="43" fontId="4" fillId="0" borderId="3" xfId="1" applyNumberFormat="1" applyFont="1" applyBorder="1" applyAlignment="1">
      <alignment horizontal="center"/>
    </xf>
    <xf numFmtId="42" fontId="4" fillId="0" borderId="3" xfId="1" applyNumberFormat="1" applyBorder="1" applyAlignment="1">
      <alignment horizontal="center"/>
    </xf>
    <xf numFmtId="49" fontId="4" fillId="0" borderId="0" xfId="0" quotePrefix="1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/>
    </xf>
    <xf numFmtId="0" fontId="0" fillId="0" borderId="0" xfId="0"/>
    <xf numFmtId="49" fontId="4" fillId="0" borderId="1" xfId="0" quotePrefix="1" applyNumberFormat="1" applyFont="1" applyFill="1" applyBorder="1" applyAlignment="1">
      <alignment horizontal="center"/>
    </xf>
    <xf numFmtId="0" fontId="4" fillId="0" borderId="0" xfId="6" quotePrefix="1" applyNumberFormat="1" applyFont="1" applyFill="1" applyBorder="1" applyAlignment="1">
      <alignment horizontal="left" wrapText="1"/>
    </xf>
    <xf numFmtId="0" fontId="7" fillId="0" borderId="1" xfId="4" applyNumberFormat="1" applyFont="1" applyBorder="1" applyAlignment="1">
      <alignment horizontal="left"/>
    </xf>
    <xf numFmtId="0" fontId="7" fillId="0" borderId="0" xfId="4" applyNumberFormat="1" applyFont="1" applyBorder="1" applyAlignment="1">
      <alignment horizontal="left"/>
    </xf>
    <xf numFmtId="0" fontId="4" fillId="0" borderId="1" xfId="6" quotePrefix="1" applyNumberFormat="1" applyFont="1" applyFill="1" applyBorder="1" applyAlignment="1">
      <alignment horizontal="left" wrapText="1"/>
    </xf>
    <xf numFmtId="49" fontId="4" fillId="0" borderId="0" xfId="0" quotePrefix="1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left"/>
    </xf>
    <xf numFmtId="49" fontId="4" fillId="0" borderId="1" xfId="4" quotePrefix="1" applyNumberFormat="1" applyFont="1" applyFill="1" applyBorder="1" applyAlignment="1">
      <alignment horizontal="center"/>
    </xf>
    <xf numFmtId="0" fontId="4" fillId="0" borderId="1" xfId="5" applyNumberFormat="1" applyFont="1" applyFill="1" applyBorder="1" applyAlignment="1">
      <alignment horizontal="left"/>
    </xf>
    <xf numFmtId="0" fontId="4" fillId="0" borderId="0" xfId="6" applyNumberFormat="1" applyFont="1" applyFill="1" applyBorder="1" applyAlignment="1">
      <alignment horizontal="left" wrapText="1"/>
    </xf>
    <xf numFmtId="49" fontId="4" fillId="0" borderId="0" xfId="4" quotePrefix="1" applyNumberFormat="1" applyFont="1" applyFill="1" applyBorder="1" applyAlignment="1">
      <alignment horizontal="center"/>
    </xf>
    <xf numFmtId="49" fontId="4" fillId="0" borderId="0" xfId="4" quotePrefix="1" applyNumberFormat="1" applyFont="1" applyBorder="1" applyAlignment="1">
      <alignment horizontal="center"/>
    </xf>
    <xf numFmtId="0" fontId="4" fillId="0" borderId="0" xfId="4" applyNumberFormat="1" applyFont="1" applyBorder="1" applyAlignment="1">
      <alignment horizontal="left"/>
    </xf>
    <xf numFmtId="0" fontId="17" fillId="0" borderId="0" xfId="0" applyNumberFormat="1" applyFont="1" applyFill="1" applyBorder="1" applyAlignment="1">
      <alignment horizontal="left"/>
    </xf>
    <xf numFmtId="0" fontId="16" fillId="0" borderId="0" xfId="5" applyNumberFormat="1" applyFont="1" applyFill="1" applyBorder="1" applyAlignment="1">
      <alignment horizontal="left"/>
    </xf>
    <xf numFmtId="4" fontId="10" fillId="0" borderId="0" xfId="5" applyNumberFormat="1" applyFont="1" applyFill="1" applyBorder="1" applyAlignment="1">
      <alignment horizontal="right"/>
    </xf>
    <xf numFmtId="4" fontId="11" fillId="0" borderId="0" xfId="5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0" fillId="0" borderId="0" xfId="0" applyNumberFormat="1" applyFill="1" applyAlignment="1">
      <alignment horizontal="right"/>
    </xf>
    <xf numFmtId="4" fontId="4" fillId="0" borderId="0" xfId="4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16" fillId="0" borderId="0" xfId="0" applyFont="1" applyFill="1" applyAlignment="1">
      <alignment horizontal="left"/>
    </xf>
    <xf numFmtId="166" fontId="18" fillId="0" borderId="0" xfId="5" applyNumberFormat="1" applyFont="1" applyFill="1" applyBorder="1"/>
    <xf numFmtId="0" fontId="16" fillId="0" borderId="0" xfId="0" applyFont="1"/>
    <xf numFmtId="3" fontId="16" fillId="0" borderId="2" xfId="0" applyNumberFormat="1" applyFont="1" applyBorder="1" applyAlignment="1">
      <alignment horizontal="center" wrapText="1"/>
    </xf>
  </cellXfs>
  <cellStyles count="62">
    <cellStyle name="Comma 2" xfId="4" xr:uid="{00000000-0005-0000-0000-000001000000}"/>
    <cellStyle name="Comma 2 2" xfId="10" xr:uid="{00000000-0005-0000-0000-000002000000}"/>
    <cellStyle name="Comma 2 3" xfId="11" xr:uid="{00000000-0005-0000-0000-000003000000}"/>
    <cellStyle name="Comma 2 4" xfId="48" xr:uid="{00000000-0005-0000-0000-000004000000}"/>
    <cellStyle name="Comma 3" xfId="12" xr:uid="{00000000-0005-0000-0000-000005000000}"/>
    <cellStyle name="Comma 3 2" xfId="13" xr:uid="{00000000-0005-0000-0000-000006000000}"/>
    <cellStyle name="Comma 3 3" xfId="14" xr:uid="{00000000-0005-0000-0000-000007000000}"/>
    <cellStyle name="Comma 3 4" xfId="51" xr:uid="{00000000-0005-0000-0000-000008000000}"/>
    <cellStyle name="Comma 4" xfId="3" xr:uid="{00000000-0005-0000-0000-000009000000}"/>
    <cellStyle name="Comma 4 2" xfId="15" xr:uid="{00000000-0005-0000-0000-00000A000000}"/>
    <cellStyle name="Comma 4 3" xfId="16" xr:uid="{00000000-0005-0000-0000-00000B000000}"/>
    <cellStyle name="Comma 5" xfId="17" xr:uid="{00000000-0005-0000-0000-00000C000000}"/>
    <cellStyle name="Comma 6" xfId="45" xr:uid="{00000000-0005-0000-0000-00000D000000}"/>
    <cellStyle name="Currency 2" xfId="18" xr:uid="{00000000-0005-0000-0000-00000F000000}"/>
    <cellStyle name="Currency 2 2" xfId="19" xr:uid="{00000000-0005-0000-0000-000010000000}"/>
    <cellStyle name="Currency 2 3" xfId="20" xr:uid="{00000000-0005-0000-0000-000011000000}"/>
    <cellStyle name="Currency 2 4" xfId="52" xr:uid="{00000000-0005-0000-0000-000012000000}"/>
    <cellStyle name="Currency 3" xfId="21" xr:uid="{00000000-0005-0000-0000-000013000000}"/>
    <cellStyle name="Currency 3 2" xfId="22" xr:uid="{00000000-0005-0000-0000-000014000000}"/>
    <cellStyle name="Currency 3 3" xfId="23" xr:uid="{00000000-0005-0000-0000-000015000000}"/>
    <cellStyle name="Currency 3 4" xfId="49" xr:uid="{00000000-0005-0000-0000-000016000000}"/>
    <cellStyle name="Currency 4" xfId="24" xr:uid="{00000000-0005-0000-0000-000017000000}"/>
    <cellStyle name="Currency 4 2" xfId="25" xr:uid="{00000000-0005-0000-0000-000018000000}"/>
    <cellStyle name="Currency 4 3" xfId="26" xr:uid="{00000000-0005-0000-0000-000019000000}"/>
    <cellStyle name="Currency 5" xfId="27" xr:uid="{00000000-0005-0000-0000-00001A000000}"/>
    <cellStyle name="Currency 6" xfId="46" xr:uid="{00000000-0005-0000-0000-00001B000000}"/>
    <cellStyle name="Normal" xfId="0" builtinId="0"/>
    <cellStyle name="Normal 10" xfId="7" xr:uid="{00000000-0005-0000-0000-00001D000000}"/>
    <cellStyle name="Normal 2" xfId="28" xr:uid="{00000000-0005-0000-0000-00001E000000}"/>
    <cellStyle name="Normal 2 2" xfId="29" xr:uid="{00000000-0005-0000-0000-00001F000000}"/>
    <cellStyle name="Normal 2 3" xfId="30" xr:uid="{00000000-0005-0000-0000-000020000000}"/>
    <cellStyle name="Normal 2 4" xfId="53" xr:uid="{00000000-0005-0000-0000-000021000000}"/>
    <cellStyle name="Normal 3" xfId="1" xr:uid="{00000000-0005-0000-0000-000022000000}"/>
    <cellStyle name="Normal 3 2" xfId="31" xr:uid="{00000000-0005-0000-0000-000023000000}"/>
    <cellStyle name="Normal 3 3" xfId="32" xr:uid="{00000000-0005-0000-0000-000024000000}"/>
    <cellStyle name="Normal 3 4" xfId="41" xr:uid="{00000000-0005-0000-0000-000025000000}"/>
    <cellStyle name="Normal 3 5" xfId="47" xr:uid="{00000000-0005-0000-0000-000026000000}"/>
    <cellStyle name="Normal 4" xfId="9" xr:uid="{00000000-0005-0000-0000-000027000000}"/>
    <cellStyle name="Normal 4 2" xfId="35" xr:uid="{00000000-0005-0000-0000-000028000000}"/>
    <cellStyle name="Normal 4 2 2" xfId="60" xr:uid="{00000000-0005-0000-0000-000029000000}"/>
    <cellStyle name="Normal 4 2 3" xfId="58" xr:uid="{00000000-0005-0000-0000-00002A000000}"/>
    <cellStyle name="Normal 4 2 4" xfId="38" xr:uid="{00000000-0005-0000-0000-00002B000000}"/>
    <cellStyle name="Normal 4 3" xfId="54" xr:uid="{00000000-0005-0000-0000-00002C000000}"/>
    <cellStyle name="Normal 4 4" xfId="37" xr:uid="{00000000-0005-0000-0000-00002D000000}"/>
    <cellStyle name="Normal 5" xfId="33" xr:uid="{00000000-0005-0000-0000-00002E000000}"/>
    <cellStyle name="Normal 6" xfId="36" xr:uid="{00000000-0005-0000-0000-00002F000000}"/>
    <cellStyle name="Normal 6 2" xfId="56" xr:uid="{00000000-0005-0000-0000-000030000000}"/>
    <cellStyle name="Normal 6 3" xfId="43" xr:uid="{00000000-0005-0000-0000-000031000000}"/>
    <cellStyle name="Normal 6 4" xfId="61" xr:uid="{00000000-0005-0000-0000-000032000000}"/>
    <cellStyle name="Normal 6 5" xfId="59" xr:uid="{00000000-0005-0000-0000-000033000000}"/>
    <cellStyle name="Normal 6 6" xfId="42" xr:uid="{00000000-0005-0000-0000-000034000000}"/>
    <cellStyle name="Normal 7" xfId="2" xr:uid="{00000000-0005-0000-0000-000035000000}"/>
    <cellStyle name="Normal 8" xfId="44" xr:uid="{00000000-0005-0000-0000-000036000000}"/>
    <cellStyle name="Normal 9" xfId="57" xr:uid="{00000000-0005-0000-0000-000037000000}"/>
    <cellStyle name="Normal_5 qtr fte dept" xfId="5" xr:uid="{00000000-0005-0000-0000-000038000000}"/>
    <cellStyle name="Normal_Combined2" xfId="6" xr:uid="{00000000-0005-0000-0000-000039000000}"/>
    <cellStyle name="Percent 2" xfId="8" xr:uid="{00000000-0005-0000-0000-00003B000000}"/>
    <cellStyle name="Percent 2 2" xfId="40" xr:uid="{00000000-0005-0000-0000-00003C000000}"/>
    <cellStyle name="Percent 2 3" xfId="55" xr:uid="{00000000-0005-0000-0000-00003D000000}"/>
    <cellStyle name="Percent 2 4" xfId="39" xr:uid="{00000000-0005-0000-0000-00003E000000}"/>
    <cellStyle name="Percent 3" xfId="34" xr:uid="{00000000-0005-0000-0000-00003F000000}"/>
    <cellStyle name="Percent 3 2" xfId="50" xr:uid="{00000000-0005-0000-0000-000040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2"/>
  <sheetViews>
    <sheetView tabSelected="1" zoomScaleNormal="100" workbookViewId="0">
      <selection activeCell="F12" sqref="F12"/>
    </sheetView>
  </sheetViews>
  <sheetFormatPr defaultRowHeight="15" x14ac:dyDescent="0.25"/>
  <cols>
    <col min="1" max="1" width="24" style="9" customWidth="1"/>
    <col min="2" max="2" width="57.85546875" style="3" customWidth="1"/>
    <col min="3" max="3" width="13.42578125" style="134" customWidth="1"/>
    <col min="6" max="6" width="42.42578125" customWidth="1"/>
    <col min="255" max="255" width="12.140625" customWidth="1"/>
    <col min="256" max="256" width="57.85546875" customWidth="1"/>
    <col min="257" max="257" width="11.5703125" customWidth="1"/>
    <col min="258" max="258" width="15.140625" customWidth="1"/>
    <col min="259" max="259" width="18.28515625" customWidth="1"/>
    <col min="262" max="262" width="42.42578125" customWidth="1"/>
    <col min="511" max="511" width="12.140625" customWidth="1"/>
    <col min="512" max="512" width="57.85546875" customWidth="1"/>
    <col min="513" max="513" width="11.5703125" customWidth="1"/>
    <col min="514" max="514" width="15.140625" customWidth="1"/>
    <col min="515" max="515" width="18.28515625" customWidth="1"/>
    <col min="518" max="518" width="42.42578125" customWidth="1"/>
    <col min="767" max="767" width="12.140625" customWidth="1"/>
    <col min="768" max="768" width="57.85546875" customWidth="1"/>
    <col min="769" max="769" width="11.5703125" customWidth="1"/>
    <col min="770" max="770" width="15.140625" customWidth="1"/>
    <col min="771" max="771" width="18.28515625" customWidth="1"/>
    <col min="774" max="774" width="42.42578125" customWidth="1"/>
    <col min="1023" max="1023" width="12.140625" customWidth="1"/>
    <col min="1024" max="1024" width="57.85546875" customWidth="1"/>
    <col min="1025" max="1025" width="11.5703125" customWidth="1"/>
    <col min="1026" max="1026" width="15.140625" customWidth="1"/>
    <col min="1027" max="1027" width="18.28515625" customWidth="1"/>
    <col min="1030" max="1030" width="42.42578125" customWidth="1"/>
    <col min="1279" max="1279" width="12.140625" customWidth="1"/>
    <col min="1280" max="1280" width="57.85546875" customWidth="1"/>
    <col min="1281" max="1281" width="11.5703125" customWidth="1"/>
    <col min="1282" max="1282" width="15.140625" customWidth="1"/>
    <col min="1283" max="1283" width="18.28515625" customWidth="1"/>
    <col min="1286" max="1286" width="42.42578125" customWidth="1"/>
    <col min="1535" max="1535" width="12.140625" customWidth="1"/>
    <col min="1536" max="1536" width="57.85546875" customWidth="1"/>
    <col min="1537" max="1537" width="11.5703125" customWidth="1"/>
    <col min="1538" max="1538" width="15.140625" customWidth="1"/>
    <col min="1539" max="1539" width="18.28515625" customWidth="1"/>
    <col min="1542" max="1542" width="42.42578125" customWidth="1"/>
    <col min="1791" max="1791" width="12.140625" customWidth="1"/>
    <col min="1792" max="1792" width="57.85546875" customWidth="1"/>
    <col min="1793" max="1793" width="11.5703125" customWidth="1"/>
    <col min="1794" max="1794" width="15.140625" customWidth="1"/>
    <col min="1795" max="1795" width="18.28515625" customWidth="1"/>
    <col min="1798" max="1798" width="42.42578125" customWidth="1"/>
    <col min="2047" max="2047" width="12.140625" customWidth="1"/>
    <col min="2048" max="2048" width="57.85546875" customWidth="1"/>
    <col min="2049" max="2049" width="11.5703125" customWidth="1"/>
    <col min="2050" max="2050" width="15.140625" customWidth="1"/>
    <col min="2051" max="2051" width="18.28515625" customWidth="1"/>
    <col min="2054" max="2054" width="42.42578125" customWidth="1"/>
    <col min="2303" max="2303" width="12.140625" customWidth="1"/>
    <col min="2304" max="2304" width="57.85546875" customWidth="1"/>
    <col min="2305" max="2305" width="11.5703125" customWidth="1"/>
    <col min="2306" max="2306" width="15.140625" customWidth="1"/>
    <col min="2307" max="2307" width="18.28515625" customWidth="1"/>
    <col min="2310" max="2310" width="42.42578125" customWidth="1"/>
    <col min="2559" max="2559" width="12.140625" customWidth="1"/>
    <col min="2560" max="2560" width="57.85546875" customWidth="1"/>
    <col min="2561" max="2561" width="11.5703125" customWidth="1"/>
    <col min="2562" max="2562" width="15.140625" customWidth="1"/>
    <col min="2563" max="2563" width="18.28515625" customWidth="1"/>
    <col min="2566" max="2566" width="42.42578125" customWidth="1"/>
    <col min="2815" max="2815" width="12.140625" customWidth="1"/>
    <col min="2816" max="2816" width="57.85546875" customWidth="1"/>
    <col min="2817" max="2817" width="11.5703125" customWidth="1"/>
    <col min="2818" max="2818" width="15.140625" customWidth="1"/>
    <col min="2819" max="2819" width="18.28515625" customWidth="1"/>
    <col min="2822" max="2822" width="42.42578125" customWidth="1"/>
    <col min="3071" max="3071" width="12.140625" customWidth="1"/>
    <col min="3072" max="3072" width="57.85546875" customWidth="1"/>
    <col min="3073" max="3073" width="11.5703125" customWidth="1"/>
    <col min="3074" max="3074" width="15.140625" customWidth="1"/>
    <col min="3075" max="3075" width="18.28515625" customWidth="1"/>
    <col min="3078" max="3078" width="42.42578125" customWidth="1"/>
    <col min="3327" max="3327" width="12.140625" customWidth="1"/>
    <col min="3328" max="3328" width="57.85546875" customWidth="1"/>
    <col min="3329" max="3329" width="11.5703125" customWidth="1"/>
    <col min="3330" max="3330" width="15.140625" customWidth="1"/>
    <col min="3331" max="3331" width="18.28515625" customWidth="1"/>
    <col min="3334" max="3334" width="42.42578125" customWidth="1"/>
    <col min="3583" max="3583" width="12.140625" customWidth="1"/>
    <col min="3584" max="3584" width="57.85546875" customWidth="1"/>
    <col min="3585" max="3585" width="11.5703125" customWidth="1"/>
    <col min="3586" max="3586" width="15.140625" customWidth="1"/>
    <col min="3587" max="3587" width="18.28515625" customWidth="1"/>
    <col min="3590" max="3590" width="42.42578125" customWidth="1"/>
    <col min="3839" max="3839" width="12.140625" customWidth="1"/>
    <col min="3840" max="3840" width="57.85546875" customWidth="1"/>
    <col min="3841" max="3841" width="11.5703125" customWidth="1"/>
    <col min="3842" max="3842" width="15.140625" customWidth="1"/>
    <col min="3843" max="3843" width="18.28515625" customWidth="1"/>
    <col min="3846" max="3846" width="42.42578125" customWidth="1"/>
    <col min="4095" max="4095" width="12.140625" customWidth="1"/>
    <col min="4096" max="4096" width="57.85546875" customWidth="1"/>
    <col min="4097" max="4097" width="11.5703125" customWidth="1"/>
    <col min="4098" max="4098" width="15.140625" customWidth="1"/>
    <col min="4099" max="4099" width="18.28515625" customWidth="1"/>
    <col min="4102" max="4102" width="42.42578125" customWidth="1"/>
    <col min="4351" max="4351" width="12.140625" customWidth="1"/>
    <col min="4352" max="4352" width="57.85546875" customWidth="1"/>
    <col min="4353" max="4353" width="11.5703125" customWidth="1"/>
    <col min="4354" max="4354" width="15.140625" customWidth="1"/>
    <col min="4355" max="4355" width="18.28515625" customWidth="1"/>
    <col min="4358" max="4358" width="42.42578125" customWidth="1"/>
    <col min="4607" max="4607" width="12.140625" customWidth="1"/>
    <col min="4608" max="4608" width="57.85546875" customWidth="1"/>
    <col min="4609" max="4609" width="11.5703125" customWidth="1"/>
    <col min="4610" max="4610" width="15.140625" customWidth="1"/>
    <col min="4611" max="4611" width="18.28515625" customWidth="1"/>
    <col min="4614" max="4614" width="42.42578125" customWidth="1"/>
    <col min="4863" max="4863" width="12.140625" customWidth="1"/>
    <col min="4864" max="4864" width="57.85546875" customWidth="1"/>
    <col min="4865" max="4865" width="11.5703125" customWidth="1"/>
    <col min="4866" max="4866" width="15.140625" customWidth="1"/>
    <col min="4867" max="4867" width="18.28515625" customWidth="1"/>
    <col min="4870" max="4870" width="42.42578125" customWidth="1"/>
    <col min="5119" max="5119" width="12.140625" customWidth="1"/>
    <col min="5120" max="5120" width="57.85546875" customWidth="1"/>
    <col min="5121" max="5121" width="11.5703125" customWidth="1"/>
    <col min="5122" max="5122" width="15.140625" customWidth="1"/>
    <col min="5123" max="5123" width="18.28515625" customWidth="1"/>
    <col min="5126" max="5126" width="42.42578125" customWidth="1"/>
    <col min="5375" max="5375" width="12.140625" customWidth="1"/>
    <col min="5376" max="5376" width="57.85546875" customWidth="1"/>
    <col min="5377" max="5377" width="11.5703125" customWidth="1"/>
    <col min="5378" max="5378" width="15.140625" customWidth="1"/>
    <col min="5379" max="5379" width="18.28515625" customWidth="1"/>
    <col min="5382" max="5382" width="42.42578125" customWidth="1"/>
    <col min="5631" max="5631" width="12.140625" customWidth="1"/>
    <col min="5632" max="5632" width="57.85546875" customWidth="1"/>
    <col min="5633" max="5633" width="11.5703125" customWidth="1"/>
    <col min="5634" max="5634" width="15.140625" customWidth="1"/>
    <col min="5635" max="5635" width="18.28515625" customWidth="1"/>
    <col min="5638" max="5638" width="42.42578125" customWidth="1"/>
    <col min="5887" max="5887" width="12.140625" customWidth="1"/>
    <col min="5888" max="5888" width="57.85546875" customWidth="1"/>
    <col min="5889" max="5889" width="11.5703125" customWidth="1"/>
    <col min="5890" max="5890" width="15.140625" customWidth="1"/>
    <col min="5891" max="5891" width="18.28515625" customWidth="1"/>
    <col min="5894" max="5894" width="42.42578125" customWidth="1"/>
    <col min="6143" max="6143" width="12.140625" customWidth="1"/>
    <col min="6144" max="6144" width="57.85546875" customWidth="1"/>
    <col min="6145" max="6145" width="11.5703125" customWidth="1"/>
    <col min="6146" max="6146" width="15.140625" customWidth="1"/>
    <col min="6147" max="6147" width="18.28515625" customWidth="1"/>
    <col min="6150" max="6150" width="42.42578125" customWidth="1"/>
    <col min="6399" max="6399" width="12.140625" customWidth="1"/>
    <col min="6400" max="6400" width="57.85546875" customWidth="1"/>
    <col min="6401" max="6401" width="11.5703125" customWidth="1"/>
    <col min="6402" max="6402" width="15.140625" customWidth="1"/>
    <col min="6403" max="6403" width="18.28515625" customWidth="1"/>
    <col min="6406" max="6406" width="42.42578125" customWidth="1"/>
    <col min="6655" max="6655" width="12.140625" customWidth="1"/>
    <col min="6656" max="6656" width="57.85546875" customWidth="1"/>
    <col min="6657" max="6657" width="11.5703125" customWidth="1"/>
    <col min="6658" max="6658" width="15.140625" customWidth="1"/>
    <col min="6659" max="6659" width="18.28515625" customWidth="1"/>
    <col min="6662" max="6662" width="42.42578125" customWidth="1"/>
    <col min="6911" max="6911" width="12.140625" customWidth="1"/>
    <col min="6912" max="6912" width="57.85546875" customWidth="1"/>
    <col min="6913" max="6913" width="11.5703125" customWidth="1"/>
    <col min="6914" max="6914" width="15.140625" customWidth="1"/>
    <col min="6915" max="6915" width="18.28515625" customWidth="1"/>
    <col min="6918" max="6918" width="42.42578125" customWidth="1"/>
    <col min="7167" max="7167" width="12.140625" customWidth="1"/>
    <col min="7168" max="7168" width="57.85546875" customWidth="1"/>
    <col min="7169" max="7169" width="11.5703125" customWidth="1"/>
    <col min="7170" max="7170" width="15.140625" customWidth="1"/>
    <col min="7171" max="7171" width="18.28515625" customWidth="1"/>
    <col min="7174" max="7174" width="42.42578125" customWidth="1"/>
    <col min="7423" max="7423" width="12.140625" customWidth="1"/>
    <col min="7424" max="7424" width="57.85546875" customWidth="1"/>
    <col min="7425" max="7425" width="11.5703125" customWidth="1"/>
    <col min="7426" max="7426" width="15.140625" customWidth="1"/>
    <col min="7427" max="7427" width="18.28515625" customWidth="1"/>
    <col min="7430" max="7430" width="42.42578125" customWidth="1"/>
    <col min="7679" max="7679" width="12.140625" customWidth="1"/>
    <col min="7680" max="7680" width="57.85546875" customWidth="1"/>
    <col min="7681" max="7681" width="11.5703125" customWidth="1"/>
    <col min="7682" max="7682" width="15.140625" customWidth="1"/>
    <col min="7683" max="7683" width="18.28515625" customWidth="1"/>
    <col min="7686" max="7686" width="42.42578125" customWidth="1"/>
    <col min="7935" max="7935" width="12.140625" customWidth="1"/>
    <col min="7936" max="7936" width="57.85546875" customWidth="1"/>
    <col min="7937" max="7937" width="11.5703125" customWidth="1"/>
    <col min="7938" max="7938" width="15.140625" customWidth="1"/>
    <col min="7939" max="7939" width="18.28515625" customWidth="1"/>
    <col min="7942" max="7942" width="42.42578125" customWidth="1"/>
    <col min="8191" max="8191" width="12.140625" customWidth="1"/>
    <col min="8192" max="8192" width="57.85546875" customWidth="1"/>
    <col min="8193" max="8193" width="11.5703125" customWidth="1"/>
    <col min="8194" max="8194" width="15.140625" customWidth="1"/>
    <col min="8195" max="8195" width="18.28515625" customWidth="1"/>
    <col min="8198" max="8198" width="42.42578125" customWidth="1"/>
    <col min="8447" max="8447" width="12.140625" customWidth="1"/>
    <col min="8448" max="8448" width="57.85546875" customWidth="1"/>
    <col min="8449" max="8449" width="11.5703125" customWidth="1"/>
    <col min="8450" max="8450" width="15.140625" customWidth="1"/>
    <col min="8451" max="8451" width="18.28515625" customWidth="1"/>
    <col min="8454" max="8454" width="42.42578125" customWidth="1"/>
    <col min="8703" max="8703" width="12.140625" customWidth="1"/>
    <col min="8704" max="8704" width="57.85546875" customWidth="1"/>
    <col min="8705" max="8705" width="11.5703125" customWidth="1"/>
    <col min="8706" max="8706" width="15.140625" customWidth="1"/>
    <col min="8707" max="8707" width="18.28515625" customWidth="1"/>
    <col min="8710" max="8710" width="42.42578125" customWidth="1"/>
    <col min="8959" max="8959" width="12.140625" customWidth="1"/>
    <col min="8960" max="8960" width="57.85546875" customWidth="1"/>
    <col min="8961" max="8961" width="11.5703125" customWidth="1"/>
    <col min="8962" max="8962" width="15.140625" customWidth="1"/>
    <col min="8963" max="8963" width="18.28515625" customWidth="1"/>
    <col min="8966" max="8966" width="42.42578125" customWidth="1"/>
    <col min="9215" max="9215" width="12.140625" customWidth="1"/>
    <col min="9216" max="9216" width="57.85546875" customWidth="1"/>
    <col min="9217" max="9217" width="11.5703125" customWidth="1"/>
    <col min="9218" max="9218" width="15.140625" customWidth="1"/>
    <col min="9219" max="9219" width="18.28515625" customWidth="1"/>
    <col min="9222" max="9222" width="42.42578125" customWidth="1"/>
    <col min="9471" max="9471" width="12.140625" customWidth="1"/>
    <col min="9472" max="9472" width="57.85546875" customWidth="1"/>
    <col min="9473" max="9473" width="11.5703125" customWidth="1"/>
    <col min="9474" max="9474" width="15.140625" customWidth="1"/>
    <col min="9475" max="9475" width="18.28515625" customWidth="1"/>
    <col min="9478" max="9478" width="42.42578125" customWidth="1"/>
    <col min="9727" max="9727" width="12.140625" customWidth="1"/>
    <col min="9728" max="9728" width="57.85546875" customWidth="1"/>
    <col min="9729" max="9729" width="11.5703125" customWidth="1"/>
    <col min="9730" max="9730" width="15.140625" customWidth="1"/>
    <col min="9731" max="9731" width="18.28515625" customWidth="1"/>
    <col min="9734" max="9734" width="42.42578125" customWidth="1"/>
    <col min="9983" max="9983" width="12.140625" customWidth="1"/>
    <col min="9984" max="9984" width="57.85546875" customWidth="1"/>
    <col min="9985" max="9985" width="11.5703125" customWidth="1"/>
    <col min="9986" max="9986" width="15.140625" customWidth="1"/>
    <col min="9987" max="9987" width="18.28515625" customWidth="1"/>
    <col min="9990" max="9990" width="42.42578125" customWidth="1"/>
    <col min="10239" max="10239" width="12.140625" customWidth="1"/>
    <col min="10240" max="10240" width="57.85546875" customWidth="1"/>
    <col min="10241" max="10241" width="11.5703125" customWidth="1"/>
    <col min="10242" max="10242" width="15.140625" customWidth="1"/>
    <col min="10243" max="10243" width="18.28515625" customWidth="1"/>
    <col min="10246" max="10246" width="42.42578125" customWidth="1"/>
    <col min="10495" max="10495" width="12.140625" customWidth="1"/>
    <col min="10496" max="10496" width="57.85546875" customWidth="1"/>
    <col min="10497" max="10497" width="11.5703125" customWidth="1"/>
    <col min="10498" max="10498" width="15.140625" customWidth="1"/>
    <col min="10499" max="10499" width="18.28515625" customWidth="1"/>
    <col min="10502" max="10502" width="42.42578125" customWidth="1"/>
    <col min="10751" max="10751" width="12.140625" customWidth="1"/>
    <col min="10752" max="10752" width="57.85546875" customWidth="1"/>
    <col min="10753" max="10753" width="11.5703125" customWidth="1"/>
    <col min="10754" max="10754" width="15.140625" customWidth="1"/>
    <col min="10755" max="10755" width="18.28515625" customWidth="1"/>
    <col min="10758" max="10758" width="42.42578125" customWidth="1"/>
    <col min="11007" max="11007" width="12.140625" customWidth="1"/>
    <col min="11008" max="11008" width="57.85546875" customWidth="1"/>
    <col min="11009" max="11009" width="11.5703125" customWidth="1"/>
    <col min="11010" max="11010" width="15.140625" customWidth="1"/>
    <col min="11011" max="11011" width="18.28515625" customWidth="1"/>
    <col min="11014" max="11014" width="42.42578125" customWidth="1"/>
    <col min="11263" max="11263" width="12.140625" customWidth="1"/>
    <col min="11264" max="11264" width="57.85546875" customWidth="1"/>
    <col min="11265" max="11265" width="11.5703125" customWidth="1"/>
    <col min="11266" max="11266" width="15.140625" customWidth="1"/>
    <col min="11267" max="11267" width="18.28515625" customWidth="1"/>
    <col min="11270" max="11270" width="42.42578125" customWidth="1"/>
    <col min="11519" max="11519" width="12.140625" customWidth="1"/>
    <col min="11520" max="11520" width="57.85546875" customWidth="1"/>
    <col min="11521" max="11521" width="11.5703125" customWidth="1"/>
    <col min="11522" max="11522" width="15.140625" customWidth="1"/>
    <col min="11523" max="11523" width="18.28515625" customWidth="1"/>
    <col min="11526" max="11526" width="42.42578125" customWidth="1"/>
    <col min="11775" max="11775" width="12.140625" customWidth="1"/>
    <col min="11776" max="11776" width="57.85546875" customWidth="1"/>
    <col min="11777" max="11777" width="11.5703125" customWidth="1"/>
    <col min="11778" max="11778" width="15.140625" customWidth="1"/>
    <col min="11779" max="11779" width="18.28515625" customWidth="1"/>
    <col min="11782" max="11782" width="42.42578125" customWidth="1"/>
    <col min="12031" max="12031" width="12.140625" customWidth="1"/>
    <col min="12032" max="12032" width="57.85546875" customWidth="1"/>
    <col min="12033" max="12033" width="11.5703125" customWidth="1"/>
    <col min="12034" max="12034" width="15.140625" customWidth="1"/>
    <col min="12035" max="12035" width="18.28515625" customWidth="1"/>
    <col min="12038" max="12038" width="42.42578125" customWidth="1"/>
    <col min="12287" max="12287" width="12.140625" customWidth="1"/>
    <col min="12288" max="12288" width="57.85546875" customWidth="1"/>
    <col min="12289" max="12289" width="11.5703125" customWidth="1"/>
    <col min="12290" max="12290" width="15.140625" customWidth="1"/>
    <col min="12291" max="12291" width="18.28515625" customWidth="1"/>
    <col min="12294" max="12294" width="42.42578125" customWidth="1"/>
    <col min="12543" max="12543" width="12.140625" customWidth="1"/>
    <col min="12544" max="12544" width="57.85546875" customWidth="1"/>
    <col min="12545" max="12545" width="11.5703125" customWidth="1"/>
    <col min="12546" max="12546" width="15.140625" customWidth="1"/>
    <col min="12547" max="12547" width="18.28515625" customWidth="1"/>
    <col min="12550" max="12550" width="42.42578125" customWidth="1"/>
    <col min="12799" max="12799" width="12.140625" customWidth="1"/>
    <col min="12800" max="12800" width="57.85546875" customWidth="1"/>
    <col min="12801" max="12801" width="11.5703125" customWidth="1"/>
    <col min="12802" max="12802" width="15.140625" customWidth="1"/>
    <col min="12803" max="12803" width="18.28515625" customWidth="1"/>
    <col min="12806" max="12806" width="42.42578125" customWidth="1"/>
    <col min="13055" max="13055" width="12.140625" customWidth="1"/>
    <col min="13056" max="13056" width="57.85546875" customWidth="1"/>
    <col min="13057" max="13057" width="11.5703125" customWidth="1"/>
    <col min="13058" max="13058" width="15.140625" customWidth="1"/>
    <col min="13059" max="13059" width="18.28515625" customWidth="1"/>
    <col min="13062" max="13062" width="42.42578125" customWidth="1"/>
    <col min="13311" max="13311" width="12.140625" customWidth="1"/>
    <col min="13312" max="13312" width="57.85546875" customWidth="1"/>
    <col min="13313" max="13313" width="11.5703125" customWidth="1"/>
    <col min="13314" max="13314" width="15.140625" customWidth="1"/>
    <col min="13315" max="13315" width="18.28515625" customWidth="1"/>
    <col min="13318" max="13318" width="42.42578125" customWidth="1"/>
    <col min="13567" max="13567" width="12.140625" customWidth="1"/>
    <col min="13568" max="13568" width="57.85546875" customWidth="1"/>
    <col min="13569" max="13569" width="11.5703125" customWidth="1"/>
    <col min="13570" max="13570" width="15.140625" customWidth="1"/>
    <col min="13571" max="13571" width="18.28515625" customWidth="1"/>
    <col min="13574" max="13574" width="42.42578125" customWidth="1"/>
    <col min="13823" max="13823" width="12.140625" customWidth="1"/>
    <col min="13824" max="13824" width="57.85546875" customWidth="1"/>
    <col min="13825" max="13825" width="11.5703125" customWidth="1"/>
    <col min="13826" max="13826" width="15.140625" customWidth="1"/>
    <col min="13827" max="13827" width="18.28515625" customWidth="1"/>
    <col min="13830" max="13830" width="42.42578125" customWidth="1"/>
    <col min="14079" max="14079" width="12.140625" customWidth="1"/>
    <col min="14080" max="14080" width="57.85546875" customWidth="1"/>
    <col min="14081" max="14081" width="11.5703125" customWidth="1"/>
    <col min="14082" max="14082" width="15.140625" customWidth="1"/>
    <col min="14083" max="14083" width="18.28515625" customWidth="1"/>
    <col min="14086" max="14086" width="42.42578125" customWidth="1"/>
    <col min="14335" max="14335" width="12.140625" customWidth="1"/>
    <col min="14336" max="14336" width="57.85546875" customWidth="1"/>
    <col min="14337" max="14337" width="11.5703125" customWidth="1"/>
    <col min="14338" max="14338" width="15.140625" customWidth="1"/>
    <col min="14339" max="14339" width="18.28515625" customWidth="1"/>
    <col min="14342" max="14342" width="42.42578125" customWidth="1"/>
    <col min="14591" max="14591" width="12.140625" customWidth="1"/>
    <col min="14592" max="14592" width="57.85546875" customWidth="1"/>
    <col min="14593" max="14593" width="11.5703125" customWidth="1"/>
    <col min="14594" max="14594" width="15.140625" customWidth="1"/>
    <col min="14595" max="14595" width="18.28515625" customWidth="1"/>
    <col min="14598" max="14598" width="42.42578125" customWidth="1"/>
    <col min="14847" max="14847" width="12.140625" customWidth="1"/>
    <col min="14848" max="14848" width="57.85546875" customWidth="1"/>
    <col min="14849" max="14849" width="11.5703125" customWidth="1"/>
    <col min="14850" max="14850" width="15.140625" customWidth="1"/>
    <col min="14851" max="14851" width="18.28515625" customWidth="1"/>
    <col min="14854" max="14854" width="42.42578125" customWidth="1"/>
    <col min="15103" max="15103" width="12.140625" customWidth="1"/>
    <col min="15104" max="15104" width="57.85546875" customWidth="1"/>
    <col min="15105" max="15105" width="11.5703125" customWidth="1"/>
    <col min="15106" max="15106" width="15.140625" customWidth="1"/>
    <col min="15107" max="15107" width="18.28515625" customWidth="1"/>
    <col min="15110" max="15110" width="42.42578125" customWidth="1"/>
    <col min="15359" max="15359" width="12.140625" customWidth="1"/>
    <col min="15360" max="15360" width="57.85546875" customWidth="1"/>
    <col min="15361" max="15361" width="11.5703125" customWidth="1"/>
    <col min="15362" max="15362" width="15.140625" customWidth="1"/>
    <col min="15363" max="15363" width="18.28515625" customWidth="1"/>
    <col min="15366" max="15366" width="42.42578125" customWidth="1"/>
    <col min="15615" max="15615" width="12.140625" customWidth="1"/>
    <col min="15616" max="15616" width="57.85546875" customWidth="1"/>
    <col min="15617" max="15617" width="11.5703125" customWidth="1"/>
    <col min="15618" max="15618" width="15.140625" customWidth="1"/>
    <col min="15619" max="15619" width="18.28515625" customWidth="1"/>
    <col min="15622" max="15622" width="42.42578125" customWidth="1"/>
    <col min="15871" max="15871" width="12.140625" customWidth="1"/>
    <col min="15872" max="15872" width="57.85546875" customWidth="1"/>
    <col min="15873" max="15873" width="11.5703125" customWidth="1"/>
    <col min="15874" max="15874" width="15.140625" customWidth="1"/>
    <col min="15875" max="15875" width="18.28515625" customWidth="1"/>
    <col min="15878" max="15878" width="42.42578125" customWidth="1"/>
    <col min="16127" max="16127" width="12.140625" customWidth="1"/>
    <col min="16128" max="16128" width="57.85546875" customWidth="1"/>
    <col min="16129" max="16129" width="11.5703125" customWidth="1"/>
    <col min="16130" max="16130" width="15.140625" customWidth="1"/>
    <col min="16131" max="16131" width="18.28515625" customWidth="1"/>
    <col min="16134" max="16134" width="42.42578125" customWidth="1"/>
  </cols>
  <sheetData>
    <row r="1" spans="1:3" x14ac:dyDescent="0.25">
      <c r="A1" s="139" t="s">
        <v>76</v>
      </c>
      <c r="B1" s="140"/>
      <c r="C1" s="129"/>
    </row>
    <row r="2" spans="1:3" x14ac:dyDescent="0.25">
      <c r="A2" s="141" t="s">
        <v>331</v>
      </c>
      <c r="B2" s="128">
        <v>3835</v>
      </c>
      <c r="C2" s="130"/>
    </row>
    <row r="3" spans="1:3" ht="52.5" thickBot="1" x14ac:dyDescent="0.3">
      <c r="A3" s="137" t="s">
        <v>332</v>
      </c>
      <c r="B3" s="138" t="s">
        <v>333</v>
      </c>
      <c r="C3" s="142" t="s">
        <v>330</v>
      </c>
    </row>
    <row r="4" spans="1:3" x14ac:dyDescent="0.25">
      <c r="A4" s="2" t="s">
        <v>39</v>
      </c>
      <c r="B4" s="111" t="s">
        <v>251</v>
      </c>
      <c r="C4" s="131">
        <v>0</v>
      </c>
    </row>
    <row r="5" spans="1:3" x14ac:dyDescent="0.25">
      <c r="A5" s="109" t="s">
        <v>48</v>
      </c>
      <c r="B5" s="111" t="s">
        <v>252</v>
      </c>
      <c r="C5" s="131">
        <v>0</v>
      </c>
    </row>
    <row r="6" spans="1:3" x14ac:dyDescent="0.25">
      <c r="A6" s="109" t="s">
        <v>49</v>
      </c>
      <c r="B6" s="111" t="s">
        <v>253</v>
      </c>
      <c r="C6" s="131">
        <v>0</v>
      </c>
    </row>
    <row r="7" spans="1:3" x14ac:dyDescent="0.25">
      <c r="A7" s="109" t="s">
        <v>50</v>
      </c>
      <c r="B7" s="111" t="s">
        <v>254</v>
      </c>
      <c r="C7" s="131">
        <v>0</v>
      </c>
    </row>
    <row r="8" spans="1:3" x14ac:dyDescent="0.25">
      <c r="A8" s="109" t="s">
        <v>51</v>
      </c>
      <c r="B8" s="111" t="s">
        <v>255</v>
      </c>
      <c r="C8" s="131">
        <v>0</v>
      </c>
    </row>
    <row r="9" spans="1:3" x14ac:dyDescent="0.25">
      <c r="A9" s="114" t="s">
        <v>52</v>
      </c>
      <c r="B9" s="110" t="s">
        <v>256</v>
      </c>
      <c r="C9" s="132">
        <v>0</v>
      </c>
    </row>
    <row r="10" spans="1:3" x14ac:dyDescent="0.25">
      <c r="A10" s="109" t="s">
        <v>53</v>
      </c>
      <c r="B10" s="111" t="s">
        <v>257</v>
      </c>
      <c r="C10" s="131">
        <v>0</v>
      </c>
    </row>
    <row r="11" spans="1:3" x14ac:dyDescent="0.25">
      <c r="A11" s="109" t="s">
        <v>54</v>
      </c>
      <c r="B11" s="111" t="s">
        <v>258</v>
      </c>
      <c r="C11" s="131">
        <v>0</v>
      </c>
    </row>
    <row r="12" spans="1:3" x14ac:dyDescent="0.25">
      <c r="A12" s="109" t="s">
        <v>55</v>
      </c>
      <c r="B12" s="111" t="s">
        <v>259</v>
      </c>
      <c r="C12" s="131">
        <v>0</v>
      </c>
    </row>
    <row r="13" spans="1:3" x14ac:dyDescent="0.25">
      <c r="A13" s="109" t="s">
        <v>56</v>
      </c>
      <c r="B13" s="111" t="s">
        <v>260</v>
      </c>
      <c r="C13" s="131">
        <v>0</v>
      </c>
    </row>
    <row r="14" spans="1:3" x14ac:dyDescent="0.25">
      <c r="A14" s="109" t="s">
        <v>57</v>
      </c>
      <c r="B14" s="111" t="s">
        <v>261</v>
      </c>
      <c r="C14" s="131">
        <v>0</v>
      </c>
    </row>
    <row r="15" spans="1:3" x14ac:dyDescent="0.25">
      <c r="A15" s="109" t="s">
        <v>58</v>
      </c>
      <c r="B15" s="111" t="s">
        <v>262</v>
      </c>
      <c r="C15" s="131">
        <v>0</v>
      </c>
    </row>
    <row r="16" spans="1:3" x14ac:dyDescent="0.25">
      <c r="A16" s="109" t="s">
        <v>59</v>
      </c>
      <c r="B16" s="111" t="s">
        <v>263</v>
      </c>
      <c r="C16" s="131">
        <v>0</v>
      </c>
    </row>
    <row r="17" spans="1:3" x14ac:dyDescent="0.25">
      <c r="A17" s="114" t="s">
        <v>60</v>
      </c>
      <c r="B17" s="110" t="s">
        <v>264</v>
      </c>
      <c r="C17" s="132">
        <v>0</v>
      </c>
    </row>
    <row r="18" spans="1:3" x14ac:dyDescent="0.25">
      <c r="A18" s="4" t="s">
        <v>220</v>
      </c>
      <c r="B18" s="111" t="s">
        <v>222</v>
      </c>
      <c r="C18" s="131">
        <v>9941.1139372763664</v>
      </c>
    </row>
    <row r="19" spans="1:3" ht="15.75" customHeight="1" x14ac:dyDescent="0.25">
      <c r="A19" s="5" t="s">
        <v>61</v>
      </c>
      <c r="B19" s="111" t="s">
        <v>265</v>
      </c>
      <c r="C19" s="131">
        <v>7756.7833102772292</v>
      </c>
    </row>
    <row r="20" spans="1:3" x14ac:dyDescent="0.25">
      <c r="A20" s="2" t="s">
        <v>223</v>
      </c>
      <c r="B20" s="111" t="s">
        <v>221</v>
      </c>
      <c r="C20" s="131">
        <v>3697.3648887543031</v>
      </c>
    </row>
    <row r="21" spans="1:3" x14ac:dyDescent="0.25">
      <c r="A21" s="109" t="s">
        <v>62</v>
      </c>
      <c r="B21" s="111" t="s">
        <v>266</v>
      </c>
      <c r="C21" s="131">
        <v>0</v>
      </c>
    </row>
    <row r="22" spans="1:3" x14ac:dyDescent="0.25">
      <c r="A22" s="109" t="s">
        <v>188</v>
      </c>
      <c r="B22" s="111" t="s">
        <v>63</v>
      </c>
      <c r="C22" s="131">
        <v>3015.2908295729267</v>
      </c>
    </row>
    <row r="23" spans="1:3" x14ac:dyDescent="0.25">
      <c r="A23" s="109" t="s">
        <v>189</v>
      </c>
      <c r="B23" s="111" t="s">
        <v>267</v>
      </c>
      <c r="C23" s="131">
        <v>11.470545690522009</v>
      </c>
    </row>
    <row r="24" spans="1:3" x14ac:dyDescent="0.25">
      <c r="A24" s="109" t="s">
        <v>190</v>
      </c>
      <c r="B24" s="115" t="s">
        <v>268</v>
      </c>
      <c r="C24" s="131">
        <v>496.85169051428898</v>
      </c>
    </row>
    <row r="25" spans="1:3" x14ac:dyDescent="0.25">
      <c r="A25" s="2" t="s">
        <v>269</v>
      </c>
      <c r="B25" s="115" t="s">
        <v>182</v>
      </c>
      <c r="C25" s="131">
        <v>250.19646640400356</v>
      </c>
    </row>
    <row r="26" spans="1:3" x14ac:dyDescent="0.25">
      <c r="A26" s="109" t="s">
        <v>191</v>
      </c>
      <c r="B26" s="115" t="s">
        <v>270</v>
      </c>
      <c r="C26" s="131">
        <v>21.093486706060609</v>
      </c>
    </row>
    <row r="27" spans="1:3" x14ac:dyDescent="0.25">
      <c r="A27" s="109" t="s">
        <v>192</v>
      </c>
      <c r="B27" s="111" t="s">
        <v>271</v>
      </c>
      <c r="C27" s="131">
        <v>1555.4521857516593</v>
      </c>
    </row>
    <row r="28" spans="1:3" x14ac:dyDescent="0.25">
      <c r="A28" s="114" t="s">
        <v>64</v>
      </c>
      <c r="B28" s="116" t="s">
        <v>272</v>
      </c>
      <c r="C28" s="132">
        <v>238.41798660098434</v>
      </c>
    </row>
    <row r="29" spans="1:3" x14ac:dyDescent="0.25">
      <c r="A29" s="2" t="s">
        <v>65</v>
      </c>
      <c r="B29" s="117" t="s">
        <v>66</v>
      </c>
      <c r="C29" s="131">
        <v>0</v>
      </c>
    </row>
    <row r="30" spans="1:3" x14ac:dyDescent="0.25">
      <c r="A30" s="109" t="s">
        <v>193</v>
      </c>
      <c r="B30" s="111" t="s">
        <v>273</v>
      </c>
      <c r="C30" s="131">
        <v>861.06076207039382</v>
      </c>
    </row>
    <row r="31" spans="1:3" x14ac:dyDescent="0.25">
      <c r="A31" s="109" t="s">
        <v>194</v>
      </c>
      <c r="B31" s="115" t="s">
        <v>183</v>
      </c>
      <c r="C31" s="131">
        <v>155.50672681110376</v>
      </c>
    </row>
    <row r="32" spans="1:3" x14ac:dyDescent="0.25">
      <c r="A32" s="109" t="s">
        <v>67</v>
      </c>
      <c r="B32" s="115" t="s">
        <v>184</v>
      </c>
      <c r="C32" s="131">
        <v>44.419495727726179</v>
      </c>
    </row>
    <row r="33" spans="1:3" x14ac:dyDescent="0.25">
      <c r="A33" s="109" t="s">
        <v>68</v>
      </c>
      <c r="B33" s="115" t="s">
        <v>185</v>
      </c>
      <c r="C33" s="131">
        <v>6754.2268235143565</v>
      </c>
    </row>
    <row r="34" spans="1:3" x14ac:dyDescent="0.25">
      <c r="A34" s="109" t="s">
        <v>195</v>
      </c>
      <c r="B34" s="115" t="s">
        <v>274</v>
      </c>
      <c r="C34" s="131">
        <v>264.28445205075207</v>
      </c>
    </row>
    <row r="35" spans="1:3" x14ac:dyDescent="0.25">
      <c r="A35" s="114" t="s">
        <v>196</v>
      </c>
      <c r="B35" s="118" t="s">
        <v>186</v>
      </c>
      <c r="C35" s="132">
        <v>117.55384744581953</v>
      </c>
    </row>
    <row r="36" spans="1:3" x14ac:dyDescent="0.25">
      <c r="A36" s="2" t="s">
        <v>40</v>
      </c>
      <c r="B36" s="111" t="s">
        <v>275</v>
      </c>
      <c r="C36" s="131">
        <v>241.26637714158375</v>
      </c>
    </row>
    <row r="37" spans="1:3" x14ac:dyDescent="0.25">
      <c r="A37" s="109" t="s">
        <v>276</v>
      </c>
      <c r="B37" s="111" t="s">
        <v>224</v>
      </c>
      <c r="C37" s="131">
        <v>0</v>
      </c>
    </row>
    <row r="38" spans="1:3" x14ac:dyDescent="0.25">
      <c r="A38" s="109" t="s">
        <v>277</v>
      </c>
      <c r="B38" s="111" t="s">
        <v>225</v>
      </c>
      <c r="C38" s="131">
        <v>0</v>
      </c>
    </row>
    <row r="39" spans="1:3" x14ac:dyDescent="0.25">
      <c r="A39" s="109" t="s">
        <v>278</v>
      </c>
      <c r="B39" s="111" t="s">
        <v>226</v>
      </c>
      <c r="C39" s="131">
        <v>0</v>
      </c>
    </row>
    <row r="40" spans="1:3" x14ac:dyDescent="0.25">
      <c r="A40" s="109" t="s">
        <v>279</v>
      </c>
      <c r="B40" s="111" t="s">
        <v>227</v>
      </c>
      <c r="C40" s="131">
        <v>0</v>
      </c>
    </row>
    <row r="41" spans="1:3" x14ac:dyDescent="0.25">
      <c r="A41" s="109" t="s">
        <v>280</v>
      </c>
      <c r="B41" s="111" t="s">
        <v>228</v>
      </c>
      <c r="C41" s="131">
        <v>0</v>
      </c>
    </row>
    <row r="42" spans="1:3" x14ac:dyDescent="0.25">
      <c r="A42" s="109" t="s">
        <v>248</v>
      </c>
      <c r="B42" s="111" t="s">
        <v>229</v>
      </c>
      <c r="C42" s="131">
        <v>0</v>
      </c>
    </row>
    <row r="43" spans="1:3" x14ac:dyDescent="0.25">
      <c r="A43" s="109" t="s">
        <v>281</v>
      </c>
      <c r="B43" s="111" t="s">
        <v>230</v>
      </c>
      <c r="C43" s="131">
        <v>0</v>
      </c>
    </row>
    <row r="44" spans="1:3" x14ac:dyDescent="0.25">
      <c r="A44" s="109" t="s">
        <v>282</v>
      </c>
      <c r="B44" s="111" t="s">
        <v>231</v>
      </c>
      <c r="C44" s="131">
        <v>0</v>
      </c>
    </row>
    <row r="45" spans="1:3" x14ac:dyDescent="0.25">
      <c r="A45" s="109" t="s">
        <v>283</v>
      </c>
      <c r="B45" s="111" t="s">
        <v>232</v>
      </c>
      <c r="C45" s="131">
        <v>0</v>
      </c>
    </row>
    <row r="46" spans="1:3" x14ac:dyDescent="0.25">
      <c r="A46" s="109" t="s">
        <v>284</v>
      </c>
      <c r="B46" s="111" t="s">
        <v>233</v>
      </c>
      <c r="C46" s="131">
        <v>0</v>
      </c>
    </row>
    <row r="47" spans="1:3" x14ac:dyDescent="0.25">
      <c r="A47" s="114" t="s">
        <v>247</v>
      </c>
      <c r="B47" s="110" t="s">
        <v>234</v>
      </c>
      <c r="C47" s="132">
        <v>0</v>
      </c>
    </row>
    <row r="48" spans="1:3" x14ac:dyDescent="0.25">
      <c r="A48" s="4" t="s">
        <v>285</v>
      </c>
      <c r="B48" s="111" t="s">
        <v>286</v>
      </c>
      <c r="C48" s="131">
        <v>1354.2172432347159</v>
      </c>
    </row>
    <row r="49" spans="1:3" x14ac:dyDescent="0.25">
      <c r="A49" s="4" t="s">
        <v>41</v>
      </c>
      <c r="B49" s="111" t="s">
        <v>243</v>
      </c>
      <c r="C49" s="131">
        <v>974.84241663812224</v>
      </c>
    </row>
    <row r="50" spans="1:3" x14ac:dyDescent="0.25">
      <c r="A50" s="109" t="s">
        <v>197</v>
      </c>
      <c r="B50" s="111" t="s">
        <v>287</v>
      </c>
      <c r="C50" s="131">
        <v>1103.0199909650962</v>
      </c>
    </row>
    <row r="51" spans="1:3" x14ac:dyDescent="0.25">
      <c r="A51" s="2" t="s">
        <v>69</v>
      </c>
      <c r="B51" s="111" t="s">
        <v>288</v>
      </c>
      <c r="C51" s="131">
        <v>1622.5818222760565</v>
      </c>
    </row>
    <row r="52" spans="1:3" x14ac:dyDescent="0.25">
      <c r="A52" s="119" t="s">
        <v>198</v>
      </c>
      <c r="B52" s="111" t="s">
        <v>289</v>
      </c>
      <c r="C52" s="131">
        <v>23380.282408993204</v>
      </c>
    </row>
    <row r="53" spans="1:3" x14ac:dyDescent="0.25">
      <c r="A53" s="2" t="s">
        <v>290</v>
      </c>
      <c r="B53" s="111" t="s">
        <v>291</v>
      </c>
      <c r="C53" s="131">
        <v>630.88001297871062</v>
      </c>
    </row>
    <row r="54" spans="1:3" x14ac:dyDescent="0.25">
      <c r="A54" s="109" t="s">
        <v>199</v>
      </c>
      <c r="B54" s="111" t="s">
        <v>292</v>
      </c>
      <c r="C54" s="131">
        <v>250.19646640400356</v>
      </c>
    </row>
    <row r="55" spans="1:3" s="113" customFormat="1" x14ac:dyDescent="0.25">
      <c r="A55" s="109" t="s">
        <v>249</v>
      </c>
      <c r="B55" s="111" t="s">
        <v>250</v>
      </c>
      <c r="C55" s="131">
        <v>405.70319321510738</v>
      </c>
    </row>
    <row r="56" spans="1:3" x14ac:dyDescent="0.25">
      <c r="A56" s="109" t="s">
        <v>200</v>
      </c>
      <c r="B56" s="111" t="s">
        <v>293</v>
      </c>
      <c r="C56" s="131">
        <v>351.50678941559397</v>
      </c>
    </row>
    <row r="57" spans="1:3" x14ac:dyDescent="0.25">
      <c r="A57" s="2" t="s">
        <v>294</v>
      </c>
      <c r="B57" s="111" t="s">
        <v>295</v>
      </c>
      <c r="C57" s="131">
        <v>201741.49413200121</v>
      </c>
    </row>
    <row r="58" spans="1:3" x14ac:dyDescent="0.25">
      <c r="A58" s="109" t="s">
        <v>201</v>
      </c>
      <c r="B58" s="111" t="s">
        <v>296</v>
      </c>
      <c r="C58" s="131">
        <v>340.42116136569348</v>
      </c>
    </row>
    <row r="59" spans="1:3" x14ac:dyDescent="0.25">
      <c r="A59" s="109" t="s">
        <v>202</v>
      </c>
      <c r="B59" s="111" t="s">
        <v>297</v>
      </c>
      <c r="C59" s="131">
        <v>466.5201804333114</v>
      </c>
    </row>
    <row r="60" spans="1:3" x14ac:dyDescent="0.25">
      <c r="A60" s="114" t="s">
        <v>203</v>
      </c>
      <c r="B60" s="110" t="s">
        <v>298</v>
      </c>
      <c r="C60" s="132">
        <v>257.74085216018585</v>
      </c>
    </row>
    <row r="61" spans="1:3" x14ac:dyDescent="0.25">
      <c r="A61" s="2" t="s">
        <v>235</v>
      </c>
      <c r="B61" s="111" t="s">
        <v>299</v>
      </c>
      <c r="C61" s="131">
        <v>207583.38916371437</v>
      </c>
    </row>
    <row r="62" spans="1:3" x14ac:dyDescent="0.25">
      <c r="A62" s="109" t="s">
        <v>15</v>
      </c>
      <c r="B62" s="111" t="s">
        <v>300</v>
      </c>
      <c r="C62" s="131">
        <v>62433.487341758177</v>
      </c>
    </row>
    <row r="63" spans="1:3" x14ac:dyDescent="0.25">
      <c r="A63" s="109" t="s">
        <v>16</v>
      </c>
      <c r="B63" s="111" t="s">
        <v>239</v>
      </c>
      <c r="C63" s="131">
        <v>19.091914974828583</v>
      </c>
    </row>
    <row r="64" spans="1:3" x14ac:dyDescent="0.25">
      <c r="A64" s="109" t="s">
        <v>17</v>
      </c>
      <c r="B64" s="111" t="s">
        <v>240</v>
      </c>
      <c r="C64" s="131">
        <v>0</v>
      </c>
    </row>
    <row r="65" spans="1:3" x14ac:dyDescent="0.25">
      <c r="A65" s="109" t="s">
        <v>301</v>
      </c>
      <c r="B65" s="111" t="s">
        <v>241</v>
      </c>
      <c r="C65" s="131">
        <v>0</v>
      </c>
    </row>
    <row r="66" spans="1:3" x14ac:dyDescent="0.25">
      <c r="A66" s="109" t="s">
        <v>18</v>
      </c>
      <c r="B66" s="111" t="s">
        <v>242</v>
      </c>
      <c r="C66" s="131">
        <v>16.474475018602082</v>
      </c>
    </row>
    <row r="67" spans="1:3" x14ac:dyDescent="0.25">
      <c r="A67" s="109" t="s">
        <v>19</v>
      </c>
      <c r="B67" s="111" t="s">
        <v>302</v>
      </c>
      <c r="C67" s="131">
        <v>63.126493061933218</v>
      </c>
    </row>
    <row r="68" spans="1:3" x14ac:dyDescent="0.25">
      <c r="A68" s="109" t="s">
        <v>20</v>
      </c>
      <c r="B68" s="120" t="s">
        <v>303</v>
      </c>
      <c r="C68" s="131">
        <v>45.189331008969262</v>
      </c>
    </row>
    <row r="69" spans="1:3" x14ac:dyDescent="0.25">
      <c r="A69" s="114" t="s">
        <v>204</v>
      </c>
      <c r="B69" s="110" t="s">
        <v>238</v>
      </c>
      <c r="C69" s="132">
        <v>199115.66297120909</v>
      </c>
    </row>
    <row r="70" spans="1:3" x14ac:dyDescent="0.25">
      <c r="A70" s="109" t="s">
        <v>205</v>
      </c>
      <c r="B70" s="111" t="s">
        <v>304</v>
      </c>
      <c r="C70" s="131">
        <v>9558.9677036672983</v>
      </c>
    </row>
    <row r="71" spans="1:3" x14ac:dyDescent="0.25">
      <c r="A71" s="109" t="s">
        <v>206</v>
      </c>
      <c r="B71" s="111" t="s">
        <v>237</v>
      </c>
      <c r="C71" s="131">
        <v>3453.942972825238</v>
      </c>
    </row>
    <row r="72" spans="1:3" x14ac:dyDescent="0.25">
      <c r="A72" s="121" t="s">
        <v>207</v>
      </c>
      <c r="B72" s="122" t="s">
        <v>305</v>
      </c>
      <c r="C72" s="132">
        <v>72.749434077471818</v>
      </c>
    </row>
    <row r="73" spans="1:3" x14ac:dyDescent="0.25">
      <c r="A73" s="4" t="s">
        <v>42</v>
      </c>
      <c r="B73" s="123" t="s">
        <v>236</v>
      </c>
      <c r="C73" s="131">
        <v>2933.4573391767867</v>
      </c>
    </row>
    <row r="74" spans="1:3" x14ac:dyDescent="0.25">
      <c r="A74" s="121" t="s">
        <v>306</v>
      </c>
      <c r="B74" s="122" t="s">
        <v>307</v>
      </c>
      <c r="C74" s="131">
        <v>0</v>
      </c>
    </row>
    <row r="75" spans="1:3" x14ac:dyDescent="0.25">
      <c r="A75" s="124" t="s">
        <v>208</v>
      </c>
      <c r="B75" s="112" t="s">
        <v>308</v>
      </c>
      <c r="C75" s="136">
        <v>183.37476399210357</v>
      </c>
    </row>
    <row r="76" spans="1:3" x14ac:dyDescent="0.25">
      <c r="A76" s="124" t="s">
        <v>118</v>
      </c>
      <c r="B76" s="112" t="s">
        <v>309</v>
      </c>
      <c r="C76" s="131">
        <v>93.458003142910869</v>
      </c>
    </row>
    <row r="77" spans="1:3" x14ac:dyDescent="0.25">
      <c r="A77" s="6" t="s">
        <v>70</v>
      </c>
      <c r="B77" s="112" t="s">
        <v>310</v>
      </c>
      <c r="C77" s="131">
        <v>0.23095058437292637</v>
      </c>
    </row>
    <row r="78" spans="1:3" x14ac:dyDescent="0.25">
      <c r="A78" s="124" t="s">
        <v>146</v>
      </c>
      <c r="B78" s="112" t="s">
        <v>244</v>
      </c>
      <c r="C78" s="131">
        <v>118.0927321426897</v>
      </c>
    </row>
    <row r="79" spans="1:3" x14ac:dyDescent="0.25">
      <c r="A79" s="121" t="s">
        <v>209</v>
      </c>
      <c r="B79" s="122" t="s">
        <v>311</v>
      </c>
      <c r="C79" s="132">
        <v>1563.3814891484631</v>
      </c>
    </row>
    <row r="80" spans="1:3" x14ac:dyDescent="0.25">
      <c r="A80" s="124" t="s">
        <v>210</v>
      </c>
      <c r="B80" s="112" t="s">
        <v>312</v>
      </c>
      <c r="C80" s="131">
        <v>112.39595106149082</v>
      </c>
    </row>
    <row r="81" spans="1:3" x14ac:dyDescent="0.25">
      <c r="A81" s="4" t="s">
        <v>313</v>
      </c>
      <c r="B81" s="112" t="s">
        <v>314</v>
      </c>
      <c r="C81" s="131">
        <v>16105.954869471016</v>
      </c>
    </row>
    <row r="82" spans="1:3" x14ac:dyDescent="0.25">
      <c r="A82" s="124" t="s">
        <v>211</v>
      </c>
      <c r="B82" s="112" t="s">
        <v>315</v>
      </c>
      <c r="C82" s="131">
        <v>353.89327878744751</v>
      </c>
    </row>
    <row r="83" spans="1:3" x14ac:dyDescent="0.25">
      <c r="A83" s="124" t="s">
        <v>212</v>
      </c>
      <c r="B83" s="112" t="s">
        <v>316</v>
      </c>
      <c r="C83" s="131">
        <v>13221.305087125042</v>
      </c>
    </row>
    <row r="84" spans="1:3" x14ac:dyDescent="0.25">
      <c r="A84" s="124" t="s">
        <v>213</v>
      </c>
      <c r="B84" s="112" t="s">
        <v>317</v>
      </c>
      <c r="C84" s="131">
        <v>46.805985099579743</v>
      </c>
    </row>
    <row r="85" spans="1:3" x14ac:dyDescent="0.25">
      <c r="A85" s="5" t="s">
        <v>43</v>
      </c>
      <c r="B85" s="112" t="s">
        <v>318</v>
      </c>
      <c r="C85" s="131">
        <v>0</v>
      </c>
    </row>
    <row r="86" spans="1:3" x14ac:dyDescent="0.25">
      <c r="A86" s="119" t="s">
        <v>214</v>
      </c>
      <c r="B86" s="112" t="s">
        <v>319</v>
      </c>
      <c r="C86" s="131">
        <v>154.58292447361205</v>
      </c>
    </row>
    <row r="87" spans="1:3" x14ac:dyDescent="0.25">
      <c r="A87" s="119" t="s">
        <v>215</v>
      </c>
      <c r="B87" s="112" t="s">
        <v>320</v>
      </c>
      <c r="C87" s="131">
        <v>16324.665072872174</v>
      </c>
    </row>
    <row r="88" spans="1:3" x14ac:dyDescent="0.25">
      <c r="A88" s="125" t="s">
        <v>71</v>
      </c>
      <c r="B88" s="126" t="s">
        <v>321</v>
      </c>
      <c r="C88" s="131">
        <v>10.546743353030305</v>
      </c>
    </row>
    <row r="89" spans="1:3" x14ac:dyDescent="0.25">
      <c r="A89" s="4" t="s">
        <v>44</v>
      </c>
      <c r="B89" s="112" t="s">
        <v>246</v>
      </c>
      <c r="C89" s="131">
        <v>5992.3208456680732</v>
      </c>
    </row>
    <row r="90" spans="1:3" x14ac:dyDescent="0.25">
      <c r="A90" s="124" t="s">
        <v>216</v>
      </c>
      <c r="B90" s="112" t="s">
        <v>322</v>
      </c>
      <c r="C90" s="131">
        <v>121204.09841536175</v>
      </c>
    </row>
    <row r="91" spans="1:3" x14ac:dyDescent="0.25">
      <c r="A91" s="124" t="s">
        <v>217</v>
      </c>
      <c r="B91" s="112" t="s">
        <v>323</v>
      </c>
      <c r="C91" s="131">
        <v>928.96023387603418</v>
      </c>
    </row>
    <row r="92" spans="1:3" x14ac:dyDescent="0.25">
      <c r="A92" s="124" t="s">
        <v>218</v>
      </c>
      <c r="B92" s="112" t="s">
        <v>324</v>
      </c>
      <c r="C92" s="131">
        <v>182300.61282418505</v>
      </c>
    </row>
    <row r="93" spans="1:3" x14ac:dyDescent="0.25">
      <c r="A93" s="124" t="s">
        <v>219</v>
      </c>
      <c r="B93" s="112" t="s">
        <v>325</v>
      </c>
      <c r="C93" s="131">
        <v>21.016503177936301</v>
      </c>
    </row>
    <row r="94" spans="1:3" x14ac:dyDescent="0.25">
      <c r="A94" s="4" t="s">
        <v>45</v>
      </c>
      <c r="B94" s="112" t="s">
        <v>326</v>
      </c>
      <c r="C94" s="131">
        <v>0</v>
      </c>
    </row>
    <row r="95" spans="1:3" x14ac:dyDescent="0.25">
      <c r="A95" s="4" t="s">
        <v>46</v>
      </c>
      <c r="B95" s="112" t="s">
        <v>245</v>
      </c>
      <c r="C95" s="131">
        <v>4217.0037035933874</v>
      </c>
    </row>
    <row r="96" spans="1:3" x14ac:dyDescent="0.25">
      <c r="A96" s="4" t="s">
        <v>72</v>
      </c>
      <c r="B96" s="112" t="s">
        <v>73</v>
      </c>
      <c r="C96" s="131">
        <v>0</v>
      </c>
    </row>
    <row r="97" spans="1:3" x14ac:dyDescent="0.25">
      <c r="A97" s="6" t="s">
        <v>74</v>
      </c>
      <c r="B97" s="112" t="s">
        <v>327</v>
      </c>
      <c r="C97" s="131">
        <v>0</v>
      </c>
    </row>
    <row r="98" spans="1:3" x14ac:dyDescent="0.25">
      <c r="A98" s="4" t="s">
        <v>47</v>
      </c>
      <c r="B98" s="112" t="s">
        <v>328</v>
      </c>
      <c r="C98" s="131">
        <v>0</v>
      </c>
    </row>
    <row r="99" spans="1:3" x14ac:dyDescent="0.25">
      <c r="A99" s="4" t="s">
        <v>75</v>
      </c>
      <c r="B99" s="112" t="s">
        <v>329</v>
      </c>
      <c r="C99" s="131">
        <v>0</v>
      </c>
    </row>
    <row r="100" spans="1:3" ht="15.75" thickBot="1" x14ac:dyDescent="0.3">
      <c r="A100" s="8"/>
      <c r="B100" s="127" t="s">
        <v>36</v>
      </c>
      <c r="C100" s="133">
        <v>1116550.0000000002</v>
      </c>
    </row>
    <row r="101" spans="1:3" ht="15.75" thickTop="1" x14ac:dyDescent="0.25"/>
    <row r="102" spans="1:3" x14ac:dyDescent="0.25">
      <c r="A102" s="6"/>
      <c r="B102" s="6"/>
      <c r="C102" s="135"/>
    </row>
  </sheetData>
  <printOptions horizontalCentered="1"/>
  <pageMargins left="0.2" right="0.2" top="0.32" bottom="0.65" header="0.3" footer="0.21"/>
  <pageSetup scale="83" orientation="portrait" r:id="rId1"/>
  <headerFooter>
    <oddFooter>&amp;L&amp;D
&amp;T&amp;R&amp;Z&amp;F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73"/>
  <sheetViews>
    <sheetView view="pageBreakPreview" topLeftCell="B1" zoomScaleNormal="82" zoomScaleSheetLayoutView="100" workbookViewId="0">
      <selection activeCell="O10" sqref="O10"/>
    </sheetView>
  </sheetViews>
  <sheetFormatPr defaultColWidth="9.140625" defaultRowHeight="12.75" x14ac:dyDescent="0.2"/>
  <cols>
    <col min="1" max="1" width="9.140625" style="15"/>
    <col min="2" max="2" width="51.42578125" style="16" customWidth="1"/>
    <col min="3" max="3" width="11" style="15" customWidth="1"/>
    <col min="4" max="4" width="9.140625" style="15" customWidth="1"/>
    <col min="5" max="5" width="14.140625" style="56" customWidth="1"/>
    <col min="6" max="7" width="14.140625" style="56" hidden="1" customWidth="1"/>
    <col min="8" max="8" width="13.140625" style="95" customWidth="1"/>
    <col min="9" max="9" width="12.42578125" style="95" customWidth="1"/>
    <col min="10" max="10" width="7.140625" style="95" customWidth="1"/>
    <col min="11" max="11" width="12.7109375" style="95" customWidth="1"/>
    <col min="12" max="12" width="11" style="103" bestFit="1" customWidth="1"/>
    <col min="13" max="13" width="12.5703125" style="56" customWidth="1"/>
    <col min="14" max="14" width="6.85546875" style="56" customWidth="1"/>
    <col min="15" max="15" width="12.5703125" style="56" customWidth="1"/>
    <col min="16" max="16" width="9.5703125" style="15" hidden="1" customWidth="1"/>
    <col min="17" max="17" width="12.28515625" style="15" hidden="1" customWidth="1"/>
    <col min="18" max="18" width="12.140625" style="15" hidden="1" customWidth="1"/>
    <col min="19" max="19" width="10.42578125" style="15" hidden="1" customWidth="1"/>
    <col min="20" max="20" width="11.7109375" style="15" hidden="1" customWidth="1"/>
    <col min="21" max="21" width="12.140625" style="15" hidden="1" customWidth="1"/>
    <col min="22" max="22" width="13.28515625" style="15" hidden="1" customWidth="1"/>
    <col min="23" max="23" width="12.85546875" style="15" hidden="1" customWidth="1"/>
    <col min="24" max="24" width="0" style="15" hidden="1" customWidth="1"/>
    <col min="25" max="16384" width="9.140625" style="15"/>
  </cols>
  <sheetData>
    <row r="1" spans="1:24" x14ac:dyDescent="0.2">
      <c r="A1" s="10" t="s">
        <v>0</v>
      </c>
      <c r="B1" s="11"/>
      <c r="C1" s="12"/>
      <c r="D1" s="12"/>
      <c r="E1" s="13" t="s">
        <v>77</v>
      </c>
      <c r="F1" s="66" t="s">
        <v>78</v>
      </c>
      <c r="G1" s="14"/>
      <c r="H1" s="67"/>
      <c r="I1" s="56"/>
      <c r="J1" s="56"/>
      <c r="K1" s="56"/>
      <c r="L1" s="56"/>
    </row>
    <row r="2" spans="1:24" x14ac:dyDescent="0.2">
      <c r="A2" s="10" t="s">
        <v>26</v>
      </c>
      <c r="B2" s="11"/>
      <c r="C2" s="12"/>
      <c r="D2" s="12"/>
      <c r="E2" s="14"/>
      <c r="F2" s="14"/>
      <c r="G2" s="14"/>
      <c r="H2" s="67"/>
      <c r="I2" s="68"/>
      <c r="J2" s="17" t="s">
        <v>79</v>
      </c>
      <c r="K2" s="68"/>
      <c r="L2" s="56"/>
      <c r="N2" s="18" t="s">
        <v>80</v>
      </c>
      <c r="O2" s="18"/>
      <c r="Q2" s="15">
        <f>300000-469835</f>
        <v>-169835</v>
      </c>
    </row>
    <row r="3" spans="1:24" x14ac:dyDescent="0.2">
      <c r="A3" s="10" t="s">
        <v>81</v>
      </c>
      <c r="B3" s="11"/>
      <c r="C3" s="12"/>
      <c r="D3" s="12"/>
      <c r="E3" s="14"/>
      <c r="F3" s="14"/>
      <c r="G3" s="14"/>
      <c r="H3" s="69" t="s">
        <v>82</v>
      </c>
      <c r="I3" s="68"/>
      <c r="J3" s="17" t="s">
        <v>83</v>
      </c>
      <c r="K3" s="68"/>
      <c r="L3" s="56"/>
      <c r="N3" s="18" t="s">
        <v>83</v>
      </c>
      <c r="O3" s="18"/>
    </row>
    <row r="4" spans="1:24" x14ac:dyDescent="0.2">
      <c r="A4" s="19" t="s">
        <v>84</v>
      </c>
      <c r="B4" s="20"/>
      <c r="E4" s="21" t="s">
        <v>79</v>
      </c>
      <c r="F4" s="21" t="s">
        <v>79</v>
      </c>
      <c r="G4" s="21" t="s">
        <v>85</v>
      </c>
      <c r="H4" s="22" t="s">
        <v>80</v>
      </c>
      <c r="I4" s="68"/>
      <c r="J4" s="17" t="s">
        <v>86</v>
      </c>
      <c r="K4" s="17" t="s">
        <v>87</v>
      </c>
      <c r="L4" s="18" t="s">
        <v>88</v>
      </c>
      <c r="N4" s="18" t="s">
        <v>89</v>
      </c>
      <c r="O4" s="18" t="s">
        <v>90</v>
      </c>
    </row>
    <row r="5" spans="1:24" ht="13.5" thickBot="1" x14ac:dyDescent="0.25">
      <c r="A5" s="10"/>
      <c r="B5" s="23"/>
      <c r="E5" s="21" t="s">
        <v>37</v>
      </c>
      <c r="F5" s="21" t="s">
        <v>91</v>
      </c>
      <c r="G5" s="21" t="s">
        <v>37</v>
      </c>
      <c r="H5" s="22" t="s">
        <v>37</v>
      </c>
      <c r="I5" s="21" t="s">
        <v>92</v>
      </c>
      <c r="J5" s="21" t="s">
        <v>93</v>
      </c>
      <c r="K5" s="21" t="s">
        <v>80</v>
      </c>
      <c r="L5" s="21" t="s">
        <v>94</v>
      </c>
      <c r="N5" s="21" t="s">
        <v>93</v>
      </c>
      <c r="O5" s="21" t="s">
        <v>94</v>
      </c>
      <c r="Q5" s="24" t="s">
        <v>95</v>
      </c>
      <c r="R5" s="24" t="s">
        <v>96</v>
      </c>
      <c r="S5" s="24" t="s">
        <v>96</v>
      </c>
      <c r="T5" s="24" t="s">
        <v>96</v>
      </c>
      <c r="U5" s="25" t="s">
        <v>97</v>
      </c>
      <c r="V5" s="25"/>
      <c r="W5" s="25"/>
    </row>
    <row r="6" spans="1:24" ht="13.5" thickBot="1" x14ac:dyDescent="0.25">
      <c r="A6" s="26"/>
      <c r="B6" s="27" t="s">
        <v>98</v>
      </c>
      <c r="C6" s="28"/>
      <c r="D6" s="28"/>
      <c r="E6" s="70"/>
      <c r="F6" s="70"/>
      <c r="G6" s="70"/>
      <c r="H6" s="71"/>
      <c r="I6" s="72" t="s">
        <v>99</v>
      </c>
      <c r="J6" s="29" t="s">
        <v>100</v>
      </c>
      <c r="K6" s="30" t="s">
        <v>37</v>
      </c>
      <c r="L6" s="31" t="s">
        <v>37</v>
      </c>
      <c r="M6" s="73" t="s">
        <v>99</v>
      </c>
      <c r="N6" s="32" t="s">
        <v>100</v>
      </c>
      <c r="O6" s="32" t="s">
        <v>37</v>
      </c>
      <c r="Q6" s="33" t="s">
        <v>101</v>
      </c>
      <c r="R6" s="33" t="s">
        <v>102</v>
      </c>
      <c r="S6" s="33" t="s">
        <v>103</v>
      </c>
      <c r="T6" s="33" t="s">
        <v>104</v>
      </c>
      <c r="U6" s="25" t="s">
        <v>105</v>
      </c>
      <c r="V6" s="25"/>
      <c r="W6" s="34">
        <v>252515</v>
      </c>
      <c r="X6" s="15" t="s">
        <v>106</v>
      </c>
    </row>
    <row r="7" spans="1:24" x14ac:dyDescent="0.2">
      <c r="A7" s="35" t="s">
        <v>38</v>
      </c>
      <c r="B7" s="36" t="s">
        <v>107</v>
      </c>
      <c r="C7" s="12"/>
      <c r="D7" s="12"/>
      <c r="E7" s="74">
        <v>300000</v>
      </c>
      <c r="F7" s="74">
        <v>563520.85</v>
      </c>
      <c r="G7" s="75">
        <f>+F7/E7</f>
        <v>1.8784028333333334</v>
      </c>
      <c r="H7" s="74">
        <v>300000</v>
      </c>
      <c r="I7" s="76">
        <f>+K7-H7</f>
        <v>182515</v>
      </c>
      <c r="J7" s="43" t="s">
        <v>108</v>
      </c>
      <c r="K7" s="76">
        <f>+W6+W7</f>
        <v>482515</v>
      </c>
      <c r="L7" s="77">
        <f>+W11</f>
        <v>158899.25</v>
      </c>
      <c r="N7" s="43"/>
      <c r="O7" s="77">
        <f>SUM(L7:M7)</f>
        <v>158899.25</v>
      </c>
      <c r="Q7" s="38">
        <v>563520.85</v>
      </c>
      <c r="R7" s="38">
        <v>434702</v>
      </c>
      <c r="S7" s="38">
        <v>434702</v>
      </c>
      <c r="T7" s="38">
        <v>402021</v>
      </c>
      <c r="U7" s="15" t="s">
        <v>109</v>
      </c>
      <c r="W7" s="38">
        <v>230000</v>
      </c>
      <c r="X7" s="15" t="s">
        <v>110</v>
      </c>
    </row>
    <row r="8" spans="1:24" x14ac:dyDescent="0.2">
      <c r="A8" s="35" t="s">
        <v>1</v>
      </c>
      <c r="B8" s="36" t="s">
        <v>111</v>
      </c>
      <c r="C8" s="12"/>
      <c r="D8" s="12"/>
      <c r="E8" s="74">
        <v>15000</v>
      </c>
      <c r="F8" s="74">
        <v>22957</v>
      </c>
      <c r="G8" s="75">
        <f>+F8/E8</f>
        <v>1.5304666666666666</v>
      </c>
      <c r="H8" s="74">
        <v>15000</v>
      </c>
      <c r="I8" s="78"/>
      <c r="J8" s="43"/>
      <c r="K8" s="79">
        <f>SUM(H8+I8)</f>
        <v>15000</v>
      </c>
      <c r="L8" s="77">
        <f t="shared" ref="L8:L12" si="0">K8</f>
        <v>15000</v>
      </c>
      <c r="N8" s="43"/>
      <c r="O8" s="77">
        <f t="shared" ref="O8:O12" si="1">SUM(L8:M8)</f>
        <v>15000</v>
      </c>
      <c r="Q8" s="38"/>
      <c r="R8" s="38">
        <v>788047</v>
      </c>
      <c r="S8" s="38">
        <v>787823</v>
      </c>
      <c r="T8" s="15">
        <v>790159</v>
      </c>
      <c r="U8" s="25" t="s">
        <v>112</v>
      </c>
      <c r="V8" s="25"/>
      <c r="W8" s="34">
        <f>SUM(K8:K12)</f>
        <v>803870</v>
      </c>
    </row>
    <row r="9" spans="1:24" x14ac:dyDescent="0.2">
      <c r="A9" s="35" t="s">
        <v>1</v>
      </c>
      <c r="B9" s="36" t="s">
        <v>113</v>
      </c>
      <c r="C9" s="12"/>
      <c r="D9" s="12"/>
      <c r="E9" s="74">
        <v>787977</v>
      </c>
      <c r="F9" s="74">
        <v>524547.26</v>
      </c>
      <c r="G9" s="75">
        <f t="shared" ref="G9:G47" si="2">+F9/E9</f>
        <v>0.66568854167063252</v>
      </c>
      <c r="H9" s="74">
        <v>787977</v>
      </c>
      <c r="I9" s="79"/>
      <c r="J9" s="43"/>
      <c r="K9" s="79">
        <f t="shared" ref="K9:K12" si="3">SUM(H9+I9)</f>
        <v>787977</v>
      </c>
      <c r="L9" s="77">
        <f t="shared" si="0"/>
        <v>787977</v>
      </c>
      <c r="M9" s="56">
        <v>123000</v>
      </c>
      <c r="N9" s="43"/>
      <c r="O9" s="77">
        <f>SUM(L9:M9)</f>
        <v>910977</v>
      </c>
      <c r="P9" s="39"/>
      <c r="Q9" s="38">
        <v>815163.26</v>
      </c>
      <c r="R9" s="38">
        <v>32089</v>
      </c>
      <c r="S9" s="38">
        <v>28294</v>
      </c>
      <c r="T9" s="38">
        <v>26082</v>
      </c>
      <c r="U9" s="25" t="s">
        <v>114</v>
      </c>
      <c r="V9" s="25"/>
      <c r="W9" s="34">
        <f>-K47</f>
        <v>-1127485.75</v>
      </c>
    </row>
    <row r="10" spans="1:24" x14ac:dyDescent="0.2">
      <c r="A10" s="35" t="s">
        <v>1</v>
      </c>
      <c r="B10" s="36" t="s">
        <v>115</v>
      </c>
      <c r="C10" s="12"/>
      <c r="D10" s="12"/>
      <c r="E10" s="74">
        <v>0</v>
      </c>
      <c r="F10" s="74">
        <v>0</v>
      </c>
      <c r="G10" s="75" t="e">
        <f t="shared" si="2"/>
        <v>#DIV/0!</v>
      </c>
      <c r="H10" s="74">
        <v>0</v>
      </c>
      <c r="I10" s="79"/>
      <c r="J10" s="43"/>
      <c r="K10" s="79">
        <f t="shared" si="3"/>
        <v>0</v>
      </c>
      <c r="L10" s="77">
        <f t="shared" si="0"/>
        <v>0</v>
      </c>
      <c r="N10" s="43"/>
      <c r="O10" s="77">
        <f t="shared" ref="O10" si="4">SUM(L10:M10)</f>
        <v>0</v>
      </c>
      <c r="P10" s="39"/>
      <c r="Q10" s="38"/>
      <c r="R10" s="38"/>
      <c r="S10" s="38"/>
      <c r="T10" s="38">
        <v>-100000</v>
      </c>
      <c r="U10" s="25"/>
      <c r="V10" s="25"/>
      <c r="W10" s="34"/>
    </row>
    <row r="11" spans="1:24" ht="13.5" thickBot="1" x14ac:dyDescent="0.25">
      <c r="A11" s="35" t="s">
        <v>2</v>
      </c>
      <c r="B11" s="36" t="s">
        <v>116</v>
      </c>
      <c r="C11" s="12"/>
      <c r="D11" s="12"/>
      <c r="E11" s="74">
        <v>893</v>
      </c>
      <c r="F11" s="74">
        <v>781.78999999999985</v>
      </c>
      <c r="G11" s="75">
        <f t="shared" si="2"/>
        <v>0.87546472564389677</v>
      </c>
      <c r="H11" s="74">
        <v>893</v>
      </c>
      <c r="I11" s="78"/>
      <c r="J11" s="43"/>
      <c r="K11" s="79">
        <f t="shared" si="3"/>
        <v>893</v>
      </c>
      <c r="L11" s="77">
        <f t="shared" si="0"/>
        <v>893</v>
      </c>
      <c r="M11" s="80"/>
      <c r="N11" s="43"/>
      <c r="O11" s="77">
        <f t="shared" si="1"/>
        <v>893</v>
      </c>
      <c r="Q11" s="38">
        <v>1079.4566666666665</v>
      </c>
      <c r="R11" s="38">
        <v>1650.4</v>
      </c>
      <c r="S11" s="38">
        <v>1403</v>
      </c>
      <c r="T11" s="38">
        <v>1424.4</v>
      </c>
      <c r="U11" s="25" t="s">
        <v>117</v>
      </c>
      <c r="V11" s="25"/>
      <c r="W11" s="40">
        <f>SUM(W6:W10)</f>
        <v>158899.25</v>
      </c>
    </row>
    <row r="12" spans="1:24" ht="13.5" thickTop="1" x14ac:dyDescent="0.2">
      <c r="A12" s="35" t="s">
        <v>118</v>
      </c>
      <c r="B12" s="36" t="s">
        <v>119</v>
      </c>
      <c r="C12" s="12"/>
      <c r="D12" s="12"/>
      <c r="E12" s="74">
        <v>0</v>
      </c>
      <c r="F12" s="74">
        <v>105.4</v>
      </c>
      <c r="G12" s="75" t="e">
        <f t="shared" si="2"/>
        <v>#DIV/0!</v>
      </c>
      <c r="H12" s="74">
        <v>0</v>
      </c>
      <c r="I12" s="78"/>
      <c r="J12" s="43"/>
      <c r="K12" s="79">
        <f t="shared" si="3"/>
        <v>0</v>
      </c>
      <c r="L12" s="77">
        <f t="shared" si="0"/>
        <v>0</v>
      </c>
      <c r="M12" s="80"/>
      <c r="N12" s="43"/>
      <c r="O12" s="77">
        <f t="shared" si="1"/>
        <v>0</v>
      </c>
      <c r="Q12" s="38">
        <v>105.4</v>
      </c>
      <c r="R12" s="38"/>
      <c r="S12" s="38"/>
      <c r="T12" s="38"/>
    </row>
    <row r="13" spans="1:24" ht="13.5" thickBot="1" x14ac:dyDescent="0.25">
      <c r="A13" s="35"/>
      <c r="B13" s="41" t="s">
        <v>4</v>
      </c>
      <c r="C13" s="12"/>
      <c r="D13" s="12"/>
      <c r="E13" s="81">
        <f>SUM(E7:E12)</f>
        <v>1103870</v>
      </c>
      <c r="F13" s="81">
        <f>SUM(F7:F12)</f>
        <v>1111912.2999999998</v>
      </c>
      <c r="G13" s="82">
        <f t="shared" si="2"/>
        <v>1.0072855499288864</v>
      </c>
      <c r="H13" s="81">
        <f>SUM(H7:H12)</f>
        <v>1103870</v>
      </c>
      <c r="I13" s="83">
        <f t="shared" ref="I13:M13" si="5">SUM(I7:I12)</f>
        <v>182515</v>
      </c>
      <c r="J13" s="81"/>
      <c r="K13" s="81">
        <f t="shared" si="5"/>
        <v>1286385</v>
      </c>
      <c r="L13" s="81">
        <f t="shared" si="5"/>
        <v>962769.25</v>
      </c>
      <c r="M13" s="81">
        <f t="shared" si="5"/>
        <v>123000</v>
      </c>
      <c r="N13" s="84"/>
      <c r="O13" s="84">
        <f>SUM(O7:O12)</f>
        <v>1085769.25</v>
      </c>
      <c r="Q13" s="42">
        <f>SUM(Q7:Q12)</f>
        <v>1379868.9666666666</v>
      </c>
      <c r="R13" s="42">
        <f t="shared" ref="R13:T13" si="6">SUM(R7:R12)</f>
        <v>1256488.3999999999</v>
      </c>
      <c r="S13" s="42">
        <f t="shared" si="6"/>
        <v>1252222</v>
      </c>
      <c r="T13" s="42">
        <f t="shared" si="6"/>
        <v>1119686.3999999999</v>
      </c>
    </row>
    <row r="14" spans="1:24" ht="13.5" thickTop="1" x14ac:dyDescent="0.2">
      <c r="A14" s="43"/>
      <c r="B14" s="11"/>
      <c r="C14" s="12"/>
      <c r="D14" s="12"/>
      <c r="E14" s="14"/>
      <c r="F14" s="14"/>
      <c r="G14" s="75"/>
      <c r="H14" s="74"/>
      <c r="I14" s="79"/>
      <c r="J14" s="79"/>
      <c r="K14" s="79"/>
      <c r="L14" s="56"/>
    </row>
    <row r="15" spans="1:24" x14ac:dyDescent="0.2">
      <c r="A15" s="44"/>
      <c r="B15" s="45" t="s">
        <v>120</v>
      </c>
      <c r="C15" s="46" t="s">
        <v>25</v>
      </c>
      <c r="D15" s="46"/>
      <c r="E15" s="85">
        <v>10.15</v>
      </c>
      <c r="F15" s="85"/>
      <c r="G15" s="86">
        <f t="shared" si="2"/>
        <v>0</v>
      </c>
      <c r="H15" s="87">
        <v>10.15</v>
      </c>
      <c r="I15" s="88"/>
      <c r="J15" s="88"/>
      <c r="K15" s="89">
        <v>10.15</v>
      </c>
      <c r="L15" s="90">
        <v>10.15</v>
      </c>
      <c r="M15" s="47"/>
      <c r="N15" s="47"/>
      <c r="O15" s="47"/>
      <c r="Q15" s="48"/>
      <c r="R15" s="48"/>
      <c r="S15" s="48"/>
      <c r="T15" s="48"/>
      <c r="U15" s="49" t="s">
        <v>121</v>
      </c>
    </row>
    <row r="16" spans="1:24" x14ac:dyDescent="0.2">
      <c r="A16" s="43" t="s">
        <v>5</v>
      </c>
      <c r="B16" s="50" t="s">
        <v>28</v>
      </c>
      <c r="C16" s="37"/>
      <c r="D16" s="37"/>
      <c r="E16" s="74">
        <v>573271</v>
      </c>
      <c r="F16" s="74">
        <v>373026.97000000003</v>
      </c>
      <c r="G16" s="75">
        <f t="shared" si="2"/>
        <v>0.65069918066673538</v>
      </c>
      <c r="H16" s="74">
        <f>584736.42-11465</f>
        <v>573271.42000000004</v>
      </c>
      <c r="I16" s="79">
        <v>17509.329999999958</v>
      </c>
      <c r="J16" s="43">
        <v>1</v>
      </c>
      <c r="K16" s="79">
        <f>SUM(H16+I16)</f>
        <v>590780.75</v>
      </c>
      <c r="L16" s="91">
        <v>602595.64379999996</v>
      </c>
      <c r="M16" s="7"/>
      <c r="N16" s="43">
        <v>4</v>
      </c>
      <c r="O16" s="7">
        <f>SUM(L16:M16)</f>
        <v>602595.64379999996</v>
      </c>
      <c r="Q16" s="1">
        <v>547295.44307692302</v>
      </c>
      <c r="R16" s="1">
        <v>499489</v>
      </c>
      <c r="S16" s="1">
        <v>450395</v>
      </c>
      <c r="T16" s="1">
        <v>419829</v>
      </c>
      <c r="U16" s="1">
        <f>SUM(Q16:T16)/4</f>
        <v>479252.11076923076</v>
      </c>
    </row>
    <row r="17" spans="1:21" x14ac:dyDescent="0.2">
      <c r="A17" s="43" t="s">
        <v>5</v>
      </c>
      <c r="B17" s="51" t="s">
        <v>122</v>
      </c>
      <c r="C17" s="37"/>
      <c r="D17" s="37"/>
      <c r="E17" s="74">
        <v>0</v>
      </c>
      <c r="F17" s="74"/>
      <c r="G17" s="75" t="e">
        <f t="shared" si="2"/>
        <v>#DIV/0!</v>
      </c>
      <c r="H17" s="74"/>
      <c r="I17" s="79"/>
      <c r="J17" s="43"/>
      <c r="K17" s="79">
        <f t="shared" ref="K17:K46" si="7">SUM(H17+I17)</f>
        <v>0</v>
      </c>
      <c r="L17" s="56"/>
      <c r="M17" s="7"/>
      <c r="N17" s="43"/>
      <c r="O17" s="7">
        <f t="shared" ref="O17:O46" si="8">SUM(L17:M17)</f>
        <v>0</v>
      </c>
      <c r="Q17" s="1">
        <v>0</v>
      </c>
      <c r="R17" s="1"/>
      <c r="S17" s="1"/>
      <c r="T17" s="1">
        <v>768</v>
      </c>
      <c r="U17" s="1">
        <f t="shared" ref="U17:U46" si="9">SUM(Q17:T17)/4</f>
        <v>192</v>
      </c>
    </row>
    <row r="18" spans="1:21" x14ac:dyDescent="0.2">
      <c r="A18" s="43" t="s">
        <v>5</v>
      </c>
      <c r="B18" s="51" t="s">
        <v>123</v>
      </c>
      <c r="C18" s="37"/>
      <c r="D18" s="37"/>
      <c r="E18" s="74">
        <v>15168</v>
      </c>
      <c r="F18" s="74"/>
      <c r="G18" s="75">
        <f t="shared" si="2"/>
        <v>0</v>
      </c>
      <c r="H18" s="74">
        <v>15168</v>
      </c>
      <c r="I18" s="78"/>
      <c r="J18" s="43"/>
      <c r="K18" s="79">
        <f t="shared" si="7"/>
        <v>15168</v>
      </c>
      <c r="L18" s="92">
        <f t="shared" ref="L18:L46" si="10">K18</f>
        <v>15168</v>
      </c>
      <c r="M18" s="7">
        <v>-15168</v>
      </c>
      <c r="N18" s="43"/>
      <c r="O18" s="7">
        <f t="shared" si="8"/>
        <v>0</v>
      </c>
      <c r="Q18" s="1">
        <v>0</v>
      </c>
      <c r="R18" s="1">
        <v>15412</v>
      </c>
      <c r="S18" s="1">
        <v>17822</v>
      </c>
      <c r="T18" s="1">
        <v>12312</v>
      </c>
      <c r="U18" s="1">
        <f t="shared" si="9"/>
        <v>11386.5</v>
      </c>
    </row>
    <row r="19" spans="1:21" x14ac:dyDescent="0.2">
      <c r="A19" s="43" t="s">
        <v>6</v>
      </c>
      <c r="B19" s="50" t="s">
        <v>29</v>
      </c>
      <c r="C19" s="37"/>
      <c r="D19" s="37"/>
      <c r="E19" s="74">
        <v>1000</v>
      </c>
      <c r="F19" s="74">
        <v>0</v>
      </c>
      <c r="G19" s="75">
        <f t="shared" si="2"/>
        <v>0</v>
      </c>
      <c r="H19" s="74">
        <v>1000</v>
      </c>
      <c r="I19" s="79"/>
      <c r="J19" s="43"/>
      <c r="K19" s="79">
        <f t="shared" si="7"/>
        <v>1000</v>
      </c>
      <c r="L19" s="92">
        <f t="shared" si="10"/>
        <v>1000</v>
      </c>
      <c r="M19" s="7"/>
      <c r="N19" s="43"/>
      <c r="O19" s="7">
        <f t="shared" si="8"/>
        <v>1000</v>
      </c>
      <c r="Q19" s="1">
        <v>250</v>
      </c>
      <c r="R19" s="1">
        <v>173</v>
      </c>
      <c r="S19" s="1">
        <v>18746</v>
      </c>
      <c r="T19" s="1">
        <v>26761</v>
      </c>
      <c r="U19" s="1">
        <f t="shared" si="9"/>
        <v>11482.5</v>
      </c>
    </row>
    <row r="20" spans="1:21" x14ac:dyDescent="0.2">
      <c r="A20" s="43">
        <v>203</v>
      </c>
      <c r="B20" s="50" t="s">
        <v>7</v>
      </c>
      <c r="C20" s="37"/>
      <c r="D20" s="37"/>
      <c r="E20" s="74">
        <v>2500</v>
      </c>
      <c r="F20" s="74">
        <v>2961</v>
      </c>
      <c r="G20" s="75">
        <f t="shared" si="2"/>
        <v>1.1843999999999999</v>
      </c>
      <c r="H20" s="74">
        <v>2500</v>
      </c>
      <c r="I20" s="79">
        <v>1500</v>
      </c>
      <c r="J20" s="43"/>
      <c r="K20" s="79">
        <f t="shared" si="7"/>
        <v>4000</v>
      </c>
      <c r="L20" s="92">
        <f t="shared" si="10"/>
        <v>4000</v>
      </c>
      <c r="M20" s="7"/>
      <c r="N20" s="43"/>
      <c r="O20" s="7">
        <f t="shared" si="8"/>
        <v>4000</v>
      </c>
      <c r="Q20" s="1">
        <v>3794.3333333333339</v>
      </c>
      <c r="R20" s="1">
        <v>2035</v>
      </c>
      <c r="S20" s="1">
        <v>479</v>
      </c>
      <c r="T20" s="1">
        <v>0</v>
      </c>
      <c r="U20" s="1">
        <f t="shared" si="9"/>
        <v>1577.0833333333335</v>
      </c>
    </row>
    <row r="21" spans="1:21" x14ac:dyDescent="0.2">
      <c r="A21" s="43" t="s">
        <v>124</v>
      </c>
      <c r="B21" s="50" t="s">
        <v>8</v>
      </c>
      <c r="C21" s="37"/>
      <c r="D21" s="37"/>
      <c r="E21" s="74">
        <v>0</v>
      </c>
      <c r="F21" s="74">
        <v>0</v>
      </c>
      <c r="G21" s="75" t="e">
        <f t="shared" si="2"/>
        <v>#DIV/0!</v>
      </c>
      <c r="H21" s="74">
        <v>0</v>
      </c>
      <c r="I21" s="79"/>
      <c r="J21" s="43">
        <v>7</v>
      </c>
      <c r="K21" s="79">
        <f t="shared" si="7"/>
        <v>0</v>
      </c>
      <c r="L21" s="92">
        <f t="shared" si="10"/>
        <v>0</v>
      </c>
      <c r="M21" s="7"/>
      <c r="N21" s="43">
        <v>7</v>
      </c>
      <c r="O21" s="7">
        <f t="shared" si="8"/>
        <v>0</v>
      </c>
      <c r="Q21" s="1">
        <v>0</v>
      </c>
      <c r="R21" s="1">
        <v>11700</v>
      </c>
      <c r="S21" s="1">
        <v>4490</v>
      </c>
      <c r="T21" s="1">
        <v>0</v>
      </c>
      <c r="U21" s="1">
        <f t="shared" si="9"/>
        <v>4047.5</v>
      </c>
    </row>
    <row r="22" spans="1:21" x14ac:dyDescent="0.2">
      <c r="A22" s="43" t="s">
        <v>1</v>
      </c>
      <c r="B22" s="50" t="s">
        <v>125</v>
      </c>
      <c r="C22" s="37"/>
      <c r="D22" s="37"/>
      <c r="E22" s="74">
        <v>0</v>
      </c>
      <c r="F22" s="74"/>
      <c r="G22" s="75" t="e">
        <f t="shared" si="2"/>
        <v>#DIV/0!</v>
      </c>
      <c r="H22" s="74">
        <v>0</v>
      </c>
      <c r="I22" s="79">
        <v>1000</v>
      </c>
      <c r="J22" s="43"/>
      <c r="K22" s="79">
        <f t="shared" si="7"/>
        <v>1000</v>
      </c>
      <c r="L22" s="92">
        <f t="shared" si="10"/>
        <v>1000</v>
      </c>
      <c r="M22" s="7"/>
      <c r="N22" s="43"/>
      <c r="O22" s="7">
        <f t="shared" si="8"/>
        <v>1000</v>
      </c>
      <c r="Q22" s="1"/>
      <c r="R22" s="1"/>
      <c r="S22" s="1"/>
      <c r="T22" s="1"/>
      <c r="U22" s="1"/>
    </row>
    <row r="23" spans="1:21" x14ac:dyDescent="0.2">
      <c r="A23" s="43" t="s">
        <v>2</v>
      </c>
      <c r="B23" s="50" t="s">
        <v>126</v>
      </c>
      <c r="C23" s="37"/>
      <c r="D23" s="37"/>
      <c r="E23" s="74">
        <v>8500</v>
      </c>
      <c r="F23" s="74">
        <v>3921.7299999999996</v>
      </c>
      <c r="G23" s="75">
        <f t="shared" si="2"/>
        <v>0.46137999999999996</v>
      </c>
      <c r="H23" s="74">
        <v>8500</v>
      </c>
      <c r="I23" s="79"/>
      <c r="J23" s="43"/>
      <c r="K23" s="79">
        <f t="shared" si="7"/>
        <v>8500</v>
      </c>
      <c r="L23" s="92">
        <f t="shared" si="10"/>
        <v>8500</v>
      </c>
      <c r="M23" s="7"/>
      <c r="N23" s="43"/>
      <c r="O23" s="7">
        <f t="shared" si="8"/>
        <v>8500</v>
      </c>
      <c r="Q23" s="1">
        <v>6755.0633333333317</v>
      </c>
      <c r="R23" s="1">
        <v>7443</v>
      </c>
      <c r="S23" s="1">
        <v>6447</v>
      </c>
      <c r="T23" s="1">
        <v>9192.4</v>
      </c>
      <c r="U23" s="1">
        <f t="shared" si="9"/>
        <v>7459.3658333333333</v>
      </c>
    </row>
    <row r="24" spans="1:21" x14ac:dyDescent="0.2">
      <c r="A24" s="43" t="s">
        <v>9</v>
      </c>
      <c r="B24" s="50" t="s">
        <v>30</v>
      </c>
      <c r="C24" s="37"/>
      <c r="D24" s="37"/>
      <c r="E24" s="74">
        <v>20000</v>
      </c>
      <c r="F24" s="74">
        <v>25712.18</v>
      </c>
      <c r="G24" s="75">
        <f t="shared" si="2"/>
        <v>1.285609</v>
      </c>
      <c r="H24" s="74">
        <v>20000</v>
      </c>
      <c r="I24" s="79">
        <v>11000</v>
      </c>
      <c r="J24" s="43"/>
      <c r="K24" s="79">
        <f t="shared" si="7"/>
        <v>31000</v>
      </c>
      <c r="L24" s="92">
        <f t="shared" si="10"/>
        <v>31000</v>
      </c>
      <c r="M24" s="7">
        <v>4000</v>
      </c>
      <c r="N24" s="43"/>
      <c r="O24" s="7">
        <f t="shared" si="8"/>
        <v>35000</v>
      </c>
      <c r="Q24" s="1">
        <v>30712.180000000004</v>
      </c>
      <c r="R24" s="1">
        <v>25379</v>
      </c>
      <c r="S24" s="1">
        <v>327</v>
      </c>
      <c r="T24" s="1">
        <v>9039</v>
      </c>
      <c r="U24" s="1">
        <f t="shared" si="9"/>
        <v>16364.295000000002</v>
      </c>
    </row>
    <row r="25" spans="1:21" x14ac:dyDescent="0.2">
      <c r="A25" s="43" t="s">
        <v>10</v>
      </c>
      <c r="B25" s="50" t="s">
        <v>127</v>
      </c>
      <c r="C25" s="37"/>
      <c r="D25" s="37"/>
      <c r="E25" s="74">
        <v>200</v>
      </c>
      <c r="F25" s="74">
        <v>0</v>
      </c>
      <c r="G25" s="75">
        <f t="shared" si="2"/>
        <v>0</v>
      </c>
      <c r="H25" s="74">
        <v>200</v>
      </c>
      <c r="I25" s="79"/>
      <c r="J25" s="43"/>
      <c r="K25" s="79">
        <f t="shared" si="7"/>
        <v>200</v>
      </c>
      <c r="L25" s="92">
        <f t="shared" si="10"/>
        <v>200</v>
      </c>
      <c r="M25" s="7"/>
      <c r="N25" s="43"/>
      <c r="O25" s="7">
        <f t="shared" si="8"/>
        <v>200</v>
      </c>
      <c r="Q25" s="1">
        <v>50</v>
      </c>
      <c r="R25" s="1">
        <v>0</v>
      </c>
      <c r="S25" s="1">
        <v>36</v>
      </c>
      <c r="T25" s="1">
        <v>101.4</v>
      </c>
      <c r="U25" s="1">
        <f t="shared" si="9"/>
        <v>46.85</v>
      </c>
    </row>
    <row r="26" spans="1:21" x14ac:dyDescent="0.2">
      <c r="A26" s="43" t="s">
        <v>11</v>
      </c>
      <c r="B26" s="50" t="s">
        <v>31</v>
      </c>
      <c r="C26" s="37"/>
      <c r="D26" s="37"/>
      <c r="E26" s="74">
        <v>1000</v>
      </c>
      <c r="F26" s="74">
        <v>0</v>
      </c>
      <c r="G26" s="75">
        <f t="shared" si="2"/>
        <v>0</v>
      </c>
      <c r="H26" s="74">
        <v>1000</v>
      </c>
      <c r="I26" s="79"/>
      <c r="J26" s="43"/>
      <c r="K26" s="79">
        <f t="shared" si="7"/>
        <v>1000</v>
      </c>
      <c r="L26" s="92">
        <f t="shared" si="10"/>
        <v>1000</v>
      </c>
      <c r="M26" s="7"/>
      <c r="N26" s="43"/>
      <c r="O26" s="7">
        <f t="shared" si="8"/>
        <v>1000</v>
      </c>
      <c r="Q26" s="1">
        <v>250</v>
      </c>
      <c r="R26" s="1">
        <v>1589</v>
      </c>
      <c r="S26" s="1">
        <v>0</v>
      </c>
      <c r="T26" s="1">
        <v>0</v>
      </c>
      <c r="U26" s="1">
        <f t="shared" si="9"/>
        <v>459.75</v>
      </c>
    </row>
    <row r="27" spans="1:21" x14ac:dyDescent="0.2">
      <c r="A27" s="43" t="s">
        <v>12</v>
      </c>
      <c r="B27" s="36" t="s">
        <v>128</v>
      </c>
      <c r="C27" s="37"/>
      <c r="D27" s="37"/>
      <c r="E27" s="74">
        <v>500</v>
      </c>
      <c r="F27" s="74">
        <v>40.949999999999996</v>
      </c>
      <c r="G27" s="75">
        <f t="shared" si="2"/>
        <v>8.1899999999999987E-2</v>
      </c>
      <c r="H27" s="74">
        <v>500</v>
      </c>
      <c r="I27" s="79"/>
      <c r="J27" s="43"/>
      <c r="K27" s="79">
        <f t="shared" si="7"/>
        <v>500</v>
      </c>
      <c r="L27" s="92">
        <f t="shared" si="10"/>
        <v>500</v>
      </c>
      <c r="M27" s="7"/>
      <c r="N27" s="43"/>
      <c r="O27" s="7">
        <f t="shared" si="8"/>
        <v>500</v>
      </c>
      <c r="Q27" s="1">
        <v>165.95</v>
      </c>
      <c r="R27" s="1">
        <v>115</v>
      </c>
      <c r="S27" s="1">
        <v>66</v>
      </c>
      <c r="T27" s="1">
        <v>66</v>
      </c>
      <c r="U27" s="1">
        <f t="shared" si="9"/>
        <v>103.2375</v>
      </c>
    </row>
    <row r="28" spans="1:21" x14ac:dyDescent="0.2">
      <c r="A28" s="43" t="s">
        <v>13</v>
      </c>
      <c r="B28" s="50" t="s">
        <v>129</v>
      </c>
      <c r="C28" s="37"/>
      <c r="D28" s="37"/>
      <c r="E28" s="74">
        <v>500</v>
      </c>
      <c r="F28" s="74">
        <v>185.47</v>
      </c>
      <c r="G28" s="75">
        <f t="shared" si="2"/>
        <v>0.37093999999999999</v>
      </c>
      <c r="H28" s="74">
        <v>500</v>
      </c>
      <c r="I28" s="79">
        <v>500</v>
      </c>
      <c r="J28" s="43"/>
      <c r="K28" s="79">
        <f t="shared" si="7"/>
        <v>1000</v>
      </c>
      <c r="L28" s="92">
        <f t="shared" si="10"/>
        <v>1000</v>
      </c>
      <c r="M28" s="7"/>
      <c r="N28" s="43"/>
      <c r="O28" s="7">
        <f t="shared" si="8"/>
        <v>1000</v>
      </c>
      <c r="Q28" s="1">
        <v>310.47000000000003</v>
      </c>
      <c r="R28" s="1">
        <v>199</v>
      </c>
      <c r="S28" s="1">
        <v>324</v>
      </c>
      <c r="T28" s="1">
        <v>283</v>
      </c>
      <c r="U28" s="1">
        <f t="shared" si="9"/>
        <v>279.11750000000001</v>
      </c>
    </row>
    <row r="29" spans="1:21" x14ac:dyDescent="0.2">
      <c r="A29" s="43" t="s">
        <v>14</v>
      </c>
      <c r="B29" s="50" t="s">
        <v>35</v>
      </c>
      <c r="C29" s="37"/>
      <c r="D29" s="37"/>
      <c r="E29" s="74">
        <v>1500</v>
      </c>
      <c r="F29" s="74">
        <v>1678.4299999999998</v>
      </c>
      <c r="G29" s="75">
        <f t="shared" si="2"/>
        <v>1.1189533333333332</v>
      </c>
      <c r="H29" s="74">
        <v>1500</v>
      </c>
      <c r="I29" s="79"/>
      <c r="J29" s="43"/>
      <c r="K29" s="79">
        <f t="shared" si="7"/>
        <v>1500</v>
      </c>
      <c r="L29" s="92">
        <f t="shared" si="10"/>
        <v>1500</v>
      </c>
      <c r="M29" s="7"/>
      <c r="N29" s="43"/>
      <c r="O29" s="7">
        <f t="shared" si="8"/>
        <v>1500</v>
      </c>
      <c r="Q29" s="1">
        <v>2178.4299999999998</v>
      </c>
      <c r="R29" s="1">
        <v>2401</v>
      </c>
      <c r="S29" s="1">
        <v>797</v>
      </c>
      <c r="T29" s="1">
        <v>168.4</v>
      </c>
      <c r="U29" s="1">
        <f t="shared" si="9"/>
        <v>1386.2075</v>
      </c>
    </row>
    <row r="30" spans="1:21" x14ac:dyDescent="0.2">
      <c r="A30" s="43" t="s">
        <v>3</v>
      </c>
      <c r="B30" s="50" t="s">
        <v>32</v>
      </c>
      <c r="C30" s="37"/>
      <c r="D30" s="37"/>
      <c r="E30" s="74">
        <v>3700</v>
      </c>
      <c r="F30" s="74">
        <v>5023.49</v>
      </c>
      <c r="G30" s="75">
        <f t="shared" si="2"/>
        <v>1.3576999999999999</v>
      </c>
      <c r="H30" s="74">
        <v>3700</v>
      </c>
      <c r="I30" s="79"/>
      <c r="J30" s="43"/>
      <c r="K30" s="79">
        <f t="shared" si="7"/>
        <v>3700</v>
      </c>
      <c r="L30" s="92">
        <f t="shared" si="10"/>
        <v>3700</v>
      </c>
      <c r="M30" s="7"/>
      <c r="N30" s="43"/>
      <c r="O30" s="7">
        <f t="shared" si="8"/>
        <v>3700</v>
      </c>
      <c r="Q30" s="1">
        <v>6256.8233333333319</v>
      </c>
      <c r="R30" s="1">
        <v>3433</v>
      </c>
      <c r="S30" s="1">
        <v>3617</v>
      </c>
      <c r="T30" s="1">
        <v>4103</v>
      </c>
      <c r="U30" s="1">
        <f t="shared" si="9"/>
        <v>4352.4558333333334</v>
      </c>
    </row>
    <row r="31" spans="1:21" x14ac:dyDescent="0.2">
      <c r="A31" s="43" t="s">
        <v>15</v>
      </c>
      <c r="B31" s="50" t="s">
        <v>34</v>
      </c>
      <c r="C31" s="37"/>
      <c r="D31" s="37"/>
      <c r="E31" s="74">
        <v>0</v>
      </c>
      <c r="F31" s="74">
        <v>0</v>
      </c>
      <c r="G31" s="75" t="e">
        <f t="shared" si="2"/>
        <v>#DIV/0!</v>
      </c>
      <c r="H31" s="74">
        <v>0</v>
      </c>
      <c r="I31" s="79"/>
      <c r="J31" s="43"/>
      <c r="K31" s="79">
        <f t="shared" si="7"/>
        <v>0</v>
      </c>
      <c r="L31" s="92">
        <f t="shared" si="10"/>
        <v>0</v>
      </c>
      <c r="M31" s="7"/>
      <c r="N31" s="43"/>
      <c r="O31" s="7">
        <f t="shared" si="8"/>
        <v>0</v>
      </c>
      <c r="Q31" s="1"/>
      <c r="R31" s="1"/>
      <c r="S31" s="1"/>
      <c r="T31" s="1">
        <v>2540</v>
      </c>
      <c r="U31" s="1">
        <f t="shared" si="9"/>
        <v>635</v>
      </c>
    </row>
    <row r="32" spans="1:21" x14ac:dyDescent="0.2">
      <c r="A32" s="43" t="s">
        <v>16</v>
      </c>
      <c r="B32" s="50" t="s">
        <v>130</v>
      </c>
      <c r="C32" s="37"/>
      <c r="D32" s="37"/>
      <c r="E32" s="74">
        <v>0</v>
      </c>
      <c r="F32" s="74">
        <v>42.3</v>
      </c>
      <c r="G32" s="75" t="e">
        <f t="shared" si="2"/>
        <v>#DIV/0!</v>
      </c>
      <c r="H32" s="74">
        <v>0</v>
      </c>
      <c r="I32" s="79"/>
      <c r="J32" s="43"/>
      <c r="K32" s="79">
        <f t="shared" si="7"/>
        <v>0</v>
      </c>
      <c r="L32" s="92">
        <f t="shared" si="10"/>
        <v>0</v>
      </c>
      <c r="M32" s="7"/>
      <c r="N32" s="43"/>
      <c r="O32" s="7">
        <f t="shared" ref="O32" si="11">SUM(L32:M32)</f>
        <v>0</v>
      </c>
      <c r="Q32" s="1">
        <v>42.3</v>
      </c>
      <c r="R32" s="1">
        <v>0</v>
      </c>
      <c r="S32" s="1"/>
      <c r="T32" s="1"/>
      <c r="U32" s="1">
        <f t="shared" si="9"/>
        <v>10.574999999999999</v>
      </c>
    </row>
    <row r="33" spans="1:21" x14ac:dyDescent="0.2">
      <c r="A33" s="43" t="s">
        <v>17</v>
      </c>
      <c r="B33" s="50" t="s">
        <v>131</v>
      </c>
      <c r="C33" s="37"/>
      <c r="D33" s="37"/>
      <c r="E33" s="74">
        <v>39154</v>
      </c>
      <c r="F33" s="74">
        <v>51393.61</v>
      </c>
      <c r="G33" s="75">
        <f t="shared" si="2"/>
        <v>1.3126017775961587</v>
      </c>
      <c r="H33" s="74">
        <v>39154</v>
      </c>
      <c r="I33" s="79">
        <f>-39154+17000</f>
        <v>-22154</v>
      </c>
      <c r="J33" s="43" t="s">
        <v>132</v>
      </c>
      <c r="K33" s="79">
        <f t="shared" si="7"/>
        <v>17000</v>
      </c>
      <c r="L33" s="92">
        <f t="shared" si="10"/>
        <v>17000</v>
      </c>
      <c r="M33" s="7"/>
      <c r="N33" s="43"/>
      <c r="O33" s="7">
        <f t="shared" si="8"/>
        <v>17000</v>
      </c>
      <c r="Q33" s="52">
        <v>61182.110000000008</v>
      </c>
      <c r="R33" s="1">
        <v>15704</v>
      </c>
      <c r="S33" s="1">
        <v>30264</v>
      </c>
      <c r="T33" s="1">
        <v>22329</v>
      </c>
      <c r="U33" s="1">
        <f t="shared" si="9"/>
        <v>32369.777500000004</v>
      </c>
    </row>
    <row r="34" spans="1:21" x14ac:dyDescent="0.2">
      <c r="A34" s="43" t="s">
        <v>18</v>
      </c>
      <c r="B34" s="36" t="s">
        <v>133</v>
      </c>
      <c r="C34" s="37"/>
      <c r="D34" s="37"/>
      <c r="E34" s="74">
        <v>76255</v>
      </c>
      <c r="F34" s="74">
        <v>0</v>
      </c>
      <c r="G34" s="75">
        <f t="shared" si="2"/>
        <v>0</v>
      </c>
      <c r="H34" s="74">
        <v>76255</v>
      </c>
      <c r="I34" s="79">
        <v>-71255</v>
      </c>
      <c r="J34" s="43">
        <v>3</v>
      </c>
      <c r="K34" s="79">
        <f t="shared" si="7"/>
        <v>5000</v>
      </c>
      <c r="L34" s="92">
        <v>5000</v>
      </c>
      <c r="M34" s="7"/>
      <c r="N34" s="43"/>
      <c r="O34" s="7">
        <f t="shared" si="8"/>
        <v>5000</v>
      </c>
      <c r="Q34" s="52">
        <v>19063.75</v>
      </c>
      <c r="R34" s="1">
        <v>0</v>
      </c>
      <c r="S34" s="1">
        <v>0</v>
      </c>
      <c r="T34" s="1">
        <v>0</v>
      </c>
      <c r="U34" s="1">
        <f t="shared" si="9"/>
        <v>4765.9375</v>
      </c>
    </row>
    <row r="35" spans="1:21" x14ac:dyDescent="0.2">
      <c r="A35" s="43" t="s">
        <v>19</v>
      </c>
      <c r="B35" s="36" t="s">
        <v>134</v>
      </c>
      <c r="C35" s="37"/>
      <c r="D35" s="37"/>
      <c r="E35" s="74">
        <v>2000</v>
      </c>
      <c r="F35" s="74">
        <v>2546.96</v>
      </c>
      <c r="G35" s="75">
        <f t="shared" si="2"/>
        <v>1.2734799999999999</v>
      </c>
      <c r="H35" s="74">
        <v>2000</v>
      </c>
      <c r="I35" s="79"/>
      <c r="J35" s="43"/>
      <c r="K35" s="79">
        <f t="shared" si="7"/>
        <v>2000</v>
      </c>
      <c r="L35" s="92">
        <f t="shared" si="10"/>
        <v>2000</v>
      </c>
      <c r="M35" s="7"/>
      <c r="N35" s="43"/>
      <c r="O35" s="7">
        <f t="shared" si="8"/>
        <v>2000</v>
      </c>
      <c r="Q35" s="1">
        <v>3213.6266666666661</v>
      </c>
      <c r="R35" s="1">
        <v>2008</v>
      </c>
      <c r="S35" s="1">
        <v>1523</v>
      </c>
      <c r="T35" s="1">
        <v>1579</v>
      </c>
      <c r="U35" s="1">
        <f t="shared" si="9"/>
        <v>2080.9066666666668</v>
      </c>
    </row>
    <row r="36" spans="1:21" x14ac:dyDescent="0.2">
      <c r="A36" s="43" t="s">
        <v>20</v>
      </c>
      <c r="B36" s="36" t="s">
        <v>135</v>
      </c>
      <c r="C36" s="37"/>
      <c r="D36" s="37"/>
      <c r="E36" s="74">
        <v>2940</v>
      </c>
      <c r="F36" s="74">
        <v>3367.35</v>
      </c>
      <c r="G36" s="75">
        <f t="shared" si="2"/>
        <v>1.1453571428571427</v>
      </c>
      <c r="H36" s="74">
        <v>2940</v>
      </c>
      <c r="I36" s="79">
        <v>3860</v>
      </c>
      <c r="J36" s="43"/>
      <c r="K36" s="79">
        <f t="shared" si="7"/>
        <v>6800</v>
      </c>
      <c r="L36" s="92">
        <f t="shared" si="10"/>
        <v>6800</v>
      </c>
      <c r="M36" s="7"/>
      <c r="N36" s="43"/>
      <c r="O36" s="7">
        <f t="shared" si="8"/>
        <v>6800</v>
      </c>
      <c r="Q36" s="1">
        <v>6746.2250000000004</v>
      </c>
      <c r="R36" s="1">
        <v>2956</v>
      </c>
      <c r="S36" s="1">
        <v>2268</v>
      </c>
      <c r="T36" s="1">
        <v>1787</v>
      </c>
      <c r="U36" s="1">
        <f t="shared" si="9"/>
        <v>3439.3062500000001</v>
      </c>
    </row>
    <row r="37" spans="1:21" x14ac:dyDescent="0.2">
      <c r="A37" s="43" t="s">
        <v>21</v>
      </c>
      <c r="B37" s="50" t="s">
        <v>33</v>
      </c>
      <c r="C37" s="37"/>
      <c r="D37" s="37"/>
      <c r="E37" s="74">
        <v>29000</v>
      </c>
      <c r="F37" s="74">
        <v>20340.47</v>
      </c>
      <c r="G37" s="75">
        <f t="shared" si="2"/>
        <v>0.70139551724137938</v>
      </c>
      <c r="H37" s="74">
        <v>29000</v>
      </c>
      <c r="I37" s="79">
        <v>6000</v>
      </c>
      <c r="J37" s="43"/>
      <c r="K37" s="79">
        <f t="shared" si="7"/>
        <v>35000</v>
      </c>
      <c r="L37" s="92">
        <f t="shared" si="10"/>
        <v>35000</v>
      </c>
      <c r="M37" s="7"/>
      <c r="N37" s="43"/>
      <c r="O37" s="7">
        <f t="shared" si="8"/>
        <v>35000</v>
      </c>
      <c r="Q37" s="1">
        <v>30007.136666666673</v>
      </c>
      <c r="R37" s="1">
        <v>30453</v>
      </c>
      <c r="S37" s="1">
        <v>30967</v>
      </c>
      <c r="T37" s="1">
        <v>25043</v>
      </c>
      <c r="U37" s="1">
        <f t="shared" si="9"/>
        <v>29117.534166666668</v>
      </c>
    </row>
    <row r="38" spans="1:21" x14ac:dyDescent="0.2">
      <c r="A38" s="43" t="s">
        <v>22</v>
      </c>
      <c r="B38" s="50" t="s">
        <v>136</v>
      </c>
      <c r="C38" s="37"/>
      <c r="D38" s="37"/>
      <c r="E38" s="74">
        <v>5600</v>
      </c>
      <c r="F38" s="74">
        <v>7513.8500000000013</v>
      </c>
      <c r="G38" s="75">
        <f t="shared" si="2"/>
        <v>1.3417589285714289</v>
      </c>
      <c r="H38" s="74">
        <v>5600</v>
      </c>
      <c r="I38" s="79">
        <v>4400</v>
      </c>
      <c r="J38" s="43"/>
      <c r="K38" s="79">
        <f t="shared" si="7"/>
        <v>10000</v>
      </c>
      <c r="L38" s="92">
        <f t="shared" si="10"/>
        <v>10000</v>
      </c>
      <c r="M38" s="7"/>
      <c r="N38" s="43"/>
      <c r="O38" s="7">
        <f t="shared" si="8"/>
        <v>10000</v>
      </c>
      <c r="Q38" s="1">
        <v>9380.5166666666664</v>
      </c>
      <c r="R38" s="1">
        <v>9897</v>
      </c>
      <c r="S38" s="1">
        <v>11956</v>
      </c>
      <c r="T38" s="1">
        <v>10452</v>
      </c>
      <c r="U38" s="1">
        <f t="shared" si="9"/>
        <v>10421.379166666666</v>
      </c>
    </row>
    <row r="39" spans="1:21" x14ac:dyDescent="0.2">
      <c r="A39" s="43" t="s">
        <v>23</v>
      </c>
      <c r="B39" s="50" t="s">
        <v>137</v>
      </c>
      <c r="C39" s="37"/>
      <c r="D39" s="37"/>
      <c r="E39" s="74">
        <v>40005</v>
      </c>
      <c r="F39" s="74">
        <v>58950.94999999999</v>
      </c>
      <c r="G39" s="75">
        <f t="shared" si="2"/>
        <v>1.4735895513060864</v>
      </c>
      <c r="H39" s="74">
        <v>40005</v>
      </c>
      <c r="I39" s="79"/>
      <c r="J39" s="43"/>
      <c r="K39" s="79">
        <f t="shared" si="7"/>
        <v>40005</v>
      </c>
      <c r="L39" s="93">
        <v>60860.858859500004</v>
      </c>
      <c r="M39" s="7"/>
      <c r="N39" s="43"/>
      <c r="O39" s="7">
        <f t="shared" si="8"/>
        <v>60860.858859500004</v>
      </c>
      <c r="Q39" s="1">
        <v>85595.949999999983</v>
      </c>
      <c r="R39" s="1">
        <v>29467</v>
      </c>
      <c r="S39" s="1">
        <v>33183</v>
      </c>
      <c r="T39" s="1">
        <v>22045</v>
      </c>
      <c r="U39" s="1">
        <f t="shared" si="9"/>
        <v>42572.737499999996</v>
      </c>
    </row>
    <row r="40" spans="1:21" x14ac:dyDescent="0.2">
      <c r="A40" s="43" t="s">
        <v>23</v>
      </c>
      <c r="B40" s="36" t="s">
        <v>138</v>
      </c>
      <c r="C40" s="37"/>
      <c r="D40" s="37"/>
      <c r="E40" s="74">
        <v>25506</v>
      </c>
      <c r="F40" s="74"/>
      <c r="G40" s="75">
        <f t="shared" si="2"/>
        <v>0</v>
      </c>
      <c r="H40" s="74">
        <v>25506</v>
      </c>
      <c r="I40" s="79"/>
      <c r="J40" s="43"/>
      <c r="K40" s="79">
        <f t="shared" si="7"/>
        <v>25506</v>
      </c>
      <c r="L40" s="93">
        <v>30866.745233707054</v>
      </c>
      <c r="M40" s="7">
        <f>52149.24-30867</f>
        <v>21282.239999999998</v>
      </c>
      <c r="N40" s="43" t="s">
        <v>156</v>
      </c>
      <c r="O40" s="7">
        <f t="shared" si="8"/>
        <v>52148.985233707048</v>
      </c>
      <c r="Q40" s="1">
        <v>0</v>
      </c>
      <c r="R40" s="1">
        <v>9821</v>
      </c>
      <c r="S40" s="1">
        <v>9914</v>
      </c>
      <c r="T40" s="1">
        <v>6575</v>
      </c>
      <c r="U40" s="1">
        <f t="shared" si="9"/>
        <v>6577.5</v>
      </c>
    </row>
    <row r="41" spans="1:21" x14ac:dyDescent="0.2">
      <c r="A41" s="43" t="s">
        <v>23</v>
      </c>
      <c r="B41" s="50" t="s">
        <v>139</v>
      </c>
      <c r="C41" s="37"/>
      <c r="D41" s="37"/>
      <c r="E41" s="74">
        <v>14424</v>
      </c>
      <c r="F41" s="74"/>
      <c r="G41" s="75">
        <f t="shared" si="2"/>
        <v>0</v>
      </c>
      <c r="H41" s="74">
        <v>14424</v>
      </c>
      <c r="I41" s="79"/>
      <c r="J41" s="43"/>
      <c r="K41" s="79">
        <f t="shared" si="7"/>
        <v>14424</v>
      </c>
      <c r="L41" s="94">
        <v>0</v>
      </c>
      <c r="M41" s="7"/>
      <c r="N41" s="43">
        <v>2</v>
      </c>
      <c r="O41" s="7">
        <f t="shared" si="8"/>
        <v>0</v>
      </c>
      <c r="Q41" s="1">
        <v>0</v>
      </c>
      <c r="R41" s="1">
        <v>11716</v>
      </c>
      <c r="S41" s="1">
        <v>12636</v>
      </c>
      <c r="T41" s="1">
        <v>110325.4</v>
      </c>
      <c r="U41" s="1">
        <f t="shared" si="9"/>
        <v>33669.35</v>
      </c>
    </row>
    <row r="42" spans="1:21" x14ac:dyDescent="0.2">
      <c r="A42" s="43" t="s">
        <v>140</v>
      </c>
      <c r="B42" s="50" t="s">
        <v>141</v>
      </c>
      <c r="C42" s="37"/>
      <c r="D42" s="37"/>
      <c r="E42" s="74">
        <v>0</v>
      </c>
      <c r="F42" s="74">
        <v>82280</v>
      </c>
      <c r="G42" s="75" t="e">
        <f t="shared" si="2"/>
        <v>#DIV/0!</v>
      </c>
      <c r="H42" s="74">
        <v>0</v>
      </c>
      <c r="I42" s="79"/>
      <c r="J42" s="95">
        <v>8</v>
      </c>
      <c r="K42" s="79">
        <f t="shared" si="7"/>
        <v>0</v>
      </c>
      <c r="L42" s="92">
        <f>K42</f>
        <v>0</v>
      </c>
      <c r="M42" s="7"/>
      <c r="N42" s="43" t="s">
        <v>142</v>
      </c>
      <c r="O42" s="7">
        <f t="shared" si="8"/>
        <v>0</v>
      </c>
      <c r="Q42" s="52">
        <v>82280</v>
      </c>
      <c r="R42" s="1">
        <v>0</v>
      </c>
      <c r="S42" s="1"/>
      <c r="T42" s="1"/>
      <c r="U42" s="1">
        <f t="shared" si="9"/>
        <v>20570</v>
      </c>
    </row>
    <row r="43" spans="1:21" x14ac:dyDescent="0.2">
      <c r="A43" s="43" t="s">
        <v>118</v>
      </c>
      <c r="B43" s="36" t="s">
        <v>143</v>
      </c>
      <c r="C43" s="37"/>
      <c r="D43" s="37"/>
      <c r="E43" s="74">
        <v>230000</v>
      </c>
      <c r="F43" s="74">
        <v>0</v>
      </c>
      <c r="G43" s="75">
        <f t="shared" si="2"/>
        <v>0</v>
      </c>
      <c r="H43" s="74">
        <v>230000</v>
      </c>
      <c r="I43" s="79">
        <v>71255</v>
      </c>
      <c r="J43" s="43">
        <v>3</v>
      </c>
      <c r="K43" s="79">
        <f t="shared" si="7"/>
        <v>301255</v>
      </c>
      <c r="L43" s="92">
        <f>K43</f>
        <v>301255</v>
      </c>
      <c r="M43" s="7">
        <v>-230000</v>
      </c>
      <c r="N43" s="43"/>
      <c r="O43" s="7">
        <f t="shared" si="8"/>
        <v>71255</v>
      </c>
      <c r="Q43" s="1">
        <v>230000</v>
      </c>
      <c r="R43" s="1">
        <v>100986</v>
      </c>
      <c r="S43" s="1">
        <v>80260</v>
      </c>
      <c r="T43" s="1"/>
      <c r="U43" s="1">
        <f t="shared" si="9"/>
        <v>102811.5</v>
      </c>
    </row>
    <row r="44" spans="1:21" x14ac:dyDescent="0.2">
      <c r="A44" s="43" t="s">
        <v>144</v>
      </c>
      <c r="B44" s="50" t="s">
        <v>145</v>
      </c>
      <c r="C44" s="37"/>
      <c r="D44" s="37"/>
      <c r="E44" s="74">
        <v>6447</v>
      </c>
      <c r="F44" s="74">
        <v>6174.96</v>
      </c>
      <c r="G44" s="75">
        <f t="shared" si="2"/>
        <v>0.95780362959516052</v>
      </c>
      <c r="H44" s="74">
        <v>6447</v>
      </c>
      <c r="I44" s="79"/>
      <c r="J44" s="43"/>
      <c r="K44" s="79">
        <f t="shared" si="7"/>
        <v>6447</v>
      </c>
      <c r="L44" s="92">
        <f t="shared" si="10"/>
        <v>6447</v>
      </c>
      <c r="M44" s="7"/>
      <c r="N44" s="43"/>
      <c r="O44" s="7">
        <f t="shared" si="8"/>
        <v>6447</v>
      </c>
      <c r="P44" s="53"/>
      <c r="Q44" s="1">
        <v>7786.71</v>
      </c>
      <c r="R44" s="1">
        <v>0</v>
      </c>
      <c r="S44" s="1">
        <v>0</v>
      </c>
      <c r="T44" s="1"/>
      <c r="U44" s="1">
        <f t="shared" si="9"/>
        <v>1946.6775</v>
      </c>
    </row>
    <row r="45" spans="1:21" x14ac:dyDescent="0.2">
      <c r="A45" s="43" t="s">
        <v>146</v>
      </c>
      <c r="B45" s="50" t="s">
        <v>147</v>
      </c>
      <c r="C45" s="37"/>
      <c r="D45" s="37"/>
      <c r="E45" s="74">
        <v>3200</v>
      </c>
      <c r="F45" s="74">
        <v>4824.6499999999996</v>
      </c>
      <c r="G45" s="75">
        <f t="shared" si="2"/>
        <v>1.5077031249999999</v>
      </c>
      <c r="H45" s="74">
        <v>3200</v>
      </c>
      <c r="I45" s="79"/>
      <c r="J45" s="43"/>
      <c r="K45" s="79">
        <f t="shared" si="7"/>
        <v>3200</v>
      </c>
      <c r="L45" s="92">
        <f t="shared" si="10"/>
        <v>3200</v>
      </c>
      <c r="M45" s="7"/>
      <c r="N45" s="43"/>
      <c r="O45" s="7">
        <f t="shared" si="8"/>
        <v>3200</v>
      </c>
      <c r="Q45" s="1">
        <v>5624.6500000000005</v>
      </c>
      <c r="R45" s="1">
        <v>4186</v>
      </c>
      <c r="S45" s="1">
        <v>7037</v>
      </c>
      <c r="T45" s="1">
        <v>1145</v>
      </c>
      <c r="U45" s="1">
        <f t="shared" si="9"/>
        <v>4498.1625000000004</v>
      </c>
    </row>
    <row r="46" spans="1:21" x14ac:dyDescent="0.2">
      <c r="A46" s="43" t="s">
        <v>24</v>
      </c>
      <c r="B46" s="50" t="s">
        <v>148</v>
      </c>
      <c r="C46" s="37"/>
      <c r="D46" s="37"/>
      <c r="E46" s="74">
        <v>1500</v>
      </c>
      <c r="F46" s="74">
        <v>717.75</v>
      </c>
      <c r="G46" s="86">
        <f t="shared" si="2"/>
        <v>0.47849999999999998</v>
      </c>
      <c r="H46" s="74">
        <v>1500</v>
      </c>
      <c r="I46" s="79"/>
      <c r="J46" s="43"/>
      <c r="K46" s="79">
        <f t="shared" si="7"/>
        <v>1500</v>
      </c>
      <c r="L46" s="92">
        <f t="shared" si="10"/>
        <v>1500</v>
      </c>
      <c r="M46" s="7"/>
      <c r="N46" s="43"/>
      <c r="O46" s="7">
        <f t="shared" si="8"/>
        <v>1500</v>
      </c>
      <c r="Q46" s="1">
        <v>1092.75</v>
      </c>
      <c r="R46" s="1">
        <v>237.37</v>
      </c>
      <c r="S46" s="1">
        <v>0</v>
      </c>
      <c r="T46" s="1">
        <v>-1459.5</v>
      </c>
      <c r="U46" s="1">
        <f t="shared" si="9"/>
        <v>-32.345000000000027</v>
      </c>
    </row>
    <row r="47" spans="1:21" ht="13.5" thickBot="1" x14ac:dyDescent="0.25">
      <c r="A47" s="43"/>
      <c r="B47" s="54" t="s">
        <v>27</v>
      </c>
      <c r="C47" s="37"/>
      <c r="D47" s="37"/>
      <c r="E47" s="81">
        <f>SUM(E16:E46)</f>
        <v>1103870</v>
      </c>
      <c r="F47" s="81">
        <f>SUM(F16:F46)</f>
        <v>650703.06999999983</v>
      </c>
      <c r="G47" s="96">
        <f t="shared" si="2"/>
        <v>0.589474367452689</v>
      </c>
      <c r="H47" s="81">
        <f>SUM(H16:H46)</f>
        <v>1103870.42</v>
      </c>
      <c r="I47" s="97">
        <f>SUM(I16:I46)</f>
        <v>23615.329999999958</v>
      </c>
      <c r="J47" s="97"/>
      <c r="K47" s="83">
        <f>SUM(K16:K46)</f>
        <v>1127485.75</v>
      </c>
      <c r="L47" s="84">
        <f>SUM(L16:L46)</f>
        <v>1151093.247893207</v>
      </c>
      <c r="M47" s="84">
        <f>SUM(M16:M46)</f>
        <v>-219885.76</v>
      </c>
      <c r="N47" s="84"/>
      <c r="O47" s="84">
        <f>SUM(O16:O46)</f>
        <v>931207.487893207</v>
      </c>
      <c r="Q47" s="42">
        <f>SUM(Q16:Q46)</f>
        <v>1140034.4180769231</v>
      </c>
      <c r="R47" s="42">
        <f>SUM(R16:R46)</f>
        <v>786799.37</v>
      </c>
      <c r="S47" s="42">
        <f>SUM(S16:S46)</f>
        <v>723554</v>
      </c>
      <c r="T47" s="42">
        <f>SUM(T16:T46)</f>
        <v>684984.10000000009</v>
      </c>
    </row>
    <row r="48" spans="1:21" ht="13.5" thickTop="1" x14ac:dyDescent="0.2">
      <c r="A48" s="43"/>
      <c r="B48" s="11"/>
      <c r="C48" s="12"/>
      <c r="D48" s="55" t="s">
        <v>149</v>
      </c>
      <c r="E48" s="14">
        <f>E13-E47</f>
        <v>0</v>
      </c>
      <c r="F48" s="14"/>
      <c r="G48" s="14"/>
      <c r="H48" s="79">
        <f>H13-H47</f>
        <v>-0.41999999992549419</v>
      </c>
      <c r="I48" s="79">
        <f>I13-I47</f>
        <v>158899.67000000004</v>
      </c>
      <c r="J48" s="79"/>
      <c r="K48" s="79">
        <f>K13-K47</f>
        <v>158899.25</v>
      </c>
      <c r="L48" s="92">
        <f>L13-L47</f>
        <v>-188323.99789320701</v>
      </c>
      <c r="M48" s="92">
        <f>M13-M47</f>
        <v>342885.76</v>
      </c>
      <c r="O48" s="92">
        <f>O13-O47</f>
        <v>154561.762106793</v>
      </c>
      <c r="Q48" s="39">
        <f>Q13-Q47</f>
        <v>239834.54858974344</v>
      </c>
      <c r="R48" s="39">
        <f>R13-R47+1</f>
        <v>469690.02999999991</v>
      </c>
      <c r="S48" s="39">
        <f>S13-S47</f>
        <v>528668</v>
      </c>
      <c r="T48" s="39">
        <f>T13-T47</f>
        <v>434702.29999999981</v>
      </c>
    </row>
    <row r="49" spans="1:17" ht="13.5" thickBot="1" x14ac:dyDescent="0.25">
      <c r="A49" s="43"/>
      <c r="B49" s="11"/>
      <c r="C49" s="12"/>
      <c r="D49" s="12"/>
      <c r="E49" s="95"/>
      <c r="F49" s="95"/>
      <c r="G49" s="95"/>
      <c r="K49" s="98"/>
      <c r="L49" s="76"/>
      <c r="M49" s="92"/>
      <c r="N49" s="92"/>
      <c r="O49" s="99">
        <f>SUM(O47:O48)</f>
        <v>1085769.25</v>
      </c>
      <c r="Q49" s="15" t="s">
        <v>150</v>
      </c>
    </row>
    <row r="50" spans="1:17" ht="13.5" thickTop="1" x14ac:dyDescent="0.2">
      <c r="A50" s="43" t="s">
        <v>151</v>
      </c>
      <c r="B50" s="11" t="s">
        <v>152</v>
      </c>
      <c r="C50" s="12"/>
      <c r="D50" s="12"/>
      <c r="E50" s="95"/>
      <c r="F50" s="95"/>
      <c r="G50" s="95"/>
      <c r="K50" s="98"/>
      <c r="L50" s="76"/>
      <c r="M50" s="100" t="s">
        <v>153</v>
      </c>
      <c r="N50" s="101"/>
      <c r="O50" s="102">
        <f>+(O47/6)</f>
        <v>155201.24798220117</v>
      </c>
    </row>
    <row r="51" spans="1:17" x14ac:dyDescent="0.2">
      <c r="A51" s="43" t="s">
        <v>154</v>
      </c>
      <c r="B51" s="11" t="s">
        <v>155</v>
      </c>
      <c r="C51" s="37"/>
      <c r="D51" s="37"/>
      <c r="E51" s="95"/>
      <c r="F51" s="95"/>
      <c r="G51" s="95"/>
      <c r="K51" s="98"/>
      <c r="L51" s="76"/>
      <c r="M51" s="92"/>
      <c r="N51" s="92"/>
      <c r="O51" s="92"/>
    </row>
    <row r="52" spans="1:17" x14ac:dyDescent="0.2">
      <c r="A52" s="43" t="s">
        <v>156</v>
      </c>
      <c r="B52" s="11" t="s">
        <v>187</v>
      </c>
      <c r="C52" s="37"/>
      <c r="D52" s="37"/>
      <c r="E52" s="95"/>
      <c r="F52" s="95"/>
      <c r="G52" s="95"/>
      <c r="K52" s="98"/>
      <c r="L52" s="76"/>
      <c r="M52" s="92"/>
      <c r="N52" s="92"/>
      <c r="O52" s="92"/>
    </row>
    <row r="53" spans="1:17" x14ac:dyDescent="0.2">
      <c r="A53" s="43" t="s">
        <v>157</v>
      </c>
      <c r="B53" s="16" t="s">
        <v>158</v>
      </c>
      <c r="C53" s="37"/>
      <c r="D53" s="37"/>
      <c r="E53" s="95"/>
      <c r="F53" s="95"/>
      <c r="G53" s="95"/>
      <c r="K53" s="98"/>
      <c r="L53" s="76"/>
      <c r="M53" s="92"/>
      <c r="N53" s="92"/>
      <c r="O53" s="92"/>
    </row>
    <row r="54" spans="1:17" x14ac:dyDescent="0.2">
      <c r="A54" s="43" t="s">
        <v>159</v>
      </c>
      <c r="B54" s="16" t="s">
        <v>160</v>
      </c>
      <c r="C54" s="37"/>
      <c r="D54" s="37"/>
      <c r="E54" s="95"/>
      <c r="F54" s="95"/>
      <c r="G54" s="95"/>
      <c r="K54" s="98"/>
      <c r="L54" s="76"/>
      <c r="M54" s="92"/>
      <c r="N54" s="92"/>
      <c r="O54" s="92"/>
    </row>
    <row r="55" spans="1:17" x14ac:dyDescent="0.2">
      <c r="A55" s="43" t="s">
        <v>108</v>
      </c>
      <c r="B55" s="16" t="s">
        <v>161</v>
      </c>
      <c r="C55" s="37"/>
      <c r="D55" s="37"/>
      <c r="E55" s="95"/>
      <c r="F55" s="95"/>
      <c r="G55" s="95"/>
      <c r="K55" s="98"/>
      <c r="L55" s="76"/>
      <c r="M55" s="92"/>
      <c r="N55" s="92"/>
      <c r="O55" s="92"/>
    </row>
    <row r="56" spans="1:17" x14ac:dyDescent="0.2">
      <c r="A56" s="43" t="s">
        <v>162</v>
      </c>
      <c r="B56" s="16" t="s">
        <v>163</v>
      </c>
      <c r="C56" s="37"/>
      <c r="D56" s="37"/>
      <c r="E56" s="95"/>
      <c r="F56" s="95"/>
      <c r="G56" s="95"/>
      <c r="K56" s="98"/>
      <c r="L56" s="76"/>
      <c r="M56" s="92"/>
      <c r="N56" s="92"/>
      <c r="O56" s="92"/>
    </row>
    <row r="57" spans="1:17" x14ac:dyDescent="0.2">
      <c r="A57" s="43" t="s">
        <v>164</v>
      </c>
      <c r="B57" s="16" t="s">
        <v>165</v>
      </c>
      <c r="C57" s="37"/>
      <c r="D57" s="37"/>
      <c r="E57" s="95"/>
      <c r="F57" s="95"/>
      <c r="G57" s="95"/>
      <c r="K57" s="98"/>
      <c r="L57" s="76"/>
      <c r="M57" s="92"/>
      <c r="N57" s="92"/>
      <c r="O57" s="92"/>
    </row>
    <row r="58" spans="1:17" x14ac:dyDescent="0.2">
      <c r="A58" s="43" t="s">
        <v>142</v>
      </c>
      <c r="B58" s="16" t="s">
        <v>166</v>
      </c>
      <c r="C58" s="37"/>
      <c r="D58" s="37"/>
      <c r="E58" s="95"/>
      <c r="F58" s="95"/>
      <c r="G58" s="95"/>
      <c r="K58" s="98"/>
      <c r="L58" s="76"/>
      <c r="M58" s="92"/>
      <c r="N58" s="92"/>
      <c r="O58" s="92"/>
    </row>
    <row r="59" spans="1:17" x14ac:dyDescent="0.2">
      <c r="A59" s="56">
        <v>9</v>
      </c>
      <c r="B59" s="16" t="s">
        <v>167</v>
      </c>
      <c r="H59" s="56"/>
      <c r="I59" s="56"/>
      <c r="J59" s="56"/>
      <c r="K59" s="56"/>
      <c r="L59" s="56"/>
      <c r="M59" s="92"/>
      <c r="N59" s="92"/>
      <c r="O59" s="92"/>
    </row>
    <row r="60" spans="1:17" x14ac:dyDescent="0.2">
      <c r="B60" s="15"/>
      <c r="H60" s="56"/>
      <c r="I60" s="56"/>
      <c r="J60" s="56"/>
      <c r="K60" s="56"/>
      <c r="L60" s="56"/>
      <c r="M60" s="92"/>
      <c r="N60" s="92"/>
      <c r="O60" s="92"/>
    </row>
    <row r="61" spans="1:17" x14ac:dyDescent="0.2">
      <c r="B61" s="15"/>
      <c r="H61" s="56"/>
      <c r="I61" s="56"/>
      <c r="J61" s="56"/>
      <c r="K61" s="56"/>
      <c r="L61" s="56"/>
      <c r="M61" s="92"/>
      <c r="N61" s="92"/>
      <c r="O61" s="92"/>
    </row>
    <row r="62" spans="1:17" x14ac:dyDescent="0.2">
      <c r="A62" s="43"/>
      <c r="B62" s="11"/>
      <c r="C62" s="12"/>
      <c r="D62" s="12"/>
      <c r="E62" s="95"/>
      <c r="F62" s="95"/>
      <c r="G62" s="95"/>
      <c r="K62" s="98"/>
      <c r="L62" s="76"/>
      <c r="M62" s="92"/>
      <c r="N62" s="92"/>
      <c r="O62" s="92"/>
    </row>
    <row r="63" spans="1:17" x14ac:dyDescent="0.2">
      <c r="A63" s="57" t="s">
        <v>168</v>
      </c>
      <c r="B63" s="58" t="s">
        <v>169</v>
      </c>
      <c r="C63" s="59" t="s">
        <v>94</v>
      </c>
      <c r="E63" s="57" t="s">
        <v>170</v>
      </c>
      <c r="F63" s="58" t="s">
        <v>171</v>
      </c>
      <c r="G63" s="18" t="s">
        <v>80</v>
      </c>
    </row>
    <row r="64" spans="1:17" x14ac:dyDescent="0.2">
      <c r="A64" s="60">
        <v>0.15</v>
      </c>
      <c r="B64" s="61" t="s">
        <v>172</v>
      </c>
      <c r="C64" s="62">
        <v>21460.649999999998</v>
      </c>
      <c r="E64" s="104">
        <v>0.15</v>
      </c>
      <c r="F64" s="105" t="s">
        <v>173</v>
      </c>
      <c r="G64" s="106">
        <v>21039.75</v>
      </c>
      <c r="H64" s="95" t="s">
        <v>174</v>
      </c>
    </row>
    <row r="65" spans="1:7" x14ac:dyDescent="0.2">
      <c r="A65" s="60">
        <v>6</v>
      </c>
      <c r="B65" s="61" t="s">
        <v>175</v>
      </c>
      <c r="C65" s="62">
        <v>317820.64740000002</v>
      </c>
      <c r="E65" s="104">
        <v>6</v>
      </c>
      <c r="F65" s="105" t="s">
        <v>175</v>
      </c>
      <c r="G65" s="106">
        <v>311590</v>
      </c>
    </row>
    <row r="66" spans="1:7" x14ac:dyDescent="0.2">
      <c r="A66" s="60">
        <v>1</v>
      </c>
      <c r="B66" s="61" t="s">
        <v>176</v>
      </c>
      <c r="C66" s="62">
        <v>60957.24</v>
      </c>
      <c r="E66" s="104">
        <v>1</v>
      </c>
      <c r="F66" s="105" t="s">
        <v>176</v>
      </c>
      <c r="G66" s="106">
        <v>59762</v>
      </c>
    </row>
    <row r="67" spans="1:7" x14ac:dyDescent="0.2">
      <c r="A67" s="60">
        <v>1</v>
      </c>
      <c r="B67" s="61" t="s">
        <v>177</v>
      </c>
      <c r="C67" s="62">
        <v>88608.471000000005</v>
      </c>
      <c r="E67" s="104">
        <v>1</v>
      </c>
      <c r="F67" s="105" t="s">
        <v>177</v>
      </c>
      <c r="G67" s="106">
        <v>86871</v>
      </c>
    </row>
    <row r="68" spans="1:7" x14ac:dyDescent="0.2">
      <c r="A68" s="60">
        <v>2</v>
      </c>
      <c r="B68" s="61" t="s">
        <v>178</v>
      </c>
      <c r="C68" s="62">
        <v>113748.6354</v>
      </c>
      <c r="E68" s="104">
        <v>2</v>
      </c>
      <c r="F68" s="105" t="s">
        <v>178</v>
      </c>
      <c r="G68" s="106">
        <v>111518</v>
      </c>
    </row>
    <row r="69" spans="1:7" x14ac:dyDescent="0.2">
      <c r="F69" s="68"/>
    </row>
    <row r="70" spans="1:7" ht="13.5" thickBot="1" x14ac:dyDescent="0.25">
      <c r="A70" s="63">
        <f>SUM(A64:A69)</f>
        <v>10.15</v>
      </c>
      <c r="C70" s="64">
        <f>SUM(C64:C69)</f>
        <v>602595.64380000008</v>
      </c>
      <c r="E70" s="107">
        <f>SUM(E64:E69)</f>
        <v>10.15</v>
      </c>
      <c r="F70" s="68"/>
      <c r="G70" s="108">
        <f>SUM(G64:G69)</f>
        <v>590780.75</v>
      </c>
    </row>
    <row r="71" spans="1:7" ht="13.5" thickTop="1" x14ac:dyDescent="0.2"/>
    <row r="72" spans="1:7" x14ac:dyDescent="0.2">
      <c r="A72" s="59" t="s">
        <v>179</v>
      </c>
    </row>
    <row r="73" spans="1:7" x14ac:dyDescent="0.2">
      <c r="A73" s="15">
        <v>99056</v>
      </c>
      <c r="B73" s="65" t="s">
        <v>180</v>
      </c>
      <c r="C73" s="15" t="s">
        <v>181</v>
      </c>
      <c r="D73" s="39">
        <v>15168</v>
      </c>
    </row>
  </sheetData>
  <pageMargins left="0.7" right="0.7" top="0.75" bottom="0.75" header="0.3" footer="0.3"/>
  <pageSetup scale="55" fitToHeight="3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Agency Impact</vt:lpstr>
      <vt:lpstr>Mail Ops 0670-A670</vt:lpstr>
      <vt:lpstr>'Mail Ops 0670-A670'!Print_Area</vt:lpstr>
      <vt:lpstr>' Agency Impact'!Print_Titles</vt:lpstr>
    </vt:vector>
  </TitlesOfParts>
  <Company>State of Iowa - 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jhove</dc:creator>
  <cp:lastModifiedBy>Jusic, Mirela [DAS]</cp:lastModifiedBy>
  <cp:lastPrinted>2019-06-17T17:50:19Z</cp:lastPrinted>
  <dcterms:created xsi:type="dcterms:W3CDTF">2011-08-05T13:41:53Z</dcterms:created>
  <dcterms:modified xsi:type="dcterms:W3CDTF">2020-07-21T18:53:38Z</dcterms:modified>
</cp:coreProperties>
</file>