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2 Utility Information\Agency Impact\"/>
    </mc:Choice>
  </mc:AlternateContent>
  <xr:revisionPtr revIDLastSave="0" documentId="13_ncr:1_{2EC38668-9625-48FF-8887-A892EC43D04B}" xr6:coauthVersionLast="36" xr6:coauthVersionMax="36" xr10:uidLastSave="{00000000-0000-0000-0000-000000000000}"/>
  <bookViews>
    <workbookView xWindow="0" yWindow="0" windowWidth="28800" windowHeight="12300" tabRatio="688" xr2:uid="{00000000-000D-0000-FFFF-FFFF00000000}"/>
  </bookViews>
  <sheets>
    <sheet name="Agency Impact" sheetId="10" r:id="rId1"/>
    <sheet name="Tab 3 original " sheetId="12" state="hidden" r:id="rId2"/>
    <sheet name="Leasing $.12sq ft" sheetId="15" state="hidden" r:id="rId3"/>
  </sheets>
  <externalReferences>
    <externalReference r:id="rId4"/>
  </externalReferences>
  <definedNames>
    <definedName name="AllSumsRange" localSheetId="1">#REF!</definedName>
    <definedName name="AllSumsRange">#REF!</definedName>
    <definedName name="Budget101" localSheetId="1">#REF!</definedName>
    <definedName name="Budget101">#REF!</definedName>
    <definedName name="Budget202" localSheetId="1">#REF!</definedName>
    <definedName name="Budget202">#REF!</definedName>
    <definedName name="Budget205" localSheetId="1">#REF!</definedName>
    <definedName name="Budget205">#REF!</definedName>
    <definedName name="Budget301" localSheetId="1">#REF!</definedName>
    <definedName name="Budget301">#REF!</definedName>
    <definedName name="Budget302" localSheetId="1">#REF!</definedName>
    <definedName name="Budget302">#REF!</definedName>
    <definedName name="Budget303" localSheetId="1">#REF!</definedName>
    <definedName name="Budget303">#REF!</definedName>
    <definedName name="Budget304" localSheetId="1">#REF!</definedName>
    <definedName name="Budget304">#REF!</definedName>
    <definedName name="Budget308" localSheetId="1">#REF!</definedName>
    <definedName name="Budget308">#REF!</definedName>
    <definedName name="Budget309" localSheetId="1">#REF!</definedName>
    <definedName name="Budget309">#REF!</definedName>
    <definedName name="Budget401" localSheetId="1">#REF!</definedName>
    <definedName name="Budget401">#REF!</definedName>
    <definedName name="Budget402" localSheetId="1">#REF!</definedName>
    <definedName name="Budget402">#REF!</definedName>
    <definedName name="Budget405" localSheetId="1">#REF!</definedName>
    <definedName name="Budget405">#REF!</definedName>
    <definedName name="Budget406" localSheetId="1">#REF!</definedName>
    <definedName name="Budget406">#REF!</definedName>
    <definedName name="Budget407" localSheetId="1">#REF!</definedName>
    <definedName name="Budget407">#REF!</definedName>
    <definedName name="Budget408" localSheetId="1">#REF!</definedName>
    <definedName name="Budget408">#REF!</definedName>
    <definedName name="Budget409" localSheetId="1">#REF!</definedName>
    <definedName name="Budget409">#REF!</definedName>
    <definedName name="Budget411" localSheetId="1">#REF!</definedName>
    <definedName name="Budget411">#REF!</definedName>
    <definedName name="Budget412" localSheetId="1">#REF!</definedName>
    <definedName name="Budget412">#REF!</definedName>
    <definedName name="Budget414" localSheetId="1">#REF!</definedName>
    <definedName name="Budget414">#REF!</definedName>
    <definedName name="Budget416" localSheetId="1">#REF!</definedName>
    <definedName name="Budget416">#REF!</definedName>
    <definedName name="Budget417" localSheetId="1">#REF!</definedName>
    <definedName name="Budget417">#REF!</definedName>
    <definedName name="Budget501" localSheetId="1">#REF!</definedName>
    <definedName name="Budget501">#REF!</definedName>
    <definedName name="Budget502" localSheetId="1">#REF!</definedName>
    <definedName name="Budget502">#REF!</definedName>
    <definedName name="Budget503" localSheetId="1">#REF!</definedName>
    <definedName name="Budget503">#REF!</definedName>
    <definedName name="Budget504" localSheetId="1">#REF!</definedName>
    <definedName name="Budget504">#REF!</definedName>
    <definedName name="Budget505" localSheetId="1">#REF!</definedName>
    <definedName name="Budget505">#REF!</definedName>
    <definedName name="Budget602" localSheetId="1">#REF!</definedName>
    <definedName name="Budget602">#REF!</definedName>
    <definedName name="Budget604" localSheetId="1">#REF!</definedName>
    <definedName name="Budget604">#REF!</definedName>
    <definedName name="CEREMONIALFACTOR">[1]AllBuildingsSortedByAgencyOLD!$J$7</definedName>
    <definedName name="DMACC_FY2012">'[1]AllBuildingsSorted-FY2012'!$S$9</definedName>
    <definedName name="EERate" localSheetId="1">#REF!</definedName>
    <definedName name="EERate">#REF!</definedName>
    <definedName name="Encumbr101" localSheetId="1">#REF!</definedName>
    <definedName name="Encumbr101">#REF!</definedName>
    <definedName name="Encumbr202" localSheetId="1">#REF!</definedName>
    <definedName name="Encumbr202">#REF!</definedName>
    <definedName name="Encumbr205" localSheetId="1">#REF!</definedName>
    <definedName name="Encumbr205">#REF!</definedName>
    <definedName name="Encumbr301" localSheetId="1">#REF!</definedName>
    <definedName name="Encumbr301">#REF!</definedName>
    <definedName name="Encumbr302" localSheetId="1">#REF!</definedName>
    <definedName name="Encumbr302">#REF!</definedName>
    <definedName name="Encumbr303" localSheetId="1">#REF!</definedName>
    <definedName name="Encumbr303">#REF!</definedName>
    <definedName name="Encumbr304" localSheetId="1">#REF!</definedName>
    <definedName name="Encumbr304">#REF!</definedName>
    <definedName name="Encumbr308" localSheetId="1">#REF!</definedName>
    <definedName name="Encumbr308">#REF!</definedName>
    <definedName name="Encumbr309" localSheetId="1">#REF!</definedName>
    <definedName name="Encumbr309">#REF!</definedName>
    <definedName name="Encumbr401" localSheetId="1">#REF!</definedName>
    <definedName name="Encumbr401">#REF!</definedName>
    <definedName name="Encumbr402" localSheetId="1">#REF!</definedName>
    <definedName name="Encumbr402">#REF!</definedName>
    <definedName name="Encumbr405" localSheetId="1">#REF!</definedName>
    <definedName name="Encumbr405">#REF!</definedName>
    <definedName name="Encumbr406" localSheetId="1">#REF!</definedName>
    <definedName name="Encumbr406">#REF!</definedName>
    <definedName name="Encumbr407" localSheetId="1">#REF!</definedName>
    <definedName name="Encumbr407">#REF!</definedName>
    <definedName name="Encumbr408" localSheetId="1">#REF!</definedName>
    <definedName name="Encumbr408">#REF!</definedName>
    <definedName name="Encumbr409" localSheetId="1">#REF!</definedName>
    <definedName name="Encumbr409">#REF!</definedName>
    <definedName name="Encumbr411" localSheetId="1">#REF!</definedName>
    <definedName name="Encumbr411">#REF!</definedName>
    <definedName name="Encumbr412" localSheetId="1">#REF!</definedName>
    <definedName name="Encumbr412">#REF!</definedName>
    <definedName name="Encumbr414" localSheetId="1">#REF!</definedName>
    <definedName name="Encumbr414">#REF!</definedName>
    <definedName name="Encumbr416" localSheetId="1">#REF!</definedName>
    <definedName name="Encumbr416">#REF!</definedName>
    <definedName name="Encumbr417" localSheetId="1">#REF!</definedName>
    <definedName name="Encumbr417">#REF!</definedName>
    <definedName name="Encumbr501" localSheetId="1">#REF!</definedName>
    <definedName name="Encumbr501">#REF!</definedName>
    <definedName name="Encumbr502" localSheetId="1">#REF!</definedName>
    <definedName name="Encumbr502">#REF!</definedName>
    <definedName name="Encumbr503" localSheetId="1">#REF!</definedName>
    <definedName name="Encumbr503">#REF!</definedName>
    <definedName name="Encumbr504" localSheetId="1">#REF!</definedName>
    <definedName name="Encumbr504">#REF!</definedName>
    <definedName name="Encumbr505" localSheetId="1">#REF!</definedName>
    <definedName name="Encumbr505">#REF!</definedName>
    <definedName name="Encumbr602" localSheetId="1">#REF!</definedName>
    <definedName name="Encumbr602">#REF!</definedName>
    <definedName name="Encumbr604" localSheetId="1">#REF!</definedName>
    <definedName name="Encumbr604">#REF!</definedName>
    <definedName name="Enterprise" localSheetId="1">#REF!</definedName>
    <definedName name="Enterprise">#REF!</definedName>
    <definedName name="EntName" localSheetId="1">#REF!</definedName>
    <definedName name="EntName">#REF!</definedName>
    <definedName name="FACTOREDSQFT">[1]AllBuildingsSortedByAgencyOLD!#REF!</definedName>
    <definedName name="Final_11_4_2005" localSheetId="1">#REF!</definedName>
    <definedName name="Final_11_4_2005">#REF!</definedName>
    <definedName name="Final_8_3_2005" localSheetId="1">#REF!</definedName>
    <definedName name="Final_8_3_2005">#REF!</definedName>
    <definedName name="FYTD101" localSheetId="1">#REF!</definedName>
    <definedName name="FYTD101">#REF!</definedName>
    <definedName name="FYTD202" localSheetId="1">#REF!</definedName>
    <definedName name="FYTD202">#REF!</definedName>
    <definedName name="FYTD205" localSheetId="1">#REF!</definedName>
    <definedName name="FYTD205">#REF!</definedName>
    <definedName name="FYTD301" localSheetId="1">#REF!</definedName>
    <definedName name="FYTD301">#REF!</definedName>
    <definedName name="FYTD302" localSheetId="1">#REF!</definedName>
    <definedName name="FYTD302">#REF!</definedName>
    <definedName name="FYTD303" localSheetId="1">#REF!</definedName>
    <definedName name="FYTD303">#REF!</definedName>
    <definedName name="FYTD304" localSheetId="1">#REF!</definedName>
    <definedName name="FYTD304">#REF!</definedName>
    <definedName name="FYTD308" localSheetId="1">#REF!</definedName>
    <definedName name="FYTD308">#REF!</definedName>
    <definedName name="FYTD309" localSheetId="1">#REF!</definedName>
    <definedName name="FYTD309">#REF!</definedName>
    <definedName name="FYTD401" localSheetId="1">#REF!</definedName>
    <definedName name="FYTD401">#REF!</definedName>
    <definedName name="FYTD402" localSheetId="1">#REF!</definedName>
    <definedName name="FYTD402">#REF!</definedName>
    <definedName name="FYTD405" localSheetId="1">#REF!</definedName>
    <definedName name="FYTD405">#REF!</definedName>
    <definedName name="FYTD406" localSheetId="1">#REF!</definedName>
    <definedName name="FYTD406">#REF!</definedName>
    <definedName name="FYTD407" localSheetId="1">#REF!</definedName>
    <definedName name="FYTD407">#REF!</definedName>
    <definedName name="FYTD408" localSheetId="1">#REF!</definedName>
    <definedName name="FYTD408">#REF!</definedName>
    <definedName name="FYTD409" localSheetId="1">#REF!</definedName>
    <definedName name="FYTD409">#REF!</definedName>
    <definedName name="FYTD411" localSheetId="1">#REF!</definedName>
    <definedName name="FYTD411">#REF!</definedName>
    <definedName name="FYTD412" localSheetId="1">#REF!</definedName>
    <definedName name="FYTD412">#REF!</definedName>
    <definedName name="FYTD414" localSheetId="1">#REF!</definedName>
    <definedName name="FYTD414">#REF!</definedName>
    <definedName name="FYTD416" localSheetId="1">#REF!</definedName>
    <definedName name="FYTD416">#REF!</definedName>
    <definedName name="FYTD417" localSheetId="1">#REF!</definedName>
    <definedName name="FYTD417">#REF!</definedName>
    <definedName name="FYTD501" localSheetId="1">#REF!</definedName>
    <definedName name="FYTD501">#REF!</definedName>
    <definedName name="FYTD502" localSheetId="1">#REF!</definedName>
    <definedName name="FYTD502">#REF!</definedName>
    <definedName name="FYTD503" localSheetId="1">#REF!</definedName>
    <definedName name="FYTD503">#REF!</definedName>
    <definedName name="FYTD504" localSheetId="1">#REF!</definedName>
    <definedName name="FYTD504">#REF!</definedName>
    <definedName name="FYTD505" localSheetId="1">#REF!</definedName>
    <definedName name="FYTD505">#REF!</definedName>
    <definedName name="FYTD602" localSheetId="1">#REF!</definedName>
    <definedName name="FYTD602">#REF!</definedName>
    <definedName name="FYTD604" localSheetId="1">#REF!</definedName>
    <definedName name="FYTD604">#REF!</definedName>
    <definedName name="LAB">[1]AllBuildingsSortedByAgencyOLD!$Q$4</definedName>
    <definedName name="LAB_FY2010">'[1]AllBuildingsSorted-FY2011'!$Q$4</definedName>
    <definedName name="LAB_FY2012">'[1]AllBuildingsSorted-FY2012'!$S$4</definedName>
    <definedName name="LABFACTOR">[1]AllBuildingsSortedByAgencyOLD!$J$4</definedName>
    <definedName name="Monthly101" localSheetId="1">#REF!</definedName>
    <definedName name="Monthly101">#REF!</definedName>
    <definedName name="Monthly202" localSheetId="1">#REF!</definedName>
    <definedName name="Monthly202">#REF!</definedName>
    <definedName name="Monthly205" localSheetId="1">#REF!</definedName>
    <definedName name="Monthly205">#REF!</definedName>
    <definedName name="Monthly301" localSheetId="1">#REF!</definedName>
    <definedName name="Monthly301">#REF!</definedName>
    <definedName name="Monthly302" localSheetId="1">#REF!</definedName>
    <definedName name="Monthly302">#REF!</definedName>
    <definedName name="Monthly303" localSheetId="1">#REF!</definedName>
    <definedName name="Monthly303">#REF!</definedName>
    <definedName name="Monthly304" localSheetId="1">#REF!</definedName>
    <definedName name="Monthly304">#REF!</definedName>
    <definedName name="Monthly308" localSheetId="1">#REF!</definedName>
    <definedName name="Monthly308">#REF!</definedName>
    <definedName name="Monthly309" localSheetId="1">#REF!</definedName>
    <definedName name="Monthly309">#REF!</definedName>
    <definedName name="Monthly401" localSheetId="1">#REF!</definedName>
    <definedName name="Monthly401">#REF!</definedName>
    <definedName name="Monthly402" localSheetId="1">#REF!</definedName>
    <definedName name="Monthly402">#REF!</definedName>
    <definedName name="Monthly405" localSheetId="1">#REF!</definedName>
    <definedName name="Monthly405">#REF!</definedName>
    <definedName name="Monthly406" localSheetId="1">#REF!</definedName>
    <definedName name="Monthly406">#REF!</definedName>
    <definedName name="Monthly407" localSheetId="1">#REF!</definedName>
    <definedName name="Monthly407">#REF!</definedName>
    <definedName name="Monthly408" localSheetId="1">#REF!</definedName>
    <definedName name="Monthly408">#REF!</definedName>
    <definedName name="Monthly409" localSheetId="1">#REF!</definedName>
    <definedName name="Monthly409">#REF!</definedName>
    <definedName name="Monthly411" localSheetId="1">#REF!</definedName>
    <definedName name="Monthly411">#REF!</definedName>
    <definedName name="Monthly412" localSheetId="1">#REF!</definedName>
    <definedName name="Monthly412">#REF!</definedName>
    <definedName name="Monthly414" localSheetId="1">#REF!</definedName>
    <definedName name="Monthly414">#REF!</definedName>
    <definedName name="Monthly416" localSheetId="1">#REF!</definedName>
    <definedName name="Monthly416">#REF!</definedName>
    <definedName name="Monthly417" localSheetId="1">#REF!</definedName>
    <definedName name="Monthly417">#REF!</definedName>
    <definedName name="Monthly501" localSheetId="1">#REF!</definedName>
    <definedName name="Monthly501">#REF!</definedName>
    <definedName name="Monthly502" localSheetId="1">#REF!</definedName>
    <definedName name="Monthly502">#REF!</definedName>
    <definedName name="Monthly503" localSheetId="1">#REF!</definedName>
    <definedName name="Monthly503">#REF!</definedName>
    <definedName name="Monthly504" localSheetId="1">#REF!</definedName>
    <definedName name="Monthly504">#REF!</definedName>
    <definedName name="Monthly505" localSheetId="1">#REF!</definedName>
    <definedName name="Monthly505">#REF!</definedName>
    <definedName name="Monthly602" localSheetId="1">#REF!</definedName>
    <definedName name="Monthly602">#REF!</definedName>
    <definedName name="Monthly604" localSheetId="1">#REF!</definedName>
    <definedName name="Monthly604">#REF!</definedName>
    <definedName name="NETSFSummary">#REF!</definedName>
    <definedName name="newsheet">#REF!</definedName>
    <definedName name="Number" localSheetId="1">#REF!</definedName>
    <definedName name="Number">#REF!</definedName>
    <definedName name="OFFICE">[1]AllBuildingsSortedByAgencyOLD!$Q$2</definedName>
    <definedName name="OFFICE_FY2010">'[1]AllBuildingsSorted-FY2011'!$Q$2</definedName>
    <definedName name="OFFICE_FY2012">'[1]AllBuildingsSorted-FY2012'!$S$2</definedName>
    <definedName name="OFFICEFACTOR">[1]AllBuildingsSortedByAgencyOLD!$J$2</definedName>
    <definedName name="_xlnm.Print_Area" localSheetId="0">'Agency Impact'!$A$1:$E$101</definedName>
    <definedName name="_xlnm.Print_Area" localSheetId="1">'Tab 3 original '!$A$1:$S$61</definedName>
    <definedName name="_xlnm.Print_Titles" localSheetId="0">'Agency Impact'!$1:$3</definedName>
    <definedName name="Rate" localSheetId="1">#REF!</definedName>
    <definedName name="Rate">#REF!</definedName>
    <definedName name="STORAGE">[1]AllBuildingsSortedByAgencyOLD!$Q$3</definedName>
    <definedName name="STORAGE_FY2010">'[1]AllBuildingsSorted-FY2011'!$Q$3</definedName>
    <definedName name="STORAGE_FY2012">'[1]AllBuildingsSorted-FY2012'!$S$3</definedName>
    <definedName name="STORAGEFACTOR">[1]AllBuildingsSortedByAgencyOLD!$J$3</definedName>
    <definedName name="TOTAL_BUDGET">[1]AllBuildingsSortedByAgencyOLD!$G$8</definedName>
    <definedName name="UNASSIGNED">[1]AllBuildingsSortedByAgencyOLD!$Q$8</definedName>
    <definedName name="UNASSIGNEDFACTOR">[1]AllBuildingsSortedByAgencyOLD!$J$8</definedName>
    <definedName name="VACANT_OFFICE">[1]AllBuildingsSortedByAgencyOLD!$Q$5</definedName>
    <definedName name="VACANT_OFFICE_FY2010">'[1]AllBuildingsSorted-FY2011'!$Q$5</definedName>
    <definedName name="VACANT_OFFICE_FY2012">'[1]AllBuildingsSorted-FY2012'!$S$5</definedName>
    <definedName name="VACANT_STORAGE">[1]AllBuildingsSortedByAgencyOLD!$Q$6</definedName>
    <definedName name="VACANT_STORAGE_FY2010">'[1]AllBuildingsSorted-FY2011'!$Q$6</definedName>
    <definedName name="VACANT_STORAGE_FY2012">'[1]AllBuildingsSorted-FY2012'!$S$6</definedName>
    <definedName name="VACANTOFFICEFACTOR">[1]AllBuildingsSortedByAgencyOLD!$J$5</definedName>
    <definedName name="VACANTSTORAGEFACTOR">[1]AllBuildingsSortedByAgencyOLD!$J$6</definedName>
    <definedName name="YearlyRate" localSheetId="1">#REF!</definedName>
    <definedName name="YearlyRate">#REF!</definedName>
  </definedNames>
  <calcPr calcId="191029"/>
</workbook>
</file>

<file path=xl/calcChain.xml><?xml version="1.0" encoding="utf-8"?>
<calcChain xmlns="http://schemas.openxmlformats.org/spreadsheetml/2006/main">
  <c r="K224" i="15" l="1"/>
  <c r="R223" i="15"/>
  <c r="S223" i="15" s="1"/>
  <c r="R222" i="15"/>
  <c r="S222" i="15" s="1"/>
  <c r="R221" i="15"/>
  <c r="S221" i="15" s="1"/>
  <c r="R220" i="15"/>
  <c r="S220" i="15" s="1"/>
  <c r="R219" i="15"/>
  <c r="S219" i="15" s="1"/>
  <c r="R218" i="15"/>
  <c r="S218" i="15" s="1"/>
  <c r="R217" i="15"/>
  <c r="S217" i="15" s="1"/>
  <c r="R216" i="15"/>
  <c r="S216" i="15" s="1"/>
  <c r="R215" i="15"/>
  <c r="S215" i="15" s="1"/>
  <c r="R214" i="15"/>
  <c r="S214" i="15" s="1"/>
  <c r="R213" i="15"/>
  <c r="S213" i="15" s="1"/>
  <c r="R212" i="15"/>
  <c r="S212" i="15" s="1"/>
  <c r="R211" i="15"/>
  <c r="S211" i="15" s="1"/>
  <c r="R210" i="15"/>
  <c r="S210" i="15" s="1"/>
  <c r="R209" i="15"/>
  <c r="S209" i="15" s="1"/>
  <c r="R208" i="15"/>
  <c r="S208" i="15" s="1"/>
  <c r="R207" i="15"/>
  <c r="S207" i="15" s="1"/>
  <c r="R206" i="15"/>
  <c r="S206" i="15" s="1"/>
  <c r="R205" i="15"/>
  <c r="S205" i="15" s="1"/>
  <c r="R204" i="15"/>
  <c r="S204" i="15" s="1"/>
  <c r="R203" i="15"/>
  <c r="R202" i="15"/>
  <c r="S202" i="15" s="1"/>
  <c r="R201" i="15"/>
  <c r="S201" i="15" s="1"/>
  <c r="R200" i="15"/>
  <c r="S200" i="15" s="1"/>
  <c r="R199" i="15"/>
  <c r="S199" i="15" s="1"/>
  <c r="R198" i="15"/>
  <c r="S198" i="15" s="1"/>
  <c r="R197" i="15"/>
  <c r="S197" i="15" s="1"/>
  <c r="R196" i="15"/>
  <c r="S196" i="15" s="1"/>
  <c r="R195" i="15"/>
  <c r="S195" i="15" s="1"/>
  <c r="R194" i="15"/>
  <c r="S194" i="15" s="1"/>
  <c r="R193" i="15"/>
  <c r="S193" i="15" s="1"/>
  <c r="R192" i="15"/>
  <c r="S192" i="15" s="1"/>
  <c r="R191" i="15"/>
  <c r="S191" i="15" s="1"/>
  <c r="R190" i="15"/>
  <c r="S190" i="15" s="1"/>
  <c r="R189" i="15"/>
  <c r="S189" i="15" s="1"/>
  <c r="R187" i="15"/>
  <c r="S187" i="15" s="1"/>
  <c r="R186" i="15"/>
  <c r="S186" i="15" s="1"/>
  <c r="R185" i="15"/>
  <c r="S185" i="15" s="1"/>
  <c r="R184" i="15"/>
  <c r="S184" i="15" s="1"/>
  <c r="R183" i="15"/>
  <c r="S183" i="15" s="1"/>
  <c r="R182" i="15"/>
  <c r="S182" i="15" s="1"/>
  <c r="R181" i="15"/>
  <c r="S181" i="15" s="1"/>
  <c r="R180" i="15"/>
  <c r="S180" i="15" s="1"/>
  <c r="R179" i="15"/>
  <c r="S179" i="15" s="1"/>
  <c r="R178" i="15"/>
  <c r="S178" i="15" s="1"/>
  <c r="R177" i="15"/>
  <c r="S177" i="15" s="1"/>
  <c r="R176" i="15"/>
  <c r="S176" i="15" s="1"/>
  <c r="R175" i="15"/>
  <c r="S175" i="15" s="1"/>
  <c r="R174" i="15"/>
  <c r="S174" i="15" s="1"/>
  <c r="R173" i="15"/>
  <c r="S173" i="15" s="1"/>
  <c r="R172" i="15"/>
  <c r="S172" i="15" s="1"/>
  <c r="R171" i="15"/>
  <c r="S171" i="15" s="1"/>
  <c r="R170" i="15"/>
  <c r="S170" i="15" s="1"/>
  <c r="R169" i="15"/>
  <c r="S169" i="15" s="1"/>
  <c r="R168" i="15"/>
  <c r="S168" i="15" s="1"/>
  <c r="R167" i="15"/>
  <c r="S167" i="15" s="1"/>
  <c r="R166" i="15"/>
  <c r="S166" i="15" s="1"/>
  <c r="R165" i="15"/>
  <c r="S165" i="15" s="1"/>
  <c r="R164" i="15"/>
  <c r="R163" i="15"/>
  <c r="R162" i="15"/>
  <c r="R161" i="15"/>
  <c r="R160" i="15"/>
  <c r="R159" i="15"/>
  <c r="S159" i="15" s="1"/>
  <c r="R158" i="15"/>
  <c r="S158" i="15" s="1"/>
  <c r="R157" i="15"/>
  <c r="S157" i="15" s="1"/>
  <c r="R156" i="15"/>
  <c r="S156" i="15" s="1"/>
  <c r="R155" i="15"/>
  <c r="S155" i="15" s="1"/>
  <c r="R154" i="15"/>
  <c r="S154" i="15" s="1"/>
  <c r="R153" i="15"/>
  <c r="S153" i="15" s="1"/>
  <c r="R152" i="15"/>
  <c r="S152" i="15" s="1"/>
  <c r="R151" i="15"/>
  <c r="S151" i="15" s="1"/>
  <c r="R150" i="15"/>
  <c r="S150" i="15" s="1"/>
  <c r="R149" i="15"/>
  <c r="S149" i="15" s="1"/>
  <c r="R148" i="15"/>
  <c r="S148" i="15" s="1"/>
  <c r="R147" i="15"/>
  <c r="S147" i="15" s="1"/>
  <c r="R146" i="15"/>
  <c r="S146" i="15" s="1"/>
  <c r="R145" i="15"/>
  <c r="S145" i="15" s="1"/>
  <c r="R144" i="15"/>
  <c r="S144" i="15" s="1"/>
  <c r="R143" i="15"/>
  <c r="S143" i="15" s="1"/>
  <c r="R142" i="15"/>
  <c r="S142" i="15" s="1"/>
  <c r="R141" i="15"/>
  <c r="S141" i="15" s="1"/>
  <c r="R140" i="15"/>
  <c r="S140" i="15" s="1"/>
  <c r="R139" i="15"/>
  <c r="S139" i="15" s="1"/>
  <c r="R138" i="15"/>
  <c r="S138" i="15" s="1"/>
  <c r="R137" i="15"/>
  <c r="S137" i="15" s="1"/>
  <c r="R136" i="15"/>
  <c r="S136" i="15" s="1"/>
  <c r="R135" i="15"/>
  <c r="S135" i="15" s="1"/>
  <c r="R134" i="15"/>
  <c r="S134" i="15" s="1"/>
  <c r="R133" i="15"/>
  <c r="S133" i="15" s="1"/>
  <c r="R132" i="15"/>
  <c r="S132" i="15" s="1"/>
  <c r="R131" i="15"/>
  <c r="S131" i="15" s="1"/>
  <c r="R130" i="15"/>
  <c r="S130" i="15" s="1"/>
  <c r="R129" i="15"/>
  <c r="S129" i="15" s="1"/>
  <c r="R128" i="15"/>
  <c r="S128" i="15" s="1"/>
  <c r="R127" i="15"/>
  <c r="S127" i="15" s="1"/>
  <c r="R126" i="15"/>
  <c r="S126" i="15" s="1"/>
  <c r="R125" i="15"/>
  <c r="S125" i="15" s="1"/>
  <c r="R124" i="15"/>
  <c r="S124" i="15" s="1"/>
  <c r="R123" i="15"/>
  <c r="S123" i="15" s="1"/>
  <c r="R122" i="15"/>
  <c r="S122" i="15" s="1"/>
  <c r="R121" i="15"/>
  <c r="S121" i="15" s="1"/>
  <c r="R120" i="15"/>
  <c r="S120" i="15" s="1"/>
  <c r="R119" i="15"/>
  <c r="S119" i="15" s="1"/>
  <c r="R118" i="15"/>
  <c r="S118" i="15" s="1"/>
  <c r="R117" i="15"/>
  <c r="S117" i="15" s="1"/>
  <c r="R116" i="15"/>
  <c r="S116" i="15" s="1"/>
  <c r="R115" i="15"/>
  <c r="S115" i="15" s="1"/>
  <c r="R114" i="15"/>
  <c r="S114" i="15" s="1"/>
  <c r="R113" i="15"/>
  <c r="S113" i="15" s="1"/>
  <c r="R112" i="15"/>
  <c r="S112" i="15" s="1"/>
  <c r="R111" i="15"/>
  <c r="S111" i="15" s="1"/>
  <c r="R110" i="15"/>
  <c r="S110" i="15" s="1"/>
  <c r="R109" i="15"/>
  <c r="S109" i="15" s="1"/>
  <c r="R108" i="15"/>
  <c r="S108" i="15" s="1"/>
  <c r="R107" i="15"/>
  <c r="S107" i="15" s="1"/>
  <c r="R106" i="15"/>
  <c r="S106" i="15" s="1"/>
  <c r="R105" i="15"/>
  <c r="S105" i="15" s="1"/>
  <c r="R104" i="15"/>
  <c r="S104" i="15" s="1"/>
  <c r="R103" i="15"/>
  <c r="S103" i="15" s="1"/>
  <c r="R102" i="15"/>
  <c r="S102" i="15" s="1"/>
  <c r="R101" i="15"/>
  <c r="S101" i="15" s="1"/>
  <c r="R100" i="15"/>
  <c r="S100" i="15" s="1"/>
  <c r="R99" i="15"/>
  <c r="S99" i="15" s="1"/>
  <c r="R98" i="15"/>
  <c r="S98" i="15" s="1"/>
  <c r="R97" i="15"/>
  <c r="S97" i="15" s="1"/>
  <c r="R96" i="15"/>
  <c r="S96" i="15" s="1"/>
  <c r="R95" i="15"/>
  <c r="S95" i="15" s="1"/>
  <c r="R94" i="15"/>
  <c r="S94" i="15" s="1"/>
  <c r="R93" i="15"/>
  <c r="S93" i="15" s="1"/>
  <c r="R92" i="15"/>
  <c r="S92" i="15" s="1"/>
  <c r="R91" i="15"/>
  <c r="S91" i="15" s="1"/>
  <c r="R90" i="15"/>
  <c r="S90" i="15" s="1"/>
  <c r="R89" i="15"/>
  <c r="S89" i="15" s="1"/>
  <c r="R88" i="15"/>
  <c r="S88" i="15" s="1"/>
  <c r="R87" i="15"/>
  <c r="S87" i="15" s="1"/>
  <c r="R86" i="15"/>
  <c r="S86" i="15" s="1"/>
  <c r="R85" i="15"/>
  <c r="S85" i="15" s="1"/>
  <c r="R84" i="15"/>
  <c r="S84" i="15" s="1"/>
  <c r="R83" i="15"/>
  <c r="S83" i="15" s="1"/>
  <c r="R82" i="15"/>
  <c r="S82" i="15" s="1"/>
  <c r="R81" i="15"/>
  <c r="S81" i="15" s="1"/>
  <c r="R80" i="15"/>
  <c r="S80" i="15" s="1"/>
  <c r="R79" i="15"/>
  <c r="S79" i="15" s="1"/>
  <c r="R78" i="15"/>
  <c r="S78" i="15" s="1"/>
  <c r="R77" i="15"/>
  <c r="S77" i="15" s="1"/>
  <c r="R76" i="15"/>
  <c r="S76" i="15" s="1"/>
  <c r="R75" i="15"/>
  <c r="S75" i="15" s="1"/>
  <c r="R74" i="15"/>
  <c r="S74" i="15" s="1"/>
  <c r="R73" i="15"/>
  <c r="S73" i="15" s="1"/>
  <c r="R72" i="15"/>
  <c r="S72" i="15" s="1"/>
  <c r="R71" i="15"/>
  <c r="S71" i="15" s="1"/>
  <c r="R70" i="15"/>
  <c r="S70" i="15" s="1"/>
  <c r="R69" i="15"/>
  <c r="S69" i="15" s="1"/>
  <c r="R68" i="15"/>
  <c r="S68" i="15" s="1"/>
  <c r="R67" i="15"/>
  <c r="S67" i="15" s="1"/>
  <c r="R66" i="15"/>
  <c r="S66" i="15" s="1"/>
  <c r="R65" i="15"/>
  <c r="S65" i="15" s="1"/>
  <c r="R64" i="15"/>
  <c r="S64" i="15" s="1"/>
  <c r="R63" i="15"/>
  <c r="S63" i="15" s="1"/>
  <c r="R62" i="15"/>
  <c r="S62" i="15" s="1"/>
  <c r="R61" i="15"/>
  <c r="S61" i="15" s="1"/>
  <c r="R60" i="15"/>
  <c r="S60" i="15" s="1"/>
  <c r="R59" i="15"/>
  <c r="S59" i="15" s="1"/>
  <c r="R58" i="15"/>
  <c r="S58" i="15" s="1"/>
  <c r="R57" i="15"/>
  <c r="S57" i="15" s="1"/>
  <c r="R56" i="15"/>
  <c r="S56" i="15" s="1"/>
  <c r="R55" i="15"/>
  <c r="S55" i="15" s="1"/>
  <c r="R54" i="15"/>
  <c r="S54" i="15" s="1"/>
  <c r="R53" i="15"/>
  <c r="S53" i="15" s="1"/>
  <c r="R52" i="15"/>
  <c r="S52" i="15" s="1"/>
  <c r="R51" i="15"/>
  <c r="S51" i="15" s="1"/>
  <c r="R50" i="15"/>
  <c r="S50" i="15" s="1"/>
  <c r="R49" i="15"/>
  <c r="S49" i="15" s="1"/>
  <c r="R48" i="15"/>
  <c r="S48" i="15" s="1"/>
  <c r="R47" i="15"/>
  <c r="S47" i="15" s="1"/>
  <c r="R46" i="15"/>
  <c r="S46" i="15" s="1"/>
  <c r="R45" i="15"/>
  <c r="S45" i="15" s="1"/>
  <c r="R44" i="15"/>
  <c r="S44" i="15" s="1"/>
  <c r="R43" i="15"/>
  <c r="S43" i="15" s="1"/>
  <c r="R42" i="15"/>
  <c r="S42" i="15" s="1"/>
  <c r="R41" i="15"/>
  <c r="S41" i="15" s="1"/>
  <c r="R40" i="15"/>
  <c r="S40" i="15" s="1"/>
  <c r="R39" i="15"/>
  <c r="S39" i="15" s="1"/>
  <c r="R38" i="15"/>
  <c r="S38" i="15" s="1"/>
  <c r="R37" i="15"/>
  <c r="S37" i="15" s="1"/>
  <c r="R36" i="15"/>
  <c r="S36" i="15" s="1"/>
  <c r="R35" i="15"/>
  <c r="S35" i="15" s="1"/>
  <c r="R34" i="15"/>
  <c r="S34" i="15" s="1"/>
  <c r="R33" i="15"/>
  <c r="S33" i="15" s="1"/>
  <c r="R32" i="15"/>
  <c r="S32" i="15" s="1"/>
  <c r="R31" i="15"/>
  <c r="S31" i="15" s="1"/>
  <c r="R30" i="15"/>
  <c r="S30" i="15" s="1"/>
  <c r="R29" i="15"/>
  <c r="S29" i="15" s="1"/>
  <c r="R28" i="15"/>
  <c r="S28" i="15" s="1"/>
  <c r="R27" i="15"/>
  <c r="S27" i="15" s="1"/>
  <c r="R26" i="15"/>
  <c r="S26" i="15" s="1"/>
  <c r="R25" i="15"/>
  <c r="S25" i="15" s="1"/>
  <c r="R24" i="15"/>
  <c r="S24" i="15" s="1"/>
  <c r="R23" i="15"/>
  <c r="S23" i="15" s="1"/>
  <c r="R22" i="15"/>
  <c r="S22" i="15" s="1"/>
  <c r="R21" i="15"/>
  <c r="S21" i="15" s="1"/>
  <c r="R20" i="15"/>
  <c r="S20" i="15" s="1"/>
  <c r="R19" i="15"/>
  <c r="S19" i="15" s="1"/>
  <c r="R18" i="15"/>
  <c r="S18" i="15" s="1"/>
  <c r="R17" i="15"/>
  <c r="S17" i="15" s="1"/>
  <c r="R16" i="15"/>
  <c r="S16" i="15" s="1"/>
  <c r="R15" i="15"/>
  <c r="S15" i="15" s="1"/>
  <c r="R14" i="15"/>
  <c r="S14" i="15" s="1"/>
  <c r="R13" i="15"/>
  <c r="S13" i="15" s="1"/>
  <c r="R12" i="15"/>
  <c r="S12" i="15" s="1"/>
  <c r="R11" i="15"/>
  <c r="S11" i="15" s="1"/>
  <c r="R10" i="15"/>
  <c r="S10" i="15" s="1"/>
  <c r="R9" i="15"/>
  <c r="S9" i="15" s="1"/>
  <c r="R8" i="15"/>
  <c r="S8" i="15" s="1"/>
  <c r="R7" i="15"/>
  <c r="S7" i="15" s="1"/>
  <c r="R6" i="15"/>
  <c r="S6" i="15" s="1"/>
  <c r="R5" i="15"/>
  <c r="S5" i="15" s="1"/>
  <c r="R4" i="15"/>
  <c r="S4" i="15" s="1"/>
  <c r="R3" i="15"/>
  <c r="S3" i="15" s="1"/>
  <c r="H61" i="12" l="1"/>
  <c r="I61" i="12" s="1"/>
  <c r="I57" i="12"/>
  <c r="I58" i="12" s="1"/>
  <c r="L10" i="12" s="1"/>
  <c r="H57" i="12"/>
  <c r="H58" i="12" s="1"/>
  <c r="G57" i="12"/>
  <c r="G58" i="12" s="1"/>
  <c r="L9" i="12" s="1"/>
  <c r="F57" i="12"/>
  <c r="F58" i="12" s="1"/>
  <c r="L15" i="12" s="1"/>
  <c r="L56" i="12"/>
  <c r="M56" i="12" s="1"/>
  <c r="L55" i="12"/>
  <c r="M55" i="12" s="1"/>
  <c r="L54" i="12"/>
  <c r="M54" i="12" s="1"/>
  <c r="L53" i="12"/>
  <c r="M53" i="12" s="1"/>
  <c r="H45" i="12"/>
  <c r="E45" i="12"/>
  <c r="I45" i="12" s="1"/>
  <c r="J44" i="12"/>
  <c r="E44" i="12"/>
  <c r="I44" i="12" s="1"/>
  <c r="E43" i="12"/>
  <c r="H43" i="12" s="1"/>
  <c r="K42" i="12"/>
  <c r="K46" i="12" s="1"/>
  <c r="J42" i="12"/>
  <c r="I42" i="12"/>
  <c r="H42" i="12"/>
  <c r="G42" i="12"/>
  <c r="F42" i="12"/>
  <c r="C37" i="12"/>
  <c r="C35" i="12"/>
  <c r="L29" i="12"/>
  <c r="D15" i="12"/>
  <c r="L13" i="12"/>
  <c r="D13" i="12"/>
  <c r="L12" i="12"/>
  <c r="L11" i="12"/>
  <c r="L8" i="12"/>
  <c r="L17" i="12" l="1"/>
  <c r="J45" i="12"/>
  <c r="F44" i="12"/>
  <c r="F45" i="12"/>
  <c r="G44" i="12"/>
  <c r="G45" i="12"/>
  <c r="K21" i="12"/>
  <c r="M52" i="12"/>
  <c r="I43" i="12"/>
  <c r="I46" i="12" s="1"/>
  <c r="E46" i="12"/>
  <c r="C21" i="12" s="1"/>
  <c r="C38" i="12" s="1"/>
  <c r="F3" i="12" s="1"/>
  <c r="L42" i="12"/>
  <c r="G43" i="12"/>
  <c r="H44" i="12"/>
  <c r="H46" i="12" s="1"/>
  <c r="F43" i="12"/>
  <c r="F46" i="12" s="1"/>
  <c r="J43" i="12"/>
  <c r="J46" i="12" s="1"/>
  <c r="G46" i="12" l="1"/>
  <c r="L45" i="12"/>
  <c r="H47" i="12"/>
  <c r="H21" i="12"/>
  <c r="G47" i="12"/>
  <c r="G21" i="12"/>
  <c r="J47" i="12"/>
  <c r="J21" i="12"/>
  <c r="I21" i="12"/>
  <c r="I47" i="12"/>
  <c r="K47" i="12"/>
  <c r="L44" i="12"/>
  <c r="F47" i="12"/>
  <c r="F21" i="12"/>
  <c r="L43" i="12"/>
  <c r="L46" i="12" l="1"/>
  <c r="L21" i="12"/>
  <c r="J32" i="12"/>
  <c r="J26" i="12"/>
  <c r="J22" i="12"/>
  <c r="J30" i="12"/>
  <c r="J28" i="12"/>
  <c r="J24" i="12"/>
  <c r="J33" i="12"/>
  <c r="J27" i="12"/>
  <c r="J23" i="12"/>
  <c r="J34" i="12"/>
  <c r="J37" i="12"/>
  <c r="J36" i="12"/>
  <c r="J31" i="12"/>
  <c r="J25" i="12"/>
  <c r="J35" i="12"/>
  <c r="G33" i="12"/>
  <c r="G27" i="12"/>
  <c r="G23" i="12"/>
  <c r="G36" i="12"/>
  <c r="G34" i="12"/>
  <c r="G30" i="12"/>
  <c r="G28" i="12"/>
  <c r="G24" i="12"/>
  <c r="G37" i="12"/>
  <c r="G31" i="12"/>
  <c r="G25" i="12"/>
  <c r="G32" i="12"/>
  <c r="G22" i="12"/>
  <c r="G26" i="12"/>
  <c r="G35" i="12"/>
  <c r="I36" i="12"/>
  <c r="I31" i="12"/>
  <c r="I25" i="12"/>
  <c r="I27" i="12"/>
  <c r="I32" i="12"/>
  <c r="I26" i="12"/>
  <c r="I22" i="12"/>
  <c r="I33" i="12"/>
  <c r="I23" i="12"/>
  <c r="I34" i="12"/>
  <c r="I24" i="12"/>
  <c r="I28" i="12"/>
  <c r="I30" i="12"/>
  <c r="I35" i="12"/>
  <c r="I37" i="12"/>
  <c r="L47" i="12"/>
  <c r="F32" i="12"/>
  <c r="F26" i="12"/>
  <c r="F22" i="12"/>
  <c r="F34" i="12"/>
  <c r="F24" i="12"/>
  <c r="F37" i="12"/>
  <c r="F33" i="12"/>
  <c r="F27" i="12"/>
  <c r="L27" i="12" s="1"/>
  <c r="F23" i="12"/>
  <c r="F30" i="12"/>
  <c r="F28" i="12"/>
  <c r="F36" i="12"/>
  <c r="F31" i="12"/>
  <c r="F25" i="12"/>
  <c r="F35" i="12"/>
  <c r="I38" i="12"/>
  <c r="K33" i="12"/>
  <c r="K27" i="12"/>
  <c r="K23" i="12"/>
  <c r="K37" i="12"/>
  <c r="K31" i="12"/>
  <c r="K25" i="12"/>
  <c r="K34" i="12"/>
  <c r="K30" i="12"/>
  <c r="K28" i="12"/>
  <c r="K24" i="12"/>
  <c r="K36" i="12"/>
  <c r="K26" i="12"/>
  <c r="K32" i="12"/>
  <c r="K22" i="12"/>
  <c r="K35" i="12"/>
  <c r="J38" i="12"/>
  <c r="H34" i="12"/>
  <c r="H30" i="12"/>
  <c r="H28" i="12"/>
  <c r="H24" i="12"/>
  <c r="H26" i="12"/>
  <c r="H36" i="12"/>
  <c r="H31" i="12"/>
  <c r="H25" i="12"/>
  <c r="H32" i="12"/>
  <c r="H22" i="12"/>
  <c r="H33" i="12"/>
  <c r="H23" i="12"/>
  <c r="H27" i="12"/>
  <c r="H35" i="12"/>
  <c r="H37" i="12"/>
  <c r="L36" i="12" l="1"/>
  <c r="L34" i="12"/>
  <c r="H38" i="12"/>
  <c r="G38" i="12"/>
  <c r="F38" i="12"/>
  <c r="L35" i="12"/>
  <c r="L28" i="12"/>
  <c r="L33" i="12"/>
  <c r="L22" i="12"/>
  <c r="K38" i="12"/>
  <c r="L25" i="12"/>
  <c r="L30" i="12"/>
  <c r="L37" i="12"/>
  <c r="L26" i="12"/>
  <c r="L31" i="12"/>
  <c r="L23" i="12"/>
  <c r="L24" i="12"/>
  <c r="L32" i="12"/>
  <c r="L38" i="12" l="1"/>
  <c r="F40" i="12" l="1"/>
  <c r="F39" i="12" s="1"/>
  <c r="J40" i="12"/>
  <c r="J39" i="12" s="1"/>
  <c r="H40" i="12"/>
  <c r="H39" i="12" s="1"/>
  <c r="G40" i="12"/>
  <c r="G39" i="12" s="1"/>
  <c r="G52" i="12" s="1"/>
  <c r="I40" i="12"/>
  <c r="I39" i="12" s="1"/>
  <c r="I52" i="12" s="1"/>
  <c r="L39" i="12" l="1"/>
  <c r="L40" i="12" s="1"/>
  <c r="L41" i="12"/>
  <c r="M18" i="12" s="1"/>
  <c r="N19" i="12" s="1"/>
  <c r="F52" i="12"/>
  <c r="L52" i="12" s="1"/>
  <c r="N52" i="12" s="1"/>
  <c r="R53" i="12" l="1"/>
  <c r="R55" i="12"/>
  <c r="R56" i="12"/>
  <c r="R54" i="12"/>
  <c r="R57" i="12" l="1"/>
</calcChain>
</file>

<file path=xl/sharedStrings.xml><?xml version="1.0" encoding="utf-8"?>
<sst xmlns="http://schemas.openxmlformats.org/spreadsheetml/2006/main" count="3706" uniqueCount="1866">
  <si>
    <t>Department of Administrative Services</t>
  </si>
  <si>
    <t>205</t>
  </si>
  <si>
    <t>301</t>
  </si>
  <si>
    <t>401</t>
  </si>
  <si>
    <t>501</t>
  </si>
  <si>
    <t>Total Revenues</t>
  </si>
  <si>
    <t>101</t>
  </si>
  <si>
    <t>202</t>
  </si>
  <si>
    <t>308</t>
  </si>
  <si>
    <t>309</t>
  </si>
  <si>
    <t>313</t>
  </si>
  <si>
    <t>405</t>
  </si>
  <si>
    <t>411</t>
  </si>
  <si>
    <t>412</t>
  </si>
  <si>
    <t>414</t>
  </si>
  <si>
    <t>416</t>
  </si>
  <si>
    <t>419</t>
  </si>
  <si>
    <t>510</t>
  </si>
  <si>
    <t>General Services Enterprise</t>
  </si>
  <si>
    <t xml:space="preserve">Total Expenditures </t>
  </si>
  <si>
    <t>Personal Services</t>
  </si>
  <si>
    <t>Travel, In-State</t>
  </si>
  <si>
    <t>Travel, Out-of-State</t>
  </si>
  <si>
    <t>Supplies, Other</t>
  </si>
  <si>
    <t>Communications</t>
  </si>
  <si>
    <t>Reimbursements, Other State Agencies</t>
  </si>
  <si>
    <t xml:space="preserve"> </t>
  </si>
  <si>
    <t>01B</t>
  </si>
  <si>
    <t>FY 2016 Budget</t>
  </si>
  <si>
    <t>MAC</t>
  </si>
  <si>
    <t>Leasing</t>
  </si>
  <si>
    <t>SERVICE / USAGE</t>
  </si>
  <si>
    <t>615 / 616</t>
  </si>
  <si>
    <t>617</t>
  </si>
  <si>
    <t>618</t>
  </si>
  <si>
    <t>619</t>
  </si>
  <si>
    <t>620</t>
  </si>
  <si>
    <t>621</t>
  </si>
  <si>
    <t>221</t>
  </si>
  <si>
    <t>222</t>
  </si>
  <si>
    <t>223</t>
  </si>
  <si>
    <t>224</t>
  </si>
  <si>
    <t>225</t>
  </si>
  <si>
    <t>226</t>
  </si>
  <si>
    <t>227</t>
  </si>
  <si>
    <t>228</t>
  </si>
  <si>
    <t>009/012/016/018/020/021</t>
  </si>
  <si>
    <t>014</t>
  </si>
  <si>
    <t>ATTORNEY GENERAL'S OFFICE</t>
  </si>
  <si>
    <t>185</t>
  </si>
  <si>
    <t>210 / 211</t>
  </si>
  <si>
    <t>COMMERCE - CAPITALS / DEPARTMENT</t>
  </si>
  <si>
    <t>214</t>
  </si>
  <si>
    <t>216</t>
  </si>
  <si>
    <t>238 / 255</t>
  </si>
  <si>
    <t>269 / 275</t>
  </si>
  <si>
    <t>282 / 280</t>
  </si>
  <si>
    <t>444 / 446</t>
  </si>
  <si>
    <t>502 / 510</t>
  </si>
  <si>
    <t>582 / 584</t>
  </si>
  <si>
    <t>592</t>
  </si>
  <si>
    <t>595 / 596</t>
  </si>
  <si>
    <t>645 / 646</t>
  </si>
  <si>
    <t>LIB</t>
  </si>
  <si>
    <t>STATE LIBRARY</t>
  </si>
  <si>
    <t>670 / 673</t>
  </si>
  <si>
    <t>671 / 672</t>
  </si>
  <si>
    <t>NOT STATE</t>
  </si>
  <si>
    <t>Total</t>
  </si>
  <si>
    <t>Surplus</t>
  </si>
  <si>
    <t>NA</t>
  </si>
  <si>
    <t>BBF Funds</t>
  </si>
  <si>
    <t>Reimbursements, GSE- Lease Administration</t>
  </si>
  <si>
    <t>Reimbursements, GSE-New Lease Creation</t>
  </si>
  <si>
    <t xml:space="preserve">Reimbursements, GSE- Lease Space Planning </t>
  </si>
  <si>
    <t>Reimb., GSE- Design, Pigott Pass Through (off complex)</t>
  </si>
  <si>
    <t>Reimbursements, GSE Ankeny Lab</t>
  </si>
  <si>
    <t>Reimbursements, GSE- Association</t>
  </si>
  <si>
    <t>Interest</t>
  </si>
  <si>
    <t>Refunds &amp; Reimbursements - State Surplus</t>
  </si>
  <si>
    <t xml:space="preserve">Expenditures: </t>
  </si>
  <si>
    <t>Supplies, Office</t>
  </si>
  <si>
    <t>Printing &amp; Binding</t>
  </si>
  <si>
    <t>Postage</t>
  </si>
  <si>
    <t>Prof &amp; Scientific Services</t>
  </si>
  <si>
    <t>Attorney General</t>
  </si>
  <si>
    <t>Auditor of State</t>
  </si>
  <si>
    <t>Reimbursements, ITE</t>
  </si>
  <si>
    <t>Reimbursements, SS - DAS</t>
  </si>
  <si>
    <t>Reimbursements, SS - GSE Indirects</t>
  </si>
  <si>
    <t>IT Equipment &amp; Software</t>
  </si>
  <si>
    <t>working capital to carry forward to FY17</t>
  </si>
  <si>
    <t>BUCKETS</t>
  </si>
  <si>
    <t>New Lease</t>
  </si>
  <si>
    <t>Assoc.</t>
  </si>
  <si>
    <t>Admin</t>
  </si>
  <si>
    <t>0674-005-M674 Space Management</t>
  </si>
  <si>
    <t>Adjust</t>
  </si>
  <si>
    <t>FY16</t>
  </si>
  <si>
    <t>Revenues:</t>
  </si>
  <si>
    <t>Budget</t>
  </si>
  <si>
    <t>(source: lease db total square footage @ leased sites = 1,112,815)</t>
  </si>
  <si>
    <t>Ankeny Lab Square Footage @</t>
  </si>
  <si>
    <t>Office Square Footage @</t>
  </si>
  <si>
    <t>total exp.</t>
  </si>
  <si>
    <t>excess</t>
  </si>
  <si>
    <t xml:space="preserve">pigott exp then billed on </t>
  </si>
  <si>
    <t>Inc. for GSE indirect reallocation</t>
  </si>
  <si>
    <t>allocation of expense based upon % time to each bucket</t>
  </si>
  <si>
    <t>allocation of PSE3 overhead</t>
  </si>
  <si>
    <t>FY16 Totals by Position Category</t>
  </si>
  <si>
    <t>% of total column to total $479K used to allocate admin of PSE3</t>
  </si>
  <si>
    <t>FTE's</t>
  </si>
  <si>
    <t>total expenses</t>
  </si>
  <si>
    <t>90712</t>
  </si>
  <si>
    <t>update $ PSE3</t>
  </si>
  <si>
    <t>PSE3</t>
  </si>
  <si>
    <t>Admin 2</t>
  </si>
  <si>
    <t>PP2</t>
  </si>
  <si>
    <t>ART2</t>
  </si>
  <si>
    <t>OLD CLASSIFICATIONS</t>
  </si>
  <si>
    <t>Barb</t>
  </si>
  <si>
    <t>Ben</t>
  </si>
  <si>
    <t>94022</t>
  </si>
  <si>
    <t>Marian</t>
  </si>
  <si>
    <t>implemented</t>
  </si>
  <si>
    <t>HOURLY</t>
  </si>
  <si>
    <t>/sq ft</t>
  </si>
  <si>
    <t xml:space="preserve">HOURLY </t>
  </si>
  <si>
    <t>hours spent</t>
  </si>
  <si>
    <t>calculated</t>
  </si>
  <si>
    <t>hourly rate as a team</t>
  </si>
  <si>
    <t>revenue projected</t>
  </si>
  <si>
    <t>% TIME</t>
  </si>
  <si>
    <t>(% * 1828 hours which is 86% efficient)</t>
  </si>
  <si>
    <t>hr*hr rate</t>
  </si>
  <si>
    <t>Total % by bucket</t>
  </si>
  <si>
    <t>Total  (% x 1828 hrs x rate)</t>
  </si>
  <si>
    <t>vac</t>
  </si>
  <si>
    <t>Sl = 2 week+ 5 days of holiday + 1 hr admin each week</t>
  </si>
  <si>
    <t>Department/Board:</t>
  </si>
  <si>
    <t>Division:</t>
  </si>
  <si>
    <t>Tenant Rep:</t>
  </si>
  <si>
    <t>Tenant Rep Phone:</t>
  </si>
  <si>
    <t>Tenant Rep Email:</t>
  </si>
  <si>
    <t>Address of Leased Space:</t>
  </si>
  <si>
    <t>City:</t>
  </si>
  <si>
    <t>Zip Code</t>
  </si>
  <si>
    <t>Lease Start:</t>
  </si>
  <si>
    <t>Lease End:</t>
  </si>
  <si>
    <t>Size (SF):</t>
  </si>
  <si>
    <t>Base Rent (PSF):</t>
  </si>
  <si>
    <t>Operating Expenses (PSF):</t>
  </si>
  <si>
    <t>Utilities (PSF):</t>
  </si>
  <si>
    <t>Janitorial (PSF):</t>
  </si>
  <si>
    <t>Parking (PSF):</t>
  </si>
  <si>
    <t>Additional Rent (PSF):</t>
  </si>
  <si>
    <t>Gross Rent (PSF):</t>
  </si>
  <si>
    <t>Annual Rent:</t>
  </si>
  <si>
    <t>Rent Escalations:</t>
  </si>
  <si>
    <t>Lease Structure:</t>
  </si>
  <si>
    <t>Notes</t>
  </si>
  <si>
    <t>Reconcile Operating Expenses:</t>
  </si>
  <si>
    <t>Landlord:</t>
  </si>
  <si>
    <t>Address:</t>
  </si>
  <si>
    <t>State:</t>
  </si>
  <si>
    <t>Zip Code:</t>
  </si>
  <si>
    <t>Landlord Representative:</t>
  </si>
  <si>
    <t>Landlord Phone Number</t>
  </si>
  <si>
    <t>Landlord E-mail Address</t>
  </si>
  <si>
    <t>Blind</t>
  </si>
  <si>
    <t>Bruce Sneethen</t>
  </si>
  <si>
    <t>515-281-1293</t>
  </si>
  <si>
    <t>bruce.snethen@blind.state.ia.us</t>
  </si>
  <si>
    <t>No leased space</t>
  </si>
  <si>
    <t>Commerce</t>
  </si>
  <si>
    <t>Banking</t>
  </si>
  <si>
    <t xml:space="preserve">200 E. Grand Ave, 3rd floor, Suite 300 </t>
  </si>
  <si>
    <t>Des Moines</t>
  </si>
  <si>
    <t>Triple Net - pays operating expenses, utilities, janitorial, light bulbs</t>
  </si>
  <si>
    <t>Op. Ex. number comes from 2011 actuals.  Complicated early termination payback outlined in Fourth Amendment to lease Section 2</t>
  </si>
  <si>
    <t>East Grand Office Park, L.P.</t>
  </si>
  <si>
    <t>C/o Terrus Real Estate Group, 100 Court Avenue</t>
  </si>
  <si>
    <t>IA</t>
  </si>
  <si>
    <t xml:space="preserve">Chris Panzi </t>
  </si>
  <si>
    <t>Chris.Panzi@Terrus.com</t>
  </si>
  <si>
    <t>Banking - Professional Licensing Bureau</t>
  </si>
  <si>
    <t>Rodney Reed</t>
  </si>
  <si>
    <t>515-281-4014</t>
  </si>
  <si>
    <t>rodney.reed@idob.state.ia.us</t>
  </si>
  <si>
    <t>200 East Grand, Suite 350</t>
  </si>
  <si>
    <t>Full Service Rate</t>
  </si>
  <si>
    <t>Credit Union</t>
  </si>
  <si>
    <t>200 E. Grand Ave, 3rd floor, Suite 370</t>
  </si>
  <si>
    <t>Op. Ex. number comes from 2011 actuals. Complicated early termination payback outlined in Fourth Amendment to lease Section 2</t>
  </si>
  <si>
    <t xml:space="preserve">Insurance Division </t>
  </si>
  <si>
    <t>Niclk Gerhart</t>
  </si>
  <si>
    <t>515-281-4409</t>
  </si>
  <si>
    <t>nick.gerhart@iid.iowa.gov</t>
  </si>
  <si>
    <t>601 Locust Street</t>
  </si>
  <si>
    <t>Rent increases to $13.07/sf on 8/1/14</t>
  </si>
  <si>
    <t>Triple Net - pays increase over Year 2 for operating expenses, utilities, janitorial, light bulbs, security, parking and real estate taxes</t>
  </si>
  <si>
    <t>Ruan Center Corporatoin</t>
  </si>
  <si>
    <t>666 Grand Avenue</t>
  </si>
  <si>
    <t>Ron Romig</t>
  </si>
  <si>
    <t>rromig@RuanCenter.com</t>
  </si>
  <si>
    <t>Cultural Affairs</t>
  </si>
  <si>
    <t>Storage</t>
  </si>
  <si>
    <t>Chris Kramer</t>
  </si>
  <si>
    <t>515-281-3223</t>
  </si>
  <si>
    <t>chris.kramer@iowa.gov</t>
  </si>
  <si>
    <t>920 Morgan Street, Suite M</t>
  </si>
  <si>
    <t>Triple Net - pays operating expenses, utilities, janitorial</t>
  </si>
  <si>
    <t>Warehouse.  Op. Ex. number is 2012-2013 Estimate</t>
  </si>
  <si>
    <t>Hubbell Realty Co.</t>
  </si>
  <si>
    <t>6900 Westown Pkwy</t>
  </si>
  <si>
    <t>West Des Moines</t>
  </si>
  <si>
    <t>john.bergman@hubbellrealty.com; krista.capp@hubbellrealty.com</t>
  </si>
  <si>
    <t>Economic Development</t>
  </si>
  <si>
    <t>200 E. Grand Avenue</t>
  </si>
  <si>
    <t>East Grand Office Park L.P.</t>
  </si>
  <si>
    <t>Terrus Real Estate Group</t>
  </si>
  <si>
    <t>Education</t>
  </si>
  <si>
    <t>Iowa College Student Aid</t>
  </si>
  <si>
    <t>Karen Misjak</t>
  </si>
  <si>
    <t>515-725-3410</t>
  </si>
  <si>
    <t>Karen.Misjak@iowa.gov</t>
  </si>
  <si>
    <t>430 East Grand</t>
  </si>
  <si>
    <t>Modified Gross -- Tenant pays for janitorial services and telephone</t>
  </si>
  <si>
    <t>Nelson Development 10, LLC</t>
  </si>
  <si>
    <t>12245 Stratford Drive</t>
  </si>
  <si>
    <t>Clive</t>
  </si>
  <si>
    <t>Jake Lundgren/Dick Ten Braak</t>
  </si>
  <si>
    <t>515-223-4000</t>
  </si>
  <si>
    <t>jlundgren@knappproperties.com; Dick@emersonandcompany.com</t>
  </si>
  <si>
    <t>Vocational Rehabilitation</t>
  </si>
  <si>
    <t>Jeff Haight</t>
  </si>
  <si>
    <t>515-281-6520</t>
  </si>
  <si>
    <t>jeffrey.haight@iowa.gov</t>
  </si>
  <si>
    <t>117 East Call Street</t>
  </si>
  <si>
    <t>Algona</t>
  </si>
  <si>
    <t>7/1/2013 - base rate increases to $9.00/SF, 7/1/2014 - base rate increases to $9.43/SF</t>
  </si>
  <si>
    <t>Modified Gross - pays janitorial, trash removal, fluorescent bulbs</t>
  </si>
  <si>
    <t>T.L.C. LLC</t>
  </si>
  <si>
    <t>P.O. Box 445, 405 Broad Street</t>
  </si>
  <si>
    <t>Whittmore</t>
  </si>
  <si>
    <t>B.W. Thul, Principal</t>
  </si>
  <si>
    <t>515-884-0022</t>
  </si>
  <si>
    <t>bwthul@thullaw.com</t>
  </si>
  <si>
    <t>1525 Airport Road, Suite 102</t>
  </si>
  <si>
    <t>Ames</t>
  </si>
  <si>
    <t>8/1/2013 - base rate increase to $12.62/SF</t>
  </si>
  <si>
    <t>Modified Gross - pays janitorial and trash removal</t>
  </si>
  <si>
    <t>Southern Hills West</t>
  </si>
  <si>
    <t>1220 Southern Hills Drive</t>
  </si>
  <si>
    <t>Randy Sevde</t>
  </si>
  <si>
    <t>515-232-2829</t>
  </si>
  <si>
    <t>ksevde@sevde.storage.com; sevde1@hotmail.com</t>
  </si>
  <si>
    <t>1005 E. 7th Street, Suite 201</t>
  </si>
  <si>
    <t>Atlantic</t>
  </si>
  <si>
    <t>Modified Gross - janitorial</t>
  </si>
  <si>
    <t>Treynor State Bank</t>
  </si>
  <si>
    <t>15 E. Main St.  P.O. Box A</t>
  </si>
  <si>
    <t>Treynor</t>
  </si>
  <si>
    <t>Gene Young</t>
  </si>
  <si>
    <t>712-487-0318</t>
  </si>
  <si>
    <t>gyoung@tsbank.com</t>
  </si>
  <si>
    <t>1000 North Roosevelt</t>
  </si>
  <si>
    <t>Burlington</t>
  </si>
  <si>
    <t>7/1/16 -- rent increases to $6.95/sf</t>
  </si>
  <si>
    <t>Modified Gross - pays utilities, janitorial, trash removal, and base rate increase in 1997 property taxes; Landlord is responsible for CAM charges (snow removal, lawn care and pest control)</t>
  </si>
  <si>
    <t>Roosevelt Properties, Inc.</t>
  </si>
  <si>
    <t>3222 West Mt. Pleasant Street</t>
  </si>
  <si>
    <t>Mohammed Nowroozi</t>
  </si>
  <si>
    <t>319-759-5365</t>
  </si>
  <si>
    <t>4403 1st Avenue SE, Suites L3,L8,L10,13,14,15,17</t>
  </si>
  <si>
    <t>Cedar Rapids</t>
  </si>
  <si>
    <t>month to month</t>
  </si>
  <si>
    <t>Full Service Gross</t>
  </si>
  <si>
    <t>BRB Investments, L.L.C.</t>
  </si>
  <si>
    <t>375 Collins Road, Suite 100, NE</t>
  </si>
  <si>
    <t>Robert (Bob) M. Butschi/Carol Petrucka</t>
  </si>
  <si>
    <t>319-393-3725</t>
  </si>
  <si>
    <t>cpetrucka@aol.com</t>
  </si>
  <si>
    <t>1251 W Cedar Loop</t>
  </si>
  <si>
    <t>Cherokee</t>
  </si>
  <si>
    <t>MOU - Modified Gross - tenant pays pest control and maintenece and janitorial on an hourly basis</t>
  </si>
  <si>
    <t>Dept. of Human Services-Cherokee MHI</t>
  </si>
  <si>
    <t>1251 W. Cedar Street</t>
  </si>
  <si>
    <t>Jennifer Jenness-Lockwood</t>
  </si>
  <si>
    <t>712-225-2594</t>
  </si>
  <si>
    <t>jjennes@dhs.state.ia.us</t>
  </si>
  <si>
    <t>215 6th Avenue South</t>
  </si>
  <si>
    <t>Clinton</t>
  </si>
  <si>
    <t>Modified Gross - tenant pays electric and janitorial</t>
  </si>
  <si>
    <t>Two Fifteen Inc., Board of Directors</t>
  </si>
  <si>
    <t>c/o PMI, 1911 Circle Drive South</t>
  </si>
  <si>
    <t>S. Manlove</t>
  </si>
  <si>
    <t>563-243-1413</t>
  </si>
  <si>
    <t>300 West Broadway, Suite 33</t>
  </si>
  <si>
    <t>Council Bluffs</t>
  </si>
  <si>
    <t xml:space="preserve">Modified Gross -  electric, janitorial services, and light bulbs.                                </t>
  </si>
  <si>
    <t>Omni Centre, LLC</t>
  </si>
  <si>
    <t>300 West Broadway, Ste 1</t>
  </si>
  <si>
    <t>Justin Tabor</t>
  </si>
  <si>
    <t>712-328-3666</t>
  </si>
  <si>
    <t>email@justintabor.com</t>
  </si>
  <si>
    <t xml:space="preserve">3827 W. Locust </t>
  </si>
  <si>
    <t>Davenport</t>
  </si>
  <si>
    <t>Modified Gross -- electric, gas, water/sewer, janitorial &amp; garbage</t>
  </si>
  <si>
    <t>Fairway Plaza, LLC</t>
  </si>
  <si>
    <t>PO Box 65299</t>
  </si>
  <si>
    <t>Baltimore</t>
  </si>
  <si>
    <t>Doug O'Neill                                                       Ethan Frey</t>
  </si>
  <si>
    <t>410-377-2266; 309-314-0189</t>
  </si>
  <si>
    <t>Ethan Frey &lt;ethan@thesunstonegroup.com&gt;; elgato225@msn.com</t>
  </si>
  <si>
    <t>903 Commerce Drive, Suite E</t>
  </si>
  <si>
    <t>Decorah</t>
  </si>
  <si>
    <t>Modified Gross - pays janitorial, light bulbs, 45% electric and gas, 14% water/sewer, trash</t>
  </si>
  <si>
    <t>James A. Falck</t>
  </si>
  <si>
    <t>P.O. Box 54</t>
  </si>
  <si>
    <t>563-380-0451</t>
  </si>
  <si>
    <t>falck@mabeltel.coop</t>
  </si>
  <si>
    <t>535 SW 7th Street</t>
  </si>
  <si>
    <t>Op. Ex. number is 2012-2013 Estimate</t>
  </si>
  <si>
    <t>Year 2-- $14.50/sf; Year 3 -- $14.75/sf; Year 4 -- $15.00/sf; Year 5 -- $15.50/sf</t>
  </si>
  <si>
    <t>Modified Gross-- Tenant pays for Janitorial</t>
  </si>
  <si>
    <t>Nelson Development 10 LC</t>
  </si>
  <si>
    <t>Dick Ten Braak</t>
  </si>
  <si>
    <t>Dick@eastmanandcompany.com</t>
  </si>
  <si>
    <t>820 Locust Street</t>
  </si>
  <si>
    <t>Dubuque</t>
  </si>
  <si>
    <t>month-to-month</t>
  </si>
  <si>
    <t>1/1/2013 increase to $13.82/SF</t>
  </si>
  <si>
    <t>Modified Gross - pays electric</t>
  </si>
  <si>
    <t>Holdover Rent to be $2,950.00 per month</t>
  </si>
  <si>
    <t>Plastic Center, Inc. dba The Fischer Co.</t>
  </si>
  <si>
    <t>290 Main Street, Box 267</t>
  </si>
  <si>
    <t>L. Anthony Pfohl</t>
  </si>
  <si>
    <t>563-583-3526</t>
  </si>
  <si>
    <t>225 Ave M</t>
  </si>
  <si>
    <t>Fort Dodge</t>
  </si>
  <si>
    <t>Iowa Central Community College</t>
  </si>
  <si>
    <t>330 Avenue M</t>
  </si>
  <si>
    <t>Angie Martin</t>
  </si>
  <si>
    <t>515-574-1064</t>
  </si>
  <si>
    <t>martin_a@iowacentral.edu</t>
  </si>
  <si>
    <t>1700 S. 1st Ave, Suite 25-D, 25-F</t>
  </si>
  <si>
    <t>Iowa City</t>
  </si>
  <si>
    <t>52244-1109</t>
  </si>
  <si>
    <t>Leasing -- Teresa Morrow &amp; Rachel -- Blank &amp; McCune</t>
  </si>
  <si>
    <t>319-530-6548</t>
  </si>
  <si>
    <t>tmcommercial@southslope.net; tmcomm62@gmail.com</t>
  </si>
  <si>
    <t>304 North Sherman</t>
  </si>
  <si>
    <t>Knoxville</t>
  </si>
  <si>
    <t xml:space="preserve">Modified Gross - pays janitorial, trash removal, light bulbs- Landlord will install light bulbs. </t>
  </si>
  <si>
    <t>Timothy E. Wahl</t>
  </si>
  <si>
    <t>410 W. Montgomery Street</t>
  </si>
  <si>
    <t>641-891-8970</t>
  </si>
  <si>
    <t>timwahl@iowatelecom.net</t>
  </si>
  <si>
    <t>19 2nd Avenue NW</t>
  </si>
  <si>
    <t>LeMars</t>
  </si>
  <si>
    <t>Plymouth County</t>
  </si>
  <si>
    <t>215 - 4th Avenue SE</t>
  </si>
  <si>
    <t>Le Mars</t>
  </si>
  <si>
    <t>Sharon Nieman</t>
  </si>
  <si>
    <t>712-546-4352</t>
  </si>
  <si>
    <t>snieman@dhs.state.ia.us</t>
  </si>
  <si>
    <t>204 West State Street</t>
  </si>
  <si>
    <t>Marshalltown</t>
  </si>
  <si>
    <t>9/1/18 -- Base rent increases to $9.25/sf</t>
  </si>
  <si>
    <t xml:space="preserve">Modified Gross -- Tenant pays for utilities, janitorial,  trash, pest control and replacement of light bulbs and ballasts.  </t>
  </si>
  <si>
    <t>FAMI LLC</t>
  </si>
  <si>
    <t>404 North 5th Street</t>
  </si>
  <si>
    <t>Ellen Bergman</t>
  </si>
  <si>
    <t>Work- (641) 753-5400; Cell (641) 328-0243</t>
  </si>
  <si>
    <t>ellen.bergman1@gmail.com</t>
  </si>
  <si>
    <t>15620 Truman Street</t>
  </si>
  <si>
    <t>Ottumwa</t>
  </si>
  <si>
    <t>10/1/2013 increase $10.50 and begin to pay for utilities</t>
  </si>
  <si>
    <t>Modified Gross - pays janitorial and utilities (as of 10/1/2013)</t>
  </si>
  <si>
    <t>Indian Hills Community College</t>
  </si>
  <si>
    <t xml:space="preserve">525 Grandview </t>
  </si>
  <si>
    <t>Jim Lindenmayer</t>
  </si>
  <si>
    <t>641-683-5185</t>
  </si>
  <si>
    <t>1022 3rd Avenue</t>
  </si>
  <si>
    <t>Sheldon</t>
  </si>
  <si>
    <t>Modified Gross -- Tenant pays Janitoral,trash removal, 20% of actual cost of electric, gas, water up to $80.00/month and snow removal</t>
  </si>
  <si>
    <t>Raymond F. Youngers</t>
  </si>
  <si>
    <t>14427 W. Antelope Drive</t>
  </si>
  <si>
    <t>Sun City West</t>
  </si>
  <si>
    <t>Arizona</t>
  </si>
  <si>
    <t>85375-5617</t>
  </si>
  <si>
    <t>Power of Attorney: Janet Andringa and Susan Draftz</t>
  </si>
  <si>
    <t>623-214-3124</t>
  </si>
  <si>
    <t>youngr7@cox.net</t>
  </si>
  <si>
    <t>217 West 5th Street</t>
  </si>
  <si>
    <t>Spencer</t>
  </si>
  <si>
    <t>Modified Gross - pays 4% of tax increase and 4% of utility cost</t>
  </si>
  <si>
    <t>Clay County Board of Supervisors</t>
  </si>
  <si>
    <t>300 West 4th Street</t>
  </si>
  <si>
    <t>Iowa</t>
  </si>
  <si>
    <t>Marge Pitts, County Auditor</t>
  </si>
  <si>
    <t>712-262-1569</t>
  </si>
  <si>
    <t>mpitts@co.clay.ia.us</t>
  </si>
  <si>
    <t>325 West Milwaukee, Suite 2</t>
  </si>
  <si>
    <t>Storm Lake</t>
  </si>
  <si>
    <t>Modified Gross - utilities, janitorial, trash</t>
  </si>
  <si>
    <t>Manasota Key LLC, James Bauer</t>
  </si>
  <si>
    <t>P.O. Box 336</t>
  </si>
  <si>
    <t>James Bauer</t>
  </si>
  <si>
    <t>941-979-2649</t>
  </si>
  <si>
    <t>bauer5222@yahoo.com</t>
  </si>
  <si>
    <t>3420 University Avenue, Suite D</t>
  </si>
  <si>
    <t>Waterloo</t>
  </si>
  <si>
    <t>Modified Gross - pays utilities, trash</t>
  </si>
  <si>
    <t>North Star Community Services</t>
  </si>
  <si>
    <t>3420 University Avenue</t>
  </si>
  <si>
    <t>Mark Witmer</t>
  </si>
  <si>
    <t>319-236-0901</t>
  </si>
  <si>
    <t>mwitmer@northstarcs.org</t>
  </si>
  <si>
    <t>Human Services</t>
  </si>
  <si>
    <t>DHS-Elias</t>
  </si>
  <si>
    <t>Jodi Lane-Molinari</t>
  </si>
  <si>
    <t>515-281-6027</t>
  </si>
  <si>
    <t>jlanemo@dhs.state.ia.us</t>
  </si>
  <si>
    <t>611 5th Avenue, 3rd &amp; 4th Floors</t>
  </si>
  <si>
    <t>611 Fifth Avenue LLC</t>
  </si>
  <si>
    <t>4949 Westown Parkway, Suite 200</t>
  </si>
  <si>
    <t>50266-6704</t>
  </si>
  <si>
    <t>Jeff Saddoris</t>
  </si>
  <si>
    <t>515-371-3023</t>
  </si>
  <si>
    <t>jeff.saddoris@knappproperties.com</t>
  </si>
  <si>
    <t xml:space="preserve">Bureau of Collections </t>
  </si>
  <si>
    <t>Allan Olney</t>
  </si>
  <si>
    <t>515-242-5502</t>
  </si>
  <si>
    <t>aolney@dhs.state.ia.us</t>
  </si>
  <si>
    <t>400 SW 8th Street</t>
  </si>
  <si>
    <t>Bureau of Quality Control</t>
  </si>
  <si>
    <t>Carol Stratemeyer</t>
  </si>
  <si>
    <t>515-725-0337</t>
  </si>
  <si>
    <t>cstrate@dhs.state.ia.us</t>
  </si>
  <si>
    <t>120 East Main Street</t>
  </si>
  <si>
    <t>Wapello County Board of Supervisors</t>
  </si>
  <si>
    <t>101 W. 4th St</t>
  </si>
  <si>
    <t>Gregory Kenning - chairman/Kelly Spurgeon</t>
  </si>
  <si>
    <t>641-683-0024</t>
  </si>
  <si>
    <t>wapauditor@pcsia.net</t>
  </si>
  <si>
    <t>Case Management</t>
  </si>
  <si>
    <t>Penni Campagna</t>
  </si>
  <si>
    <t>515-242-3233</t>
  </si>
  <si>
    <t>pcampag@dhs.state.ia.us</t>
  </si>
  <si>
    <t>116 North Market Street</t>
  </si>
  <si>
    <t>Audubon</t>
  </si>
  <si>
    <t>Modified Gross - utilities, janitorial services, light bulbs, trash removal</t>
  </si>
  <si>
    <t>Aterra 37</t>
  </si>
  <si>
    <t>526 39th Street</t>
  </si>
  <si>
    <t>Erin McCormick; Shane Isley</t>
  </si>
  <si>
    <t>515-225-9029 Ext 113</t>
  </si>
  <si>
    <t>elundgren@aterrarealestate.com; sisley@aterrarealestate.com</t>
  </si>
  <si>
    <t>411 3rd Street SE, Ste 120, 130, 140, and 750</t>
  </si>
  <si>
    <t>Rent Escalations:7/1/15- $13.31/sf</t>
  </si>
  <si>
    <t xml:space="preserve"> Tenant -janitorial in leased space.</t>
  </si>
  <si>
    <t>Iowa Building Partners</t>
  </si>
  <si>
    <t>JH Management Corporation    216 Stevens Drive                PO Box 1147</t>
  </si>
  <si>
    <t>Jim Houghton</t>
  </si>
  <si>
    <t>319-341-0641</t>
  </si>
  <si>
    <t>hloffice@qwestoffice.net</t>
  </si>
  <si>
    <t>MOU - Modified Gross - tenant pays pest control and garbage ($0.74/SF) plus janitorial</t>
  </si>
  <si>
    <t>Jason Smith</t>
  </si>
  <si>
    <t>jsmith4@dhs.state.ia.us</t>
  </si>
  <si>
    <t>515-242-3232</t>
  </si>
  <si>
    <t>3817 West Locust, Suite 2</t>
  </si>
  <si>
    <t xml:space="preserve">Modified Gross - garbage, janitorial, utilities </t>
  </si>
  <si>
    <t>Chris O'Neill                                                       Ethan Frey</t>
  </si>
  <si>
    <t>410-377-2266</t>
  </si>
  <si>
    <t>ethan@thesunstonegroup.com</t>
  </si>
  <si>
    <t>204 West Broadway</t>
  </si>
  <si>
    <t>Winneshiek County Board of Supervisors</t>
  </si>
  <si>
    <t>201 West Main St</t>
  </si>
  <si>
    <t>Dean Darling - chairman</t>
  </si>
  <si>
    <t>bsteines@co.winneshiek.ia.us</t>
  </si>
  <si>
    <t>3707 Timberline Drive</t>
  </si>
  <si>
    <t>Denison</t>
  </si>
  <si>
    <t>Moon Enterprise, LLC.</t>
  </si>
  <si>
    <t>1127 C Avenue</t>
  </si>
  <si>
    <t>Danbury</t>
  </si>
  <si>
    <t>Becky Friedrichsen</t>
  </si>
  <si>
    <t xml:space="preserve">(712) 364-3388     </t>
  </si>
  <si>
    <t>beckyf@gs-const.com</t>
  </si>
  <si>
    <t>Rooms 207, 209, 211, 213, Mann Elementary School,  1001 Amos Avenue</t>
  </si>
  <si>
    <t>month-month</t>
  </si>
  <si>
    <t>Each subsequent year brings a recalculation of the rent based on the most recent previous 3 years' utility cost</t>
  </si>
  <si>
    <t>Des Moines Public Schools</t>
  </si>
  <si>
    <t>1917 Dean Avenue</t>
  </si>
  <si>
    <t>Bill Good</t>
  </si>
  <si>
    <t>515-242-8321</t>
  </si>
  <si>
    <t xml:space="preserve">harold.good@dmschools.org </t>
  </si>
  <si>
    <t>799 Main Street, 3rd Floor</t>
  </si>
  <si>
    <t>7/1/16-- rent increases to $8.00/sf</t>
  </si>
  <si>
    <t>Modified Gross - pays light bulbs, janitorial, parking</t>
  </si>
  <si>
    <t>Banner Investments, d/b/a Nesler Centre</t>
  </si>
  <si>
    <t>799 Main Street, Suite 160</t>
  </si>
  <si>
    <t>Tom Menadue</t>
  </si>
  <si>
    <t>563-556-5043</t>
  </si>
  <si>
    <t>bannerinvest@yousq.net</t>
  </si>
  <si>
    <t>600 Gunder Road</t>
  </si>
  <si>
    <t>Elkader</t>
  </si>
  <si>
    <t>Clayton County</t>
  </si>
  <si>
    <t>200 E. Bridge Street</t>
  </si>
  <si>
    <t>Dennis Freitag (auditor)</t>
  </si>
  <si>
    <t>563-245-1106</t>
  </si>
  <si>
    <t>dfreitag@claytoncountyia.gov</t>
  </si>
  <si>
    <t>2105 Main Street, Room 104</t>
  </si>
  <si>
    <t>Emmetsburg</t>
  </si>
  <si>
    <t>Modified Gross - pays janitorial</t>
  </si>
  <si>
    <t>Palo Alto County</t>
  </si>
  <si>
    <t>1010 Broadway</t>
  </si>
  <si>
    <t>Carmen Moser (auditor)/Robin Jamison (Deputy Auditor)</t>
  </si>
  <si>
    <t>712-852-2924</t>
  </si>
  <si>
    <t>cmoser@co.palo-alto.ia.us; rjamison@co.palo-alto.ia.us</t>
  </si>
  <si>
    <t>330 1st Avenue North</t>
  </si>
  <si>
    <t>Webster County Board of Supervisors</t>
  </si>
  <si>
    <t>701 Central Avenue</t>
  </si>
  <si>
    <t>Carol Messerly (auditor)</t>
  </si>
  <si>
    <t>515-573-7175</t>
  </si>
  <si>
    <t>auditor@webstercountyia.org</t>
  </si>
  <si>
    <t>1035 Avenue H, Suite 1</t>
  </si>
  <si>
    <t>Fort Madison</t>
  </si>
  <si>
    <t>Modified Gross - light bulbs/ballasts and janitorial</t>
  </si>
  <si>
    <t>Evergreen Professional Group</t>
  </si>
  <si>
    <t>1380 303rd Avenue</t>
  </si>
  <si>
    <t>Weaver</t>
  </si>
  <si>
    <t>Joel Bobb</t>
  </si>
  <si>
    <t>319-372-8586</t>
  </si>
  <si>
    <t>joel.bobb@ingfp.com</t>
  </si>
  <si>
    <t>200 N. 5th St</t>
  </si>
  <si>
    <t>Guthrie Center</t>
  </si>
  <si>
    <t xml:space="preserve">Guthrie County </t>
  </si>
  <si>
    <t>Guthrie County Courthouse              200 N. 5th St</t>
  </si>
  <si>
    <t>114 North Chestnut Street</t>
  </si>
  <si>
    <t>Jefferson</t>
  </si>
  <si>
    <t>Greene County Board of Supervisors</t>
  </si>
  <si>
    <t>Jane Heun (auditor)</t>
  </si>
  <si>
    <t>515-386-5680</t>
  </si>
  <si>
    <t>auditor@co.greene.ia.us</t>
  </si>
  <si>
    <t>3014 East Main Street</t>
  </si>
  <si>
    <t>Marion County</t>
  </si>
  <si>
    <t>214 East Main</t>
  </si>
  <si>
    <t>Jake Grandia (auditor)</t>
  </si>
  <si>
    <t>641-828-2217</t>
  </si>
  <si>
    <t>215 4th Avenue SE</t>
  </si>
  <si>
    <t xml:space="preserve">712-546-4352 </t>
  </si>
  <si>
    <t>101 East Main Street</t>
  </si>
  <si>
    <t>Marshall County</t>
  </si>
  <si>
    <t>1 East Main Street</t>
  </si>
  <si>
    <t>Pat Brooks - Chairman</t>
  </si>
  <si>
    <t>641-754-6330</t>
  </si>
  <si>
    <t>22 North Georgia Avenue, Suite 13</t>
  </si>
  <si>
    <t xml:space="preserve">Mason City </t>
  </si>
  <si>
    <t>John D. Determan Investments</t>
  </si>
  <si>
    <t>320 1st Street SW</t>
  </si>
  <si>
    <t>Mason City</t>
  </si>
  <si>
    <t>Randy Determan</t>
  </si>
  <si>
    <t>641-423-9425</t>
  </si>
  <si>
    <t>determanelectric@jumpgate.net</t>
  </si>
  <si>
    <t>1801 North 13th Avenue East</t>
  </si>
  <si>
    <t>Newton</t>
  </si>
  <si>
    <t>Modified Gross - Tenant pays utilities, janitorial, trash, pest control and light bulbs/ballasts</t>
  </si>
  <si>
    <t>JL Holding Company LLC</t>
  </si>
  <si>
    <t>3245 N. 18th Ave. W</t>
  </si>
  <si>
    <t>Jim Long</t>
  </si>
  <si>
    <t>641-521-7085</t>
  </si>
  <si>
    <t>jlong@clinetool.com</t>
  </si>
  <si>
    <t>610 Iowa Avenue</t>
  </si>
  <si>
    <t>Onawa</t>
  </si>
  <si>
    <t>Monona County</t>
  </si>
  <si>
    <t>Brooke Kuhlmann (auditor)</t>
  </si>
  <si>
    <t>712-423-2191</t>
  </si>
  <si>
    <t>215 Central Avenue SE</t>
  </si>
  <si>
    <t>Orange City</t>
  </si>
  <si>
    <t>Sioux County</t>
  </si>
  <si>
    <t>210 Central Avenue SW</t>
  </si>
  <si>
    <t>Shane Walter</t>
  </si>
  <si>
    <t>Cell: 712-441-1895</t>
  </si>
  <si>
    <t>shanew@siouxcounty.org</t>
  </si>
  <si>
    <t>316 South Delaware</t>
  </si>
  <si>
    <t>Osceola</t>
  </si>
  <si>
    <t>JTN West LLC</t>
  </si>
  <si>
    <t>PO Box 534</t>
  </si>
  <si>
    <t>Teri Johnston</t>
  </si>
  <si>
    <t>641-342-2112</t>
  </si>
  <si>
    <t>teri.johnston.cyya@statefarm.com</t>
  </si>
  <si>
    <t>515 Court Street</t>
  </si>
  <si>
    <t>Rockwell City</t>
  </si>
  <si>
    <t>Calhoun County</t>
  </si>
  <si>
    <t>416 4th Street</t>
  </si>
  <si>
    <t>Leisa Mayer</t>
  </si>
  <si>
    <t>712-297-5292, Ext. 237; cell (712) 830-3816</t>
  </si>
  <si>
    <t>lmayer@calhouncounty.com</t>
  </si>
  <si>
    <t>2400 Park Street, Suite 2</t>
  </si>
  <si>
    <t>Modified Gross -- Tenant pays for janitorial</t>
  </si>
  <si>
    <t>People's Bank</t>
  </si>
  <si>
    <t>2400 Park Street</t>
  </si>
  <si>
    <t>Lyle Kuiper</t>
  </si>
  <si>
    <t>712-324-4400</t>
  </si>
  <si>
    <t>lylek@peoples-ebank.com</t>
  </si>
  <si>
    <t>520 Nebraska Street, Suite 405</t>
  </si>
  <si>
    <t>Sioux City</t>
  </si>
  <si>
    <t>Modified Gross - pays taxes, utilities, parking</t>
  </si>
  <si>
    <t>Tenant also pays $46/month for parking</t>
  </si>
  <si>
    <t>Commerce Building, LLC</t>
  </si>
  <si>
    <t>520 Nebraska Street, Suite 233</t>
  </si>
  <si>
    <t>James Johnson</t>
  </si>
  <si>
    <t>jimj@urban-inc.net</t>
  </si>
  <si>
    <t>20 West 6th Street, Suite 305 &amp; 309</t>
  </si>
  <si>
    <t>Modified Gross - pays trash removal</t>
  </si>
  <si>
    <t>Paul Maurer</t>
  </si>
  <si>
    <t>20 West 6th Street, Suite 301</t>
  </si>
  <si>
    <t>Paul E. Maurer</t>
  </si>
  <si>
    <t>712-240-2563; cell phone (712)240-2563</t>
  </si>
  <si>
    <t xml:space="preserve">No email address </t>
  </si>
  <si>
    <t>303 1st Avenue</t>
  </si>
  <si>
    <t>Vinton</t>
  </si>
  <si>
    <t>Benton County</t>
  </si>
  <si>
    <t>Benton County Courthouse</t>
  </si>
  <si>
    <t>Jill Marlow (auditor)</t>
  </si>
  <si>
    <t>319-472-2365</t>
  </si>
  <si>
    <t>jmarlow@co.benton.ia.us</t>
  </si>
  <si>
    <t>1407 Independence Avenue, 4th floor</t>
  </si>
  <si>
    <t>Black Hawk County</t>
  </si>
  <si>
    <t>316 East 5th Street</t>
  </si>
  <si>
    <t>Grant Veeder (auditor)</t>
  </si>
  <si>
    <t>319-833-3002</t>
  </si>
  <si>
    <t>auditor@co.black-hawk.ia.us</t>
  </si>
  <si>
    <t>Child Support Recovery Unit</t>
  </si>
  <si>
    <t>1605 SE Delaware, Suite A</t>
  </si>
  <si>
    <t>Ankeny</t>
  </si>
  <si>
    <t>MDM Equity -2011, LLC (owner),  c/o Hubbell Realty Co.</t>
  </si>
  <si>
    <t>409 North 4th Street</t>
  </si>
  <si>
    <t xml:space="preserve">Modified Gross - utilities, janitorial, trash removal, light bulbs </t>
  </si>
  <si>
    <t>Social Service Center Partners</t>
  </si>
  <si>
    <t>PO Box 933</t>
  </si>
  <si>
    <t>Karel VanHaeften &amp; Terry A. Arellano</t>
  </si>
  <si>
    <t>319-572-6636</t>
  </si>
  <si>
    <t>625 North West Street</t>
  </si>
  <si>
    <t>Carroll</t>
  </si>
  <si>
    <t xml:space="preserve">Modified Gross - utilities, janitorial services.                              </t>
  </si>
  <si>
    <t>Todd Kanne DBA Kanne Rentals</t>
  </si>
  <si>
    <t>624 North Crawford Street</t>
  </si>
  <si>
    <t>Todd Kanne</t>
  </si>
  <si>
    <t>712-792-2722             Cell - 402-212-3466</t>
  </si>
  <si>
    <t>411 Third Street, Suite 200 &amp; 510</t>
  </si>
  <si>
    <t xml:space="preserve">Modified Gross -  Tenant pays for Janitorial         </t>
  </si>
  <si>
    <t>Tenant pays for 34 parking spaces</t>
  </si>
  <si>
    <t>216 Stevens Drive, P.O. Box 1147</t>
  </si>
  <si>
    <t>121 6th Avenue South</t>
  </si>
  <si>
    <t>3/15/15 --$5.94/sf; 3/15/16 - $6.09/sf; 3/15/17 - $6.24/sf</t>
  </si>
  <si>
    <t xml:space="preserve">Sublease - Modified Nett - utilities, janitorial, trash removal, light bulbs.  Tenant amortizes parking into rent.            </t>
  </si>
  <si>
    <t>Clinton County Board of Supervisors</t>
  </si>
  <si>
    <t>1900 N. 3rd Street</t>
  </si>
  <si>
    <t xml:space="preserve">IA </t>
  </si>
  <si>
    <t>Mike Wolf</t>
  </si>
  <si>
    <t>563-243-6218</t>
  </si>
  <si>
    <t>mwolf@clintonca.net</t>
  </si>
  <si>
    <t>300 West Broadway, Suite 31 &amp; 32</t>
  </si>
  <si>
    <t>5-year renewal option</t>
  </si>
  <si>
    <t>300 West Broadway, Suite 1</t>
  </si>
  <si>
    <t xml:space="preserve">Jeff Coats </t>
  </si>
  <si>
    <t>jcoats@coatsre.com</t>
  </si>
  <si>
    <t>215 West Adams Street</t>
  </si>
  <si>
    <t>Creston</t>
  </si>
  <si>
    <t>Bob Berning, Berning Inc.</t>
  </si>
  <si>
    <t>1009 West Adams Street</t>
  </si>
  <si>
    <t>Bob Berning</t>
  </si>
  <si>
    <t>641-202-2096</t>
  </si>
  <si>
    <t>3911 West Locust Street</t>
  </si>
  <si>
    <t>11/1/18 - rate increases to $12.77/sf/year</t>
  </si>
  <si>
    <t>Modified Gross - pays janitorial, utilities</t>
  </si>
  <si>
    <t>317 Washington Street, Suite 2</t>
  </si>
  <si>
    <t>7/1/13 renewal rental rate of $14.13/sf</t>
  </si>
  <si>
    <t>Modified Gross - pays janitorial, light bulbs, utilities</t>
  </si>
  <si>
    <t>Decorah Properties, Inc</t>
  </si>
  <si>
    <t>325 Washington St, PO Box 127</t>
  </si>
  <si>
    <t>Keith Bruening/Ron Fadness</t>
  </si>
  <si>
    <t>563-382-2933</t>
  </si>
  <si>
    <t>kbb@brueningrock;com; rdf@brueningrock.com</t>
  </si>
  <si>
    <t>525 SW 5th Street, Suite H</t>
  </si>
  <si>
    <t>Op. Ex. Number is 2011 actual.</t>
  </si>
  <si>
    <t>Foresite Realty Management, LLC.</t>
  </si>
  <si>
    <t>6400 Shafer Court, Suite 475</t>
  </si>
  <si>
    <t xml:space="preserve">Rosemont </t>
  </si>
  <si>
    <t>IL</t>
  </si>
  <si>
    <t>Donald Shapiro</t>
  </si>
  <si>
    <t>847-939-6020</t>
  </si>
  <si>
    <t>dshapiro@foresiterealty.com</t>
  </si>
  <si>
    <t>960 Main Street</t>
  </si>
  <si>
    <t>7/1/2013 increase $10.95, 7/1/2014 increase $11.17, 7/1/2015 increase $11.39, 7/1/2016 increase $11.62</t>
  </si>
  <si>
    <t xml:space="preserve">Modified Gross - pays utilities and janitorial                                          </t>
  </si>
  <si>
    <t>Herb Klinkhammer</t>
  </si>
  <si>
    <t>2379 Trygg Drive</t>
  </si>
  <si>
    <t xml:space="preserve"> 563-582-7833</t>
  </si>
  <si>
    <t>Keith Dencklay - Chairman</t>
  </si>
  <si>
    <t>3560 Brookside Drive, Suites E &amp; G</t>
  </si>
  <si>
    <t>Grimes</t>
  </si>
  <si>
    <t>1/1/16 rent increases to $7.76/sf</t>
  </si>
  <si>
    <t>Modified Gross - pays utilities, janitorial, light bulbs</t>
  </si>
  <si>
    <t>Tenant paid $82,314 in TIs.</t>
  </si>
  <si>
    <t>Brookside Commons, L.C.</t>
  </si>
  <si>
    <t>3902 156th Street</t>
  </si>
  <si>
    <t>Urbandale</t>
  </si>
  <si>
    <t>Greg &amp; Gail Smith</t>
  </si>
  <si>
    <t>515-371-0185</t>
  </si>
  <si>
    <t>garyclarksmith@gmail.com; ggsmith@q.com</t>
  </si>
  <si>
    <t>1807 West 2nd Avenue</t>
  </si>
  <si>
    <t>Indianola</t>
  </si>
  <si>
    <t>Modified Gross - pays utilities, janitorial, light bulbs/ballasts</t>
  </si>
  <si>
    <t>Westroads Center, LLC</t>
  </si>
  <si>
    <t>4500 Westown Parkway, Ste 115</t>
  </si>
  <si>
    <t>204 1/2 West State Street</t>
  </si>
  <si>
    <t>10/1/2012 increase $8.70, 10/1/2014 increase $8.91, 10/1/2015 increase $9.13, 10/1/2016 increase $9.35</t>
  </si>
  <si>
    <t>FAMI, LLC</t>
  </si>
  <si>
    <t>127 East Main Street, 1st Floor</t>
  </si>
  <si>
    <t xml:space="preserve">Triple Net - pays operating expenses, utilities, janitorial                </t>
  </si>
  <si>
    <t>Ottumwa Progress Inc.</t>
  </si>
  <si>
    <t>217 E Main St</t>
  </si>
  <si>
    <t>Dennis Hohn - president</t>
  </si>
  <si>
    <t xml:space="preserve"> 641-684-5130</t>
  </si>
  <si>
    <t>1300 Metro East Drive, Suite 114</t>
  </si>
  <si>
    <t>Pleasant Hill</t>
  </si>
  <si>
    <t>Additional rent is pro-rate share of real estate taxes for Tax Year 2013-2014</t>
  </si>
  <si>
    <t>Modified Gross - pays utilities, janitorial, light bulbs, pro-rate share of real estate taxes</t>
  </si>
  <si>
    <t>Tenant also paid $80,000 in TIs.</t>
  </si>
  <si>
    <t>Ken and Mevalyn Rogers, Inc.</t>
  </si>
  <si>
    <t>1300 Metro East Drive, Suite 128</t>
  </si>
  <si>
    <t>Ken Rogers</t>
  </si>
  <si>
    <t>515-710-6460</t>
  </si>
  <si>
    <t>kenhrogers@gmail.com</t>
  </si>
  <si>
    <t>520 Nebraska Street, Suite 215, 216, 218, 219, 228</t>
  </si>
  <si>
    <t>Additional Rent for TIs</t>
  </si>
  <si>
    <t>20 West 6th Street, Suite 200</t>
  </si>
  <si>
    <t>Modified Gross - pays trash removal and paper products</t>
  </si>
  <si>
    <t>6200 Aurora Avenue, Suite 301E</t>
  </si>
  <si>
    <t>1/14 - $6.00/sf; 1/15-$6.18/sf; 1/16 - $6.37/sf; 1/17- $6.56/sf; 1/18 - $6.75/sf; 1/19 - $6.95/sf; 1/20 - $7.16/sf</t>
  </si>
  <si>
    <t>Op. Ex. Number is 2013 Estimate</t>
  </si>
  <si>
    <t xml:space="preserve">Calendar </t>
  </si>
  <si>
    <t>Merle Hay Mall c/o Elizabeth Holland</t>
  </si>
  <si>
    <t>30 N. Michigan Avenue, Suite 1008</t>
  </si>
  <si>
    <t>Chicago</t>
  </si>
  <si>
    <t>501 Sycamore Street, Suite 400 &amp; 500</t>
  </si>
  <si>
    <t>2/1/15 -- increases to $12.41/sf; on 2/1/16 increases to $12.51/sf</t>
  </si>
  <si>
    <t>Tenant pays $750/month for fiber optics starting 4/1/13</t>
  </si>
  <si>
    <t>Midtown Development</t>
  </si>
  <si>
    <t>501 Sycamore Street, Suite 710</t>
  </si>
  <si>
    <t>Donna Nelson</t>
  </si>
  <si>
    <t>319-233-5109</t>
  </si>
  <si>
    <t>donna@blacksbuilding.com</t>
  </si>
  <si>
    <t>Collection Services Center</t>
  </si>
  <si>
    <t>Angela Lathrop</t>
  </si>
  <si>
    <t>515-697-1524</t>
  </si>
  <si>
    <t>alathro@dhs.state.ia.us</t>
  </si>
  <si>
    <t>601 SW 9th Street, Suites F &amp; M</t>
  </si>
  <si>
    <t>JR Texttor</t>
  </si>
  <si>
    <t>515-508-9944</t>
  </si>
  <si>
    <t>jr.textor@hubbellrealty.com</t>
  </si>
  <si>
    <t>Developmental Disabilities Council</t>
  </si>
  <si>
    <t>Becky Harker</t>
  </si>
  <si>
    <t>515-281-9083</t>
  </si>
  <si>
    <t>bharker@dhs.state.ia.us</t>
  </si>
  <si>
    <t>700 Second Ave, Suite 101</t>
  </si>
  <si>
    <t>1/1/14- $11.80/sf; 1/1/15- $12.10/sf; 1/1/16 -$12.40/sf; 1/1/17 - $12.70/sf</t>
  </si>
  <si>
    <t>EVPA Properties, L.L.C</t>
  </si>
  <si>
    <t>700 Second Avenue, Suite 200</t>
  </si>
  <si>
    <t>Todd Elverson</t>
  </si>
  <si>
    <t>515-243-1914</t>
  </si>
  <si>
    <t>todd.elverson@elversonlaw.com</t>
  </si>
  <si>
    <t>Field Operations (Call Center)</t>
  </si>
  <si>
    <t>Chris Silberhorn</t>
  </si>
  <si>
    <t>515-281-0385</t>
  </si>
  <si>
    <t>csilber@dhs.state.ia.us</t>
  </si>
  <si>
    <t xml:space="preserve">300 West Broadway, Suite 110 </t>
  </si>
  <si>
    <t>301 West Broadway, Suite 1</t>
  </si>
  <si>
    <t>ICN Room</t>
  </si>
  <si>
    <t>Matt Madsen</t>
  </si>
  <si>
    <t>712-328-5800</t>
  </si>
  <si>
    <t>mmadsen@dhs.state.ia.us</t>
  </si>
  <si>
    <t>417 E. Kanesville Blvd.</t>
  </si>
  <si>
    <t>Pottawattamie County Board of Supervisors</t>
  </si>
  <si>
    <t>227 South 6th St</t>
  </si>
  <si>
    <t>Melvyn Houser</t>
  </si>
  <si>
    <t xml:space="preserve">melvyn.houser@pottcounty.com;cindy.desantiago@pottcounty.com </t>
  </si>
  <si>
    <t>Centralized Service Intake Unit</t>
  </si>
  <si>
    <t>401 SW 7th Street, Suite F, G, part of H</t>
  </si>
  <si>
    <t>Op. Ex. Number is 2011 actual; Was previously named Income Maintenance and Training Academy</t>
  </si>
  <si>
    <t>Iowa Medicaid Enterprise</t>
  </si>
  <si>
    <t>Joanne Rockey</t>
  </si>
  <si>
    <t>515-256-4656</t>
  </si>
  <si>
    <t>JROCKEY@dhs.state.ia.us</t>
  </si>
  <si>
    <t>200 Army Post Road, Suite 2 &amp; 4</t>
  </si>
  <si>
    <t>William C. Knapp L.C.</t>
  </si>
  <si>
    <t>50266-5921</t>
  </si>
  <si>
    <t>jlundgren@knappproperties.com</t>
  </si>
  <si>
    <t>100 Army Post Road</t>
  </si>
  <si>
    <t>Base Rent increases to $5.72 - 7/1/2011 - 6/30/2012  and increases to $6.35 from 7/1/2012 - 1/31/2016</t>
  </si>
  <si>
    <t>Triple Net - pays operating expenses, utilities, and janitorial as part of "op. ex" cost</t>
  </si>
  <si>
    <t>200 Army Post Road, Suite 28,30,36 &amp; 44</t>
  </si>
  <si>
    <t>200 Army Post Road, Suite 14</t>
  </si>
  <si>
    <t xml:space="preserve">Base Rent increases 7/1/2012 to $4.29.  </t>
  </si>
  <si>
    <t>Refugee Services</t>
  </si>
  <si>
    <t>John Wilken</t>
  </si>
  <si>
    <t>515-283-7904</t>
  </si>
  <si>
    <t>jwilken@dhs.state.ia.us</t>
  </si>
  <si>
    <t>401 SW 7th Street, Suite M, N, O</t>
  </si>
  <si>
    <t>Suite E is available free of charge.</t>
  </si>
  <si>
    <t>Inspections &amp; Appeals</t>
  </si>
  <si>
    <t>Child Advocacy Board</t>
  </si>
  <si>
    <t>Lorell Squiers</t>
  </si>
  <si>
    <t>515-281-7291</t>
  </si>
  <si>
    <t xml:space="preserve">lorell.squiers@dia.iowa.gov </t>
  </si>
  <si>
    <t>525 Kellogg Avenue - Rooms 222/222A</t>
  </si>
  <si>
    <t>50010-9998</t>
  </si>
  <si>
    <t>7/14 - $10.22/sf' 7/15- $10.63/sf;7/16 -$11.05/sf ; 7/17 - $11.49/sf</t>
  </si>
  <si>
    <t>One year automatic renewals; 60 days' notice to terminate</t>
  </si>
  <si>
    <t>US Postal Service</t>
  </si>
  <si>
    <t>8390 E. Crescent Parkway, Suite 300</t>
  </si>
  <si>
    <t>Greenwood Village</t>
  </si>
  <si>
    <t>CO</t>
  </si>
  <si>
    <t>Rebecca Campigotto</t>
  </si>
  <si>
    <t>720-810-7767</t>
  </si>
  <si>
    <t>Rebecca.Campigotto@cbre.com</t>
  </si>
  <si>
    <t>411 3rd Street SE, Ste 720</t>
  </si>
  <si>
    <t>7/1/15 -- Rent increases to $13.31/sf</t>
  </si>
  <si>
    <t>Tenant - Janitorial in leased space.</t>
  </si>
  <si>
    <t>216 Stevens Drive, Box 1147</t>
  </si>
  <si>
    <t>James Houghton, Managing Partner</t>
  </si>
  <si>
    <t>2942 Brady Street - Suites A &amp; B</t>
  </si>
  <si>
    <t>1/1/15- Rent increases to $6.72/sf</t>
  </si>
  <si>
    <t>Modified Gross - pays light bulbs and janitorial plus 80% electric/gas in Suite A</t>
  </si>
  <si>
    <t>Davenport Jaycee Foundation</t>
  </si>
  <si>
    <t>P.O. Box 2282</t>
  </si>
  <si>
    <t>Richard Craddick</t>
  </si>
  <si>
    <t>563-264-4394</t>
  </si>
  <si>
    <t>Rich_Craddick@kentfeeds.com; Rich.craddick@kentww.com</t>
  </si>
  <si>
    <t>City Hall, Room 201, 105 East Third Street</t>
  </si>
  <si>
    <t xml:space="preserve">City of Ottumwa </t>
  </si>
  <si>
    <t>105 East Third Street</t>
  </si>
  <si>
    <t>Joe Helfenberger</t>
  </si>
  <si>
    <t>641-683-0600</t>
  </si>
  <si>
    <t>helfenberger@ci.ottumwa.ia.us</t>
  </si>
  <si>
    <t>122 West Second Street</t>
  </si>
  <si>
    <t>Washington</t>
  </si>
  <si>
    <t>Modified Gross - pays utilities, janitorial, annual carpet cleaning</t>
  </si>
  <si>
    <t>Gloyer Apartments, LLC</t>
  </si>
  <si>
    <t>602 West Main Street</t>
  </si>
  <si>
    <t>Jon Gloyer - Mark Gloyer</t>
  </si>
  <si>
    <t>319-863-3871</t>
  </si>
  <si>
    <t>jon@jgloyer.com</t>
  </si>
  <si>
    <t>Racing &amp; Gaming Commission</t>
  </si>
  <si>
    <t>Brian Ohorilko</t>
  </si>
  <si>
    <t>515-281-7358</t>
  </si>
  <si>
    <t>brian.ohorilko@iowa.gov</t>
  </si>
  <si>
    <t>1300 Des Moines Street</t>
  </si>
  <si>
    <t>DMACC</t>
  </si>
  <si>
    <t xml:space="preserve">Greg Martin </t>
  </si>
  <si>
    <t>gcmartin@dmacc.edu</t>
  </si>
  <si>
    <t>State Public Defender</t>
  </si>
  <si>
    <t>April Barkley Brown</t>
  </si>
  <si>
    <t>515-281-3407</t>
  </si>
  <si>
    <t>abarkleybrown@spd.state.ia.us</t>
  </si>
  <si>
    <t>216 S. Third Street</t>
  </si>
  <si>
    <t>52601-5321</t>
  </si>
  <si>
    <t>Modified Gross -- Tenant pay for utilities, janitorial and light bulbs</t>
  </si>
  <si>
    <t xml:space="preserve">CMM Co. LLC </t>
  </si>
  <si>
    <t>107 Valley Street, P.O. Box 278</t>
  </si>
  <si>
    <t>MacArthur Coffin</t>
  </si>
  <si>
    <t>319-752-4571</t>
  </si>
  <si>
    <t>mac@frankmillard.com</t>
  </si>
  <si>
    <t>215 Fourth Avenue  SE, Suite 300</t>
  </si>
  <si>
    <t>Modified Gross - pays utilities and janitorial</t>
  </si>
  <si>
    <t>James L. Lamb</t>
  </si>
  <si>
    <t>P.O. Box 72407</t>
  </si>
  <si>
    <t>319-731-3438</t>
  </si>
  <si>
    <t>jlamb@gldcommercial.com</t>
  </si>
  <si>
    <t>300 West Broadway, Suite 125</t>
  </si>
  <si>
    <t xml:space="preserve">Additional Rent for TIs </t>
  </si>
  <si>
    <t>Omni Centre, 301 West Broadway</t>
  </si>
  <si>
    <t>332 N. Harrison, Suite 100</t>
  </si>
  <si>
    <t>52801-1309</t>
  </si>
  <si>
    <t>TI's burn off on 9/30/13</t>
  </si>
  <si>
    <t>Triple Net - pays janitorial, utilities, light bulbs</t>
  </si>
  <si>
    <t>Kerry Panozzo</t>
  </si>
  <si>
    <t>4141 45th Avenue</t>
  </si>
  <si>
    <t>Rock Island</t>
  </si>
  <si>
    <t>590 Iowa Street</t>
  </si>
  <si>
    <t>8/1/2015 increase $8.75</t>
  </si>
  <si>
    <t xml:space="preserve">Triple Net - pays operating expenses (to include utilities, all op ex capped at 3% increase), light bulbs in Year 1 </t>
  </si>
  <si>
    <t>Lorraine Humpke</t>
  </si>
  <si>
    <t>512 Woodland Court</t>
  </si>
  <si>
    <t>East Dubuque</t>
  </si>
  <si>
    <t>Ivy Pape</t>
  </si>
  <si>
    <t>(563) 580-9303</t>
  </si>
  <si>
    <t>yivy@aol.com</t>
  </si>
  <si>
    <t>706 Central Avenue</t>
  </si>
  <si>
    <t>Modified Gross - pays gas, electric, janitorial</t>
  </si>
  <si>
    <t>Bennett Properties LLC</t>
  </si>
  <si>
    <t>704 Central Avenue, Suite A</t>
  </si>
  <si>
    <t>Karen DenHartog</t>
  </si>
  <si>
    <t>karenmdenhartog@gmail.com</t>
  </si>
  <si>
    <t>725 South Clinton Street, Suite A</t>
  </si>
  <si>
    <t>52240-4230</t>
  </si>
  <si>
    <t>3/1/15 - rent increases to $14.40/sf/year</t>
  </si>
  <si>
    <t xml:space="preserve">Modified Gross - pays electric, gas, and janitorial.  </t>
  </si>
  <si>
    <t xml:space="preserve">Tenant also pays for 200 square feet of storage area $75.00/mo on the upper level. </t>
  </si>
  <si>
    <t>Greg and Teri Downes</t>
  </si>
  <si>
    <t>601 Hollywood Boulevard, Suite 6</t>
  </si>
  <si>
    <t>Greg &amp; Terry Downes</t>
  </si>
  <si>
    <t>319-338-5491</t>
  </si>
  <si>
    <t>gregd@downesre.com</t>
  </si>
  <si>
    <t>202 West State Street</t>
  </si>
  <si>
    <t>Modified Gross - pays utilities (gas &amp; electric), janitorial, light bulbs</t>
  </si>
  <si>
    <t>work --(641) 753-5400 Cell (641) 328-0243</t>
  </si>
  <si>
    <t>103 East State Street, Suite 210</t>
  </si>
  <si>
    <t>Modified Gross - pays janitorial (set at $125/month)</t>
  </si>
  <si>
    <t>Additional Rent for storage unit ($165/mo)</t>
  </si>
  <si>
    <t>Growth Properties, LLC.</t>
  </si>
  <si>
    <t>103 East State Street, Suite 607</t>
  </si>
  <si>
    <t>Cheri Jaacks</t>
  </si>
  <si>
    <t>Cell -- (319) 360-6221</t>
  </si>
  <si>
    <t>cjaacks@thebrickandtilecenter.com</t>
  </si>
  <si>
    <t>1229 South G Avenue, Building B</t>
  </si>
  <si>
    <t>Nevada</t>
  </si>
  <si>
    <t>Modified Gross - pays janitorial and estimated utilities of $180/month with annual true up</t>
  </si>
  <si>
    <t>EF Investments</t>
  </si>
  <si>
    <t>1229 S. G Avenue</t>
  </si>
  <si>
    <t>Michael Eick, Partner</t>
  </si>
  <si>
    <t>109 South Court Street</t>
  </si>
  <si>
    <t>Nando Realty LLC</t>
  </si>
  <si>
    <t>117 S Court Street</t>
  </si>
  <si>
    <t>Doug Mathias</t>
  </si>
  <si>
    <t>641-683-1823</t>
  </si>
  <si>
    <t>dougm@tdtpc.com</t>
  </si>
  <si>
    <t>State Public Defender (Adult)</t>
  </si>
  <si>
    <t>505 5th Avenue, Suite 510</t>
  </si>
  <si>
    <t>Modified Gross - electricity, light bulbs</t>
  </si>
  <si>
    <t>Additional Rent is 185 SF of storage @ $3/SF.</t>
  </si>
  <si>
    <t>The Graham Group, Inc.</t>
  </si>
  <si>
    <t>500 Locust Street</t>
  </si>
  <si>
    <t>705 Douglas Street</t>
  </si>
  <si>
    <t>CPI increase annually, 2% cap</t>
  </si>
  <si>
    <t>Modified Gross - utilities, light bulbs</t>
  </si>
  <si>
    <t>4,930 sf of office space @ $6.65 and 140 sf of storage @ $3.43/sf</t>
  </si>
  <si>
    <t>George Semple</t>
  </si>
  <si>
    <t>307 Benson Bldg</t>
  </si>
  <si>
    <t>michelle@bensonbldgllc.com</t>
  </si>
  <si>
    <t>501 Sycamore Street, Suite 333</t>
  </si>
  <si>
    <t>State Public Defender (Juvenile)</t>
  </si>
  <si>
    <t>505 5th Avenue, Suite 345</t>
  </si>
  <si>
    <t>Additional Rent is 474 SF of storage @ $3/SF.</t>
  </si>
  <si>
    <t xml:space="preserve">Sam Gelb </t>
  </si>
  <si>
    <t>sgelb@grahamgrp.com</t>
  </si>
  <si>
    <t>520 Nebraska Street, Suite 300</t>
  </si>
  <si>
    <t>Modified Gross - pays taxes, utilities</t>
  </si>
  <si>
    <t>Commerce &amp; Davidson, LLC</t>
  </si>
  <si>
    <t>229 East Park Avenue, 3rd floor</t>
  </si>
  <si>
    <t>7/1/15-rent increase to $11.79/sf; 5/1/17 rent increase to $12.02/sf</t>
  </si>
  <si>
    <t>Full service gross</t>
  </si>
  <si>
    <t>Iowa Northland Regional Council of Govt.</t>
  </si>
  <si>
    <t>229 East Park Avenue</t>
  </si>
  <si>
    <t>Sharon Juon</t>
  </si>
  <si>
    <t xml:space="preserve">319-235-0311 </t>
  </si>
  <si>
    <t>sjuon@inrcog.org</t>
  </si>
  <si>
    <t>State Public Defender (Special Defense Unit)</t>
  </si>
  <si>
    <t>401 E. Court Avenue</t>
  </si>
  <si>
    <t>2/1/2014 increase $11.66</t>
  </si>
  <si>
    <t xml:space="preserve">Additional Rent is for TIs.  </t>
  </si>
  <si>
    <t>120 LLC, Richard B. Margulies &amp; Kevin Johnson</t>
  </si>
  <si>
    <t>2100 Westown Parkway, Suite 220</t>
  </si>
  <si>
    <t>Lottery</t>
  </si>
  <si>
    <t>Tammy Cooper</t>
  </si>
  <si>
    <t>515-725-7877</t>
  </si>
  <si>
    <t>tcooper@ialottery.com</t>
  </si>
  <si>
    <t>1918 SE Hulsizer Road</t>
  </si>
  <si>
    <t>Full Service Rate, warehouse space</t>
  </si>
  <si>
    <t>Iowa Alcoholic Beverage Division</t>
  </si>
  <si>
    <t>1918 SE Hulsizer</t>
  </si>
  <si>
    <t>Steve Larson</t>
  </si>
  <si>
    <t>515-281-7402</t>
  </si>
  <si>
    <t>larson@iowaabd.com</t>
  </si>
  <si>
    <t>2345 Blairs Ferry Road NE - Ste E</t>
  </si>
  <si>
    <t>Triple Net - pays CAM, taxes, insurance.  Tenant pays utilities and janitorial direct.</t>
  </si>
  <si>
    <t>John F. Sweeney</t>
  </si>
  <si>
    <t>4310 Snowgoose Dr</t>
  </si>
  <si>
    <t>Marion</t>
  </si>
  <si>
    <t>319-360-3031</t>
  </si>
  <si>
    <t>jswee60392@aol.com</t>
  </si>
  <si>
    <t>300 West Broadway, Suite 8</t>
  </si>
  <si>
    <t>Triple Net - pays electric and janitorial (parking and other utilities in operating expenses)</t>
  </si>
  <si>
    <t>300 West Broadway Ste 1</t>
  </si>
  <si>
    <t>Jeff Coats</t>
  </si>
  <si>
    <t>712-322-0448</t>
  </si>
  <si>
    <t>jcoats@cswllp.com</t>
  </si>
  <si>
    <t>2900 4th Street SW</t>
  </si>
  <si>
    <t>12/1/2012 increase $11.50, 12/1/2013 increase $11.66, 12/1/2014 increase $11.82</t>
  </si>
  <si>
    <t>Stone Creek Partners</t>
  </si>
  <si>
    <t>2800 4th Street SW  Ste 6</t>
  </si>
  <si>
    <t>Craig B. Skott</t>
  </si>
  <si>
    <t>641-424-8689</t>
  </si>
  <si>
    <t>cskott@saarchitects.biz</t>
  </si>
  <si>
    <t>822 Flindt Drive</t>
  </si>
  <si>
    <t>Triple Net - pays operating expenses, utilities, parking, janitorial, light bulbs</t>
  </si>
  <si>
    <t>Potter Investments/Page J. Potter</t>
  </si>
  <si>
    <t>17511 Marina Court</t>
  </si>
  <si>
    <t>Bowlus</t>
  </si>
  <si>
    <t>MN</t>
  </si>
  <si>
    <t>Mr. Page J. Potter</t>
  </si>
  <si>
    <t>320-267-2699</t>
  </si>
  <si>
    <t>ppotter@sigmarep.com</t>
  </si>
  <si>
    <t>Natural Resources</t>
  </si>
  <si>
    <t>Administrative Services Division</t>
  </si>
  <si>
    <t>Stacey Sipe Smith</t>
  </si>
  <si>
    <t>515-281-7012</t>
  </si>
  <si>
    <t>stacey.sipe@Natural Resources.iowa.gov</t>
  </si>
  <si>
    <t>300 SW 7th Street, Suite 405</t>
  </si>
  <si>
    <t>Warehouse</t>
  </si>
  <si>
    <t>Conservation &amp; Recreation Division</t>
  </si>
  <si>
    <t>1918 Greene St, Box 70</t>
  </si>
  <si>
    <t>Adel</t>
  </si>
  <si>
    <t>1/1/2014 - base rate to $14/SF</t>
  </si>
  <si>
    <t>DJ Properties, LLC</t>
  </si>
  <si>
    <t>1430 Prairie Street</t>
  </si>
  <si>
    <t>Jim Paige</t>
  </si>
  <si>
    <t>515-783-8328</t>
  </si>
  <si>
    <t>djpaige@q.com</t>
  </si>
  <si>
    <t>300 Chamber Drive, Box 488</t>
  </si>
  <si>
    <t>Anamosa</t>
  </si>
  <si>
    <t>Zimmerman Buildings Inc.</t>
  </si>
  <si>
    <t>19243 Stone Bridge Road</t>
  </si>
  <si>
    <t>Monticello</t>
  </si>
  <si>
    <t>Norman Zimmerman</t>
  </si>
  <si>
    <t>319-480-6676</t>
  </si>
  <si>
    <t>normzim@gmail.com</t>
  </si>
  <si>
    <t>1401 Sunnyside Lane</t>
  </si>
  <si>
    <t>5/1/14 -- rent increases to $9.79/sf; 5/1/17, rent increases to $10.09</t>
  </si>
  <si>
    <t>Net -- Tenant pays increase over base year taxes, janitorial and trash, snow removal and lawn care, utilities, interior maintenance</t>
  </si>
  <si>
    <t>Country Crossings L.L.P.</t>
  </si>
  <si>
    <t>54880 Fair River Road</t>
  </si>
  <si>
    <t>Susie Pellett</t>
  </si>
  <si>
    <t>712-243-1075;712-254-1150 (cell)</t>
  </si>
  <si>
    <t>susiepellett@yahoo,com; todd@pelgas.com</t>
  </si>
  <si>
    <t>Lots 266,267,268 in Town of Bellevue</t>
  </si>
  <si>
    <t>Bellevue</t>
  </si>
  <si>
    <t>Modified Gross - all utilities, janitorial, increase above base year 2006 taxes, insurance. (Statewide Exception to pay at beginning of month - not in arrears)</t>
  </si>
  <si>
    <t>Frinel, Inc.</t>
  </si>
  <si>
    <t>135 Riverside Street</t>
  </si>
  <si>
    <t>Donald Felderman</t>
  </si>
  <si>
    <t>563-872-4513</t>
  </si>
  <si>
    <t>21792 490th Street/PO Box 30</t>
  </si>
  <si>
    <t>Chariton</t>
  </si>
  <si>
    <t>Robert J. Murphy</t>
  </si>
  <si>
    <t>204 South Filmore</t>
  </si>
  <si>
    <t>Mt Ayr</t>
  </si>
  <si>
    <t>Joe Murphy</t>
  </si>
  <si>
    <t>641- 464-2924</t>
  </si>
  <si>
    <t>murphyswbs@yahoo.com</t>
  </si>
  <si>
    <t>611 Beck Street</t>
  </si>
  <si>
    <t>Charles City</t>
  </si>
  <si>
    <t>Keiser Realty</t>
  </si>
  <si>
    <t>PO Box 733</t>
  </si>
  <si>
    <t>Denise Holzer</t>
  </si>
  <si>
    <t>Home -- (641) 228-7447; cell -- (641) 330-0988; work -- (641) 257-6570</t>
  </si>
  <si>
    <t>sujo01@msn.com; dholzer@charlescityschools.org</t>
  </si>
  <si>
    <t>904 East Taylor</t>
  </si>
  <si>
    <t>Terri Main</t>
  </si>
  <si>
    <t>P.O. Box 632</t>
  </si>
  <si>
    <t>Mount Ayr</t>
  </si>
  <si>
    <t>Kelly Main</t>
  </si>
  <si>
    <t>641-414-0001</t>
  </si>
  <si>
    <t>Kelly@tekbuilders.com</t>
  </si>
  <si>
    <t>3397 340th Street</t>
  </si>
  <si>
    <t>Dayton</t>
  </si>
  <si>
    <t>Modified Gross-- Tenant is responsible for electricity, propane, janitorial and waste management</t>
  </si>
  <si>
    <t>Xenia Rueal Water District</t>
  </si>
  <si>
    <t>23998 141st Street, P.O. Box 39</t>
  </si>
  <si>
    <t>Bouton</t>
  </si>
  <si>
    <t>Corey Iben</t>
  </si>
  <si>
    <t>ciben@xeniawater.org</t>
  </si>
  <si>
    <t>500 Gunder Rd. NE, Suite C</t>
  </si>
  <si>
    <t>Greenwood Properties, LLP</t>
  </si>
  <si>
    <t>15388 Country Club Dr.</t>
  </si>
  <si>
    <t>Peosta</t>
  </si>
  <si>
    <t>John Greenwood</t>
  </si>
  <si>
    <t>563-590-0538</t>
  </si>
  <si>
    <t>john.greenwood@iowabeef.com</t>
  </si>
  <si>
    <t>605 S 23rd Street</t>
  </si>
  <si>
    <t>Fairfield</t>
  </si>
  <si>
    <t>Starfire Investments</t>
  </si>
  <si>
    <t>61 Court Street</t>
  </si>
  <si>
    <t>Chris Davis</t>
  </si>
  <si>
    <t>641-472-5073</t>
  </si>
  <si>
    <t>chrisd@lisco.com</t>
  </si>
  <si>
    <t>271 South 25th Street, Suite C-12</t>
  </si>
  <si>
    <t>Webster County Extension</t>
  </si>
  <si>
    <t>271 South 25th Street, Suite C12</t>
  </si>
  <si>
    <t>Audra Fisher</t>
  </si>
  <si>
    <t>515-576-2119</t>
  </si>
  <si>
    <t>jlpatton@iastate.edu; fishera@iastate.edu</t>
  </si>
  <si>
    <t>51 Escort Lane</t>
  </si>
  <si>
    <t>Steven Bernhardt</t>
  </si>
  <si>
    <t>1635 Ridge Road</t>
  </si>
  <si>
    <t>319-354-9597</t>
  </si>
  <si>
    <t>stevebernhardt@yahoo.com</t>
  </si>
  <si>
    <t>1100 12th St SW/Suite B</t>
  </si>
  <si>
    <t>MarciaAnn Revocable Trust</t>
  </si>
  <si>
    <t>2878 Greensboro Circle</t>
  </si>
  <si>
    <t>Dean Holst</t>
  </si>
  <si>
    <t>515-292-3484</t>
  </si>
  <si>
    <t>dm-holst@q.com</t>
  </si>
  <si>
    <t>18670 63rd Street</t>
  </si>
  <si>
    <t>Maquoketa</t>
  </si>
  <si>
    <t xml:space="preserve">Mutual 60 day termination </t>
  </si>
  <si>
    <t>Jackson County Conservation Board</t>
  </si>
  <si>
    <t>Daryl Parker</t>
  </si>
  <si>
    <t>563-652-3783</t>
  </si>
  <si>
    <t>darylaparker@jacksonccb.com</t>
  </si>
  <si>
    <t>2608 South 2nd Street</t>
  </si>
  <si>
    <t>Mutual 30 day termination, share common area with USDA</t>
  </si>
  <si>
    <t>Daleen Michael</t>
  </si>
  <si>
    <t>2859 197th Street</t>
  </si>
  <si>
    <t>Daleen Michel</t>
  </si>
  <si>
    <t>641- 752-7890</t>
  </si>
  <si>
    <t>daleen_brent@msn.com</t>
  </si>
  <si>
    <t>712 South Highway 6</t>
  </si>
  <si>
    <t>Oakland</t>
  </si>
  <si>
    <t>Modified Gross - pays janitorial and light bulbs</t>
  </si>
  <si>
    <t>Golden Hills RC&amp;D</t>
  </si>
  <si>
    <t>Elizabeth Birkel-Leddi</t>
  </si>
  <si>
    <t>712-482-3029</t>
  </si>
  <si>
    <t>liz@goldenhillsRCD.org</t>
  </si>
  <si>
    <t>1902 Highway 71 North</t>
  </si>
  <si>
    <t>Okoboji</t>
  </si>
  <si>
    <t>Q L Enterprises Inc</t>
  </si>
  <si>
    <t>1906 Highway 71 North</t>
  </si>
  <si>
    <t>Tom Gustafson</t>
  </si>
  <si>
    <t>712-332-2941</t>
  </si>
  <si>
    <t>tom-gustafson@hotmail.com</t>
  </si>
  <si>
    <t>503 West Street</t>
  </si>
  <si>
    <t>Sidney</t>
  </si>
  <si>
    <t>Vermass and Sons, LLC</t>
  </si>
  <si>
    <t>3800 Vermaas Place</t>
  </si>
  <si>
    <t>Lincoln</t>
  </si>
  <si>
    <t>NE</t>
  </si>
  <si>
    <t>John Vermass</t>
  </si>
  <si>
    <t>402-423-3860</t>
  </si>
  <si>
    <t>260 Mulberry Street</t>
  </si>
  <si>
    <t>Wapello</t>
  </si>
  <si>
    <t>Mealy Holdings LLC</t>
  </si>
  <si>
    <t>301 East 2nd Street</t>
  </si>
  <si>
    <t>Muscatine</t>
  </si>
  <si>
    <t>Loretta Mealy</t>
  </si>
  <si>
    <t>563-263-0804</t>
  </si>
  <si>
    <t>tlmealy@machlink.com</t>
  </si>
  <si>
    <t>1346 West Airline Highway, Suite 9</t>
  </si>
  <si>
    <t>Black Hawk Co. Cons. Bd.</t>
  </si>
  <si>
    <t>1346 West Airline Hwy.</t>
  </si>
  <si>
    <t>Vern Fish</t>
  </si>
  <si>
    <t>319-433-7275</t>
  </si>
  <si>
    <t>Field Office 5</t>
  </si>
  <si>
    <t>Barb Lynch &amp; Shelli Grapp</t>
  </si>
  <si>
    <t>712-260-1728 515-725-0401</t>
  </si>
  <si>
    <t>barbara.lynch@dnr.iowa.gov; shelli.grapp@dnr.iowa.gov</t>
  </si>
  <si>
    <t>7900 Hickman Road</t>
  </si>
  <si>
    <t>Windsor Heights</t>
  </si>
  <si>
    <t>BP Hickman Seventy Nine, L.L. C.</t>
  </si>
  <si>
    <t>5601 Hickman Road, Suite 3</t>
  </si>
  <si>
    <t>Kevin Krause</t>
  </si>
  <si>
    <t>515-279-0286</t>
  </si>
  <si>
    <t>kkrause@bprealestategroup.com</t>
  </si>
  <si>
    <t>Environmental Protection Division</t>
  </si>
  <si>
    <t>Jason Marcel</t>
  </si>
  <si>
    <t>515-281-4873</t>
  </si>
  <si>
    <t>jason.marcel@dnr.iowa.gov</t>
  </si>
  <si>
    <t>7/1/2013 increase $10.39</t>
  </si>
  <si>
    <t>Environmental Services Division</t>
  </si>
  <si>
    <t>909 West Main, Suite D</t>
  </si>
  <si>
    <t>Manchester</t>
  </si>
  <si>
    <t xml:space="preserve">Modified Gross - pays 60% of utilities, janitorial, light bulbs.  </t>
  </si>
  <si>
    <t>Property Partners</t>
  </si>
  <si>
    <t>212 Washington Street, Apt. 130</t>
  </si>
  <si>
    <t>Keokuk</t>
  </si>
  <si>
    <t>Steven Haage</t>
  </si>
  <si>
    <t>319-524-3606</t>
  </si>
  <si>
    <t>2300 15th Street SW</t>
  </si>
  <si>
    <t>A.R. Goranson</t>
  </si>
  <si>
    <t>115 Lakeview Drive</t>
  </si>
  <si>
    <t xml:space="preserve">641-423-1699   </t>
  </si>
  <si>
    <t>1900 Grand Avenue,  E17 &amp; E18</t>
  </si>
  <si>
    <t>Modified Gross - pays trash, janitorial, light bulbs</t>
  </si>
  <si>
    <t>Iowa Lake Community College</t>
  </si>
  <si>
    <t>19 South 7th Street</t>
  </si>
  <si>
    <t>Estherville</t>
  </si>
  <si>
    <t>Delaine Hiney/Robert L'Heureux</t>
  </si>
  <si>
    <t>712-362-0248</t>
  </si>
  <si>
    <t>rlheureux@iowalakes.edu; dhiney@ilcc.cc.ia.us</t>
  </si>
  <si>
    <t>112 West 5th Street</t>
  </si>
  <si>
    <t>Modified Gross - pays trash, 50% janitorial, light bulbs</t>
  </si>
  <si>
    <t>Use of 200 SF conference room included</t>
  </si>
  <si>
    <t>Central Bank</t>
  </si>
  <si>
    <t>600 Lake Avenue</t>
  </si>
  <si>
    <t>Randy Johnson</t>
  </si>
  <si>
    <t>712-732-2190</t>
  </si>
  <si>
    <t>1021 West Madison Street</t>
  </si>
  <si>
    <t>Modified Gross - pays garbage, janitorial, light bulbs</t>
  </si>
  <si>
    <t>Washington Iowa 1, L.L.C.</t>
  </si>
  <si>
    <t>8401-F Maryland Drive</t>
  </si>
  <si>
    <t>Richmond</t>
  </si>
  <si>
    <t>VA</t>
  </si>
  <si>
    <t>Chris Scott</t>
  </si>
  <si>
    <t>804-965-0026</t>
  </si>
  <si>
    <t>4265 Oak Hill Crest Road SE</t>
  </si>
  <si>
    <t>Johnson County Extension Service</t>
  </si>
  <si>
    <t>4265 Oak Crest Hill Road SE</t>
  </si>
  <si>
    <t>Steve Bernhardt</t>
  </si>
  <si>
    <t>Public Defense</t>
  </si>
  <si>
    <t>Homeland Security - Emergency Management</t>
  </si>
  <si>
    <t>Tom Oswald</t>
  </si>
  <si>
    <t>515-253-2591</t>
  </si>
  <si>
    <t>thomas.oswald@iowa.gov</t>
  </si>
  <si>
    <t>2620 South Jefferson Avenue</t>
  </si>
  <si>
    <t>Mason City Public Schools</t>
  </si>
  <si>
    <t>1515 South Pennsylvania Avenue</t>
  </si>
  <si>
    <t>Ramona Jeffrey</t>
  </si>
  <si>
    <t>641-421-4404</t>
  </si>
  <si>
    <t>rjeffrey@masoncityschools.org</t>
  </si>
  <si>
    <t>710 Pacha Parkway</t>
  </si>
  <si>
    <t>North Liberty</t>
  </si>
  <si>
    <t>SpringFever LLC</t>
  </si>
  <si>
    <t>723 Pacha Parkway</t>
  </si>
  <si>
    <t>Mike Evans &amp; Jake Evans</t>
  </si>
  <si>
    <t>319-626-6300</t>
  </si>
  <si>
    <t>mte@southslope.net</t>
  </si>
  <si>
    <t>Also paying $10.30/sf for 233 sf of storage space.</t>
  </si>
  <si>
    <t>2100 Westown Pkwy -Suite 220</t>
  </si>
  <si>
    <t>Public Health</t>
  </si>
  <si>
    <t>Center for Disaster Operations &amp; Response</t>
  </si>
  <si>
    <t>Clark Christensen</t>
  </si>
  <si>
    <t>515-321-9816</t>
  </si>
  <si>
    <t>clark.christensen@idph.iowa.gov</t>
  </si>
  <si>
    <t>1901 Bell Avenue  - Suite 12</t>
  </si>
  <si>
    <t>Modified Gross - pays utilities, janitorial, trash</t>
  </si>
  <si>
    <t>Warehouse storage.</t>
  </si>
  <si>
    <t>Jann Realty L.P.</t>
  </si>
  <si>
    <t>101 E. Main Street</t>
  </si>
  <si>
    <t>Little Falls</t>
  </si>
  <si>
    <t>NJ</t>
  </si>
  <si>
    <t>07424</t>
  </si>
  <si>
    <t>Randy Rubenstein</t>
  </si>
  <si>
    <t>973-256-6644</t>
  </si>
  <si>
    <t>randy@rubensteinprop.com</t>
  </si>
  <si>
    <t>1901 Bell Avenue  - Suite 16</t>
  </si>
  <si>
    <t>Nursing, Medical, Dental, &amp; Pharmacy Boards</t>
  </si>
  <si>
    <t>Cheryl Christie</t>
  </si>
  <si>
    <t>515-281-6645</t>
  </si>
  <si>
    <t>cheryl.christie@idph.iowa.gov</t>
  </si>
  <si>
    <t>Hubbell Realty</t>
  </si>
  <si>
    <t>Public Safety</t>
  </si>
  <si>
    <t>Iowa State Patrol</t>
  </si>
  <si>
    <t>Captain Todd Misel</t>
  </si>
  <si>
    <t>515-725-6111</t>
  </si>
  <si>
    <t>misel@dps.state.ia.us</t>
  </si>
  <si>
    <t>3700 SE Convenience Road</t>
  </si>
  <si>
    <t>Hangar</t>
  </si>
  <si>
    <t>Polk County Aviation Authority</t>
  </si>
  <si>
    <t>410 W. 1st Street</t>
  </si>
  <si>
    <t>515-965-1020</t>
  </si>
  <si>
    <t>Major Rich Kinseth</t>
  </si>
  <si>
    <t>515-725-6103</t>
  </si>
  <si>
    <t>kinseth@dps.state.ia.us</t>
  </si>
  <si>
    <t>59706 Highland Road</t>
  </si>
  <si>
    <t>Full Service Rate - hangar</t>
  </si>
  <si>
    <t>City of Atlantic</t>
  </si>
  <si>
    <t>23 East 4th St</t>
  </si>
  <si>
    <t>Deb Wheatley Field</t>
  </si>
  <si>
    <t>712-243-4810</t>
  </si>
  <si>
    <t>debfield@mchsi.com</t>
  </si>
  <si>
    <t>515-725-6104</t>
  </si>
  <si>
    <t>2515 Arthur Collins Parkway SW, Hangar ET30</t>
  </si>
  <si>
    <t>52404-8952</t>
  </si>
  <si>
    <t xml:space="preserve">Pays a monthly rate of $88.00.  </t>
  </si>
  <si>
    <t>City of Cedar Rapids</t>
  </si>
  <si>
    <t>2515 Arthur Collins Parkway SW</t>
  </si>
  <si>
    <t>Kathy Bell</t>
  </si>
  <si>
    <t>319-731-5714</t>
  </si>
  <si>
    <t>515-725-6105</t>
  </si>
  <si>
    <t>Highway 122 West, Hangar #42</t>
  </si>
  <si>
    <t>Increase annually, beginning January 1 according to CPI - Rent began at $180/month</t>
  </si>
  <si>
    <t>Mutual 30 day termination, cannot store more than 12 quarts of oil</t>
  </si>
  <si>
    <t>City of Mason City</t>
  </si>
  <si>
    <t>10 First Street NW</t>
  </si>
  <si>
    <t>50402-1484</t>
  </si>
  <si>
    <t>Pamela Osgood</t>
  </si>
  <si>
    <t>641-421-3397</t>
  </si>
  <si>
    <t>515-725-6106</t>
  </si>
  <si>
    <t>2790 Livingston Lane, T Hangar Space 1</t>
  </si>
  <si>
    <t>Airport Commission, City of Waterloo</t>
  </si>
  <si>
    <t>2790 Livingston Lane</t>
  </si>
  <si>
    <t>319-291-4483</t>
  </si>
  <si>
    <t>Asst Director Dave Jobes</t>
  </si>
  <si>
    <t>515-725-6014</t>
  </si>
  <si>
    <t>jobes@dps.state.ia.us</t>
  </si>
  <si>
    <t>4901 University Avenue, Suite F</t>
  </si>
  <si>
    <t>Cedar Falls</t>
  </si>
  <si>
    <t xml:space="preserve">Net - pay taxes, CAM (includes utilities).  Tenant pays for janitorial directly.  Operating costs excluding taxes is capped at 5%.   </t>
  </si>
  <si>
    <t>Oper.Exp are for 2013</t>
  </si>
  <si>
    <t>R&amp;N Investment Properties</t>
  </si>
  <si>
    <t xml:space="preserve">P.O. Box 728 </t>
  </si>
  <si>
    <t>David M. Nordyke</t>
  </si>
  <si>
    <t>(W) 319-266-9907; cell -319-240-1507</t>
  </si>
  <si>
    <t>dnordyke@cfu.net</t>
  </si>
  <si>
    <t>1660 Embassy West Drive, Suite 270</t>
  </si>
  <si>
    <t>Modified Gross - pays electric, gas and janitorial</t>
  </si>
  <si>
    <t>Crescent Realty Corp.</t>
  </si>
  <si>
    <t>7750 Dunleith Drive</t>
  </si>
  <si>
    <t>Asst Director Kevin Winker</t>
  </si>
  <si>
    <t>515-725-6291</t>
  </si>
  <si>
    <t>winker@dos.state.ia.us</t>
  </si>
  <si>
    <t>4265 Oak Crest Road, Suite C</t>
  </si>
  <si>
    <t>Johnson County Agricultural Association</t>
  </si>
  <si>
    <t>4261 Oak Crest Hill Road SE</t>
  </si>
  <si>
    <t>Brenda Christner</t>
  </si>
  <si>
    <t>319-337-5865</t>
  </si>
  <si>
    <t>johnsoncofair@gmail.com</t>
  </si>
  <si>
    <t>520 Nebraska Street, Suite 315</t>
  </si>
  <si>
    <t>712-252-5859</t>
  </si>
  <si>
    <t>Public Television</t>
  </si>
  <si>
    <t>Kristine Houston</t>
  </si>
  <si>
    <t>515-242-3152</t>
  </si>
  <si>
    <t>Kris@iptv.org</t>
  </si>
  <si>
    <t>2317 Dixon Street</t>
  </si>
  <si>
    <t>Grace A. Woltz Trust</t>
  </si>
  <si>
    <t>P.O. Box 281</t>
  </si>
  <si>
    <t>Peter C. Woltz</t>
  </si>
  <si>
    <t>515-314-2478</t>
  </si>
  <si>
    <t>peter.woltz@timberridgecattle.com</t>
  </si>
  <si>
    <t>Revenue</t>
  </si>
  <si>
    <t>Internal Services</t>
  </si>
  <si>
    <t>Jessica Holmes</t>
  </si>
  <si>
    <t>515-281-4908</t>
  </si>
  <si>
    <t>jessica.holmes@iowa.gov</t>
  </si>
  <si>
    <t>411 3rd Street SE, Suite 500</t>
  </si>
  <si>
    <t>7/1/15 increase to $13.31/sf</t>
  </si>
  <si>
    <t>Modified Grss - tenant pays janitorial</t>
  </si>
  <si>
    <t>Iowa Building Partners LLC</t>
  </si>
  <si>
    <t>JH Management Corporation, 216 Stevens Drive, PO Box 1147</t>
  </si>
  <si>
    <t>52244-1147</t>
  </si>
  <si>
    <t>James D. Houghton</t>
  </si>
  <si>
    <t>520 Nebraska Street, Suite 200</t>
  </si>
  <si>
    <t>Commerce &amp; Davidson LLC</t>
  </si>
  <si>
    <t>James C. Johnson</t>
  </si>
  <si>
    <t>712-258-7558</t>
  </si>
  <si>
    <t>Records Retention</t>
  </si>
  <si>
    <t>920 Morgan Street, Suite G</t>
  </si>
  <si>
    <t>Rebate for FY2011 and FY2012 - Effective 8/1/11 - 7/31/15 - $4.00 p.s.f</t>
  </si>
  <si>
    <t>State Library</t>
  </si>
  <si>
    <t>Mary Wegner</t>
  </si>
  <si>
    <t>515-281-4105</t>
  </si>
  <si>
    <t>mary.wegner@lib.state.ia.us</t>
  </si>
  <si>
    <t>210A North Phillips Street</t>
  </si>
  <si>
    <t>Memorandum of Understanding</t>
  </si>
  <si>
    <t>Algona Public Library</t>
  </si>
  <si>
    <t>Kyle K. Neugebauer</t>
  </si>
  <si>
    <t>kneugebauer@algona.lib.ia.us</t>
  </si>
  <si>
    <t>1210 Northwest Prairie Ridge Drive</t>
  </si>
  <si>
    <t>Kirkendall Public Library</t>
  </si>
  <si>
    <t>Sarah Willeford</t>
  </si>
  <si>
    <t>emelton@ankenyiowa.gov</t>
  </si>
  <si>
    <t>Suite 190, Long Hall, Iowa School for the Deaf</t>
  </si>
  <si>
    <t>Lease</t>
  </si>
  <si>
    <t>Iowa School for the Deaf</t>
  </si>
  <si>
    <t>3501 Harry Langdon Boulevard</t>
  </si>
  <si>
    <t>Don Boddicker</t>
  </si>
  <si>
    <t>dboddicker@iowaschoolforthedeaf.org</t>
  </si>
  <si>
    <t>529 Pierce Street</t>
  </si>
  <si>
    <t>Sioux City Public Library</t>
  </si>
  <si>
    <t>Betsy Thompson</t>
  </si>
  <si>
    <t>Betsy Thompson &lt;bthompson@siouxcitylibrary.org&gt;</t>
  </si>
  <si>
    <t>415 Commercial Street - Rooms 311 &amp; 312</t>
  </si>
  <si>
    <t>Waterloo Public Library</t>
  </si>
  <si>
    <t>415 Commercial Street</t>
  </si>
  <si>
    <t>Kim Chapman</t>
  </si>
  <si>
    <t>kimlchapman@gmail.com</t>
  </si>
  <si>
    <t>Transportation</t>
  </si>
  <si>
    <t>Motor Vehicle Enforcement</t>
  </si>
  <si>
    <t>Annette Dunn</t>
  </si>
  <si>
    <t>515-239-1327</t>
  </si>
  <si>
    <t>annettte.dunn@dot.iowa.gov</t>
  </si>
  <si>
    <t>510 Carroll Street, Suite 1</t>
  </si>
  <si>
    <t>Gross - pays utilities</t>
  </si>
  <si>
    <t>R &amp; R Rentals</t>
  </si>
  <si>
    <t>624 N. Crawford Street</t>
  </si>
  <si>
    <t>Roger Kanne</t>
  </si>
  <si>
    <t>712-792-2722</t>
  </si>
  <si>
    <t>chico@communityoil.com</t>
  </si>
  <si>
    <t>OpFin/Support Services</t>
  </si>
  <si>
    <t>West Hy-Vee Plaza, 3708 Lincoln Way</t>
  </si>
  <si>
    <t>Modified Gross - pays all utilities, operating expense (taxes, ins, CAM) # is estimate</t>
  </si>
  <si>
    <t>Ames Associates</t>
  </si>
  <si>
    <t>17735 S. Halsted</t>
  </si>
  <si>
    <t>Homewood</t>
  </si>
  <si>
    <t>Judith Haines</t>
  </si>
  <si>
    <t>708-429-1270</t>
  </si>
  <si>
    <t>inspections and Appealsrchway@sbcglobal.net</t>
  </si>
  <si>
    <t>409 Northwestern</t>
  </si>
  <si>
    <t>Modified Gross - pays utilities, replacement of light bulbs and 68% of property taxes</t>
  </si>
  <si>
    <t>Ronald J. McMillen</t>
  </si>
  <si>
    <t>29659 595th Avenue</t>
  </si>
  <si>
    <t>Cambridge</t>
  </si>
  <si>
    <t>Ron McMillen/Chris Eggert</t>
  </si>
  <si>
    <t>515-232-6997</t>
  </si>
  <si>
    <t>chris.eggert@sigler.com</t>
  </si>
  <si>
    <t>110 5th Street NW</t>
  </si>
  <si>
    <t>Britt</t>
  </si>
  <si>
    <t xml:space="preserve">Modified Gross - utilities </t>
  </si>
  <si>
    <t>Britt Industrial Development</t>
  </si>
  <si>
    <t>PO Box 8</t>
  </si>
  <si>
    <t>Robert Eden</t>
  </si>
  <si>
    <t>Fairway Shopping Center, Units 45 &amp; 46, 2700 Mt Pleasant St</t>
  </si>
  <si>
    <t>Modified Gross -- Tenant pays for utilities, janitorial, interior repairs, Light bulbs and ballasts</t>
  </si>
  <si>
    <t>WG North 40 LLC</t>
  </si>
  <si>
    <t>3000 Kirkwood Street</t>
  </si>
  <si>
    <t>Melodee Kennedy</t>
  </si>
  <si>
    <t>319-754-0653</t>
  </si>
  <si>
    <t>mkenn@winegard.com</t>
  </si>
  <si>
    <t>510 Carroll Street, Suite 1 - Driver License</t>
  </si>
  <si>
    <t>3726 Queen Court SW, Suites 203-208</t>
  </si>
  <si>
    <t>Triple Net - pays CAM, taxes, insurance, utilities and janitorial.</t>
  </si>
  <si>
    <t>Operating Expense Estimate for 2014</t>
  </si>
  <si>
    <t>Summerfield, LLC</t>
  </si>
  <si>
    <t>1957 Blair's Ferry Road NE</t>
  </si>
  <si>
    <t>iowa</t>
  </si>
  <si>
    <t xml:space="preserve"> 316 S. 2nd Street</t>
  </si>
  <si>
    <t>$10.45 - 12/1/2012 and $10.76 - 12/1/2013</t>
  </si>
  <si>
    <t xml:space="preserve">Modified Gross - pays utilities, janitorial.  Rent includes 12 parking spaces. </t>
  </si>
  <si>
    <t>Stark Properties</t>
  </si>
  <si>
    <t>316 South Second St.</t>
  </si>
  <si>
    <t>Patti Stark</t>
  </si>
  <si>
    <t>309-762-6467 or 563-357-3995</t>
  </si>
  <si>
    <t>pattistark@gmail.com</t>
  </si>
  <si>
    <t>1751 Madison Ave., Suite 330</t>
  </si>
  <si>
    <t>2/1/2013 to $25.42 and 2014 to $25.93</t>
  </si>
  <si>
    <t>Mall of the Bluff c/o Mall of the Bluffs Partners LLC General Growth Properties</t>
  </si>
  <si>
    <t>110 N Wacker Dr</t>
  </si>
  <si>
    <t>Andrea</t>
  </si>
  <si>
    <t>Andrea@mallofthebluffs.com</t>
  </si>
  <si>
    <t>300 West Broadway, Suite 401</t>
  </si>
  <si>
    <t>Donald Coats</t>
  </si>
  <si>
    <t>Red Rock Dam and Lake</t>
  </si>
  <si>
    <t>County of Marion</t>
  </si>
  <si>
    <t>--</t>
  </si>
  <si>
    <t>Net - pays taxes</t>
  </si>
  <si>
    <t>2 acres of land.  Used to stockpile maintenance aggregate, broken concrete, bark chips, and asphalt.</t>
  </si>
  <si>
    <t>Dept of Army, Corps of Engineers</t>
  </si>
  <si>
    <t>Clock Tower Bldg, PO Box 2004</t>
  </si>
  <si>
    <t>61204-2004</t>
  </si>
  <si>
    <t xml:space="preserve"> Joanne Lieving or John Holt</t>
  </si>
  <si>
    <t>309-794-5955</t>
  </si>
  <si>
    <t>902 West Kimberly Road</t>
  </si>
  <si>
    <t xml:space="preserve">Davenport </t>
  </si>
  <si>
    <t>Triple Net</t>
  </si>
  <si>
    <t>Local Property Mgr -- Ruhl Commercial Company; Cortney Sievert, (563) 823-5151; csievert@ruhlcommercial.com</t>
  </si>
  <si>
    <t>CapRealty 14-Village L.L.C.</t>
  </si>
  <si>
    <t>c/o Capstone Real Estate Group, Inc., 2 Green Village Road, Suite 209,</t>
  </si>
  <si>
    <t>Madison</t>
  </si>
  <si>
    <t>Caitlin Lauletti, Ruth Gohlke</t>
  </si>
  <si>
    <t>973-998-6800</t>
  </si>
  <si>
    <t>clauletti@capstonegroupinc.com; rgohlke@capstonegroupinc.com</t>
  </si>
  <si>
    <t>2460 Gateway Drive</t>
  </si>
  <si>
    <t xml:space="preserve">Triple Net - pays CAM, taxes, insurance, plus utilities </t>
  </si>
  <si>
    <t>Gateway Drive Real Estate, LLC</t>
  </si>
  <si>
    <t>3243 Bittersweet Lane</t>
  </si>
  <si>
    <t>Chris Spahn</t>
  </si>
  <si>
    <t>563-543-1611</t>
  </si>
  <si>
    <t>christopherspahn@mchsi.com</t>
  </si>
  <si>
    <t>Levien Center, 2nd Ave. South</t>
  </si>
  <si>
    <t>3/1/2013 increase $7.35, 3/1/2015 increase $7.42</t>
  </si>
  <si>
    <t xml:space="preserve">Gross - pays utilities </t>
  </si>
  <si>
    <t>Levien Center LLC,</t>
  </si>
  <si>
    <t>3608 SW Hillside Dr</t>
  </si>
  <si>
    <t>Portland</t>
  </si>
  <si>
    <t>OR</t>
  </si>
  <si>
    <t>Betty Krejci and Lynne Gonner</t>
  </si>
  <si>
    <t>lynnes90@hotmail.com</t>
  </si>
  <si>
    <t>1700 West First Avenue</t>
  </si>
  <si>
    <t>Tenant pays utilities, janitorial, trash and light bulbs.  Pays increase over base year for taxes, insurance and common area maintenance</t>
  </si>
  <si>
    <t>Jeff Firkins</t>
  </si>
  <si>
    <t>2935 480th St SW</t>
  </si>
  <si>
    <t>319-683-2935 (h) 319-331-1072 ©</t>
  </si>
  <si>
    <t>jaf1979@aol.com</t>
  </si>
  <si>
    <t>512  West Clark Street</t>
  </si>
  <si>
    <t xml:space="preserve">2/1/2013 increase $6.82 </t>
  </si>
  <si>
    <t>Modified Gross - pays utilities</t>
  </si>
  <si>
    <t>Double D.R.S. LLC</t>
  </si>
  <si>
    <t>501 West Russell</t>
  </si>
  <si>
    <t>Kathryn Shriver</t>
  </si>
  <si>
    <t>515-370-0036</t>
  </si>
  <si>
    <t>2500 South Center Street,  Suite 2370</t>
  </si>
  <si>
    <t xml:space="preserve">Modified Gross - pays utilities  </t>
  </si>
  <si>
    <t>Marshall Town Center Partners LLC c/o The Lerner Company</t>
  </si>
  <si>
    <t>10855 West Dodge Road, Suite 270</t>
  </si>
  <si>
    <t>Omaha</t>
  </si>
  <si>
    <t>Dennis Thaemert</t>
  </si>
  <si>
    <t>402-502-4706 O; 402-880-4007 C</t>
  </si>
  <si>
    <t>DThaemert@lernerco.com</t>
  </si>
  <si>
    <t>523 South Illinois Avenue</t>
  </si>
  <si>
    <t xml:space="preserve">Triple Net - pays operating expenses, utilities, light bulbs, janitorial </t>
  </si>
  <si>
    <t>Thompson Family Properties</t>
  </si>
  <si>
    <t>PO Box 1721</t>
  </si>
  <si>
    <t>James Thompson</t>
  </si>
  <si>
    <t>515-424-5241</t>
  </si>
  <si>
    <t>mrthompson@stoneycreekinn.com</t>
  </si>
  <si>
    <t xml:space="preserve">1622 South Federal Avenue </t>
  </si>
  <si>
    <t>10/1/2013-- Rent increases to $9.22/sf</t>
  </si>
  <si>
    <t>Mason City Shopping Center, Ltd.</t>
  </si>
  <si>
    <t>10866 Wilshire Blvd, 11th Fl</t>
  </si>
  <si>
    <t>Los Angeles</t>
  </si>
  <si>
    <t>CA</t>
  </si>
  <si>
    <t>Todd Okum/Melissa Sussman</t>
  </si>
  <si>
    <t>310-441-8411</t>
  </si>
  <si>
    <t>tokum@picoainc.com</t>
  </si>
  <si>
    <t>601 Lincoln Street</t>
  </si>
  <si>
    <t>Mount Pleasant</t>
  </si>
  <si>
    <t>Tenant pays utilities.</t>
  </si>
  <si>
    <t>Iowa Wesleyan College</t>
  </si>
  <si>
    <t>601 N Main</t>
  </si>
  <si>
    <t>Mt Pleasant</t>
  </si>
  <si>
    <t>Phyllis Whitney</t>
  </si>
  <si>
    <t>319-385-6206</t>
  </si>
  <si>
    <t>phyllis.whitney@iwc.edu</t>
  </si>
  <si>
    <t>Muscatine Mall 1903 Park Ave</t>
  </si>
  <si>
    <t>5/1/15 -- rate goes to $11.50/sf</t>
  </si>
  <si>
    <t>Tenant pays utilities, janitorial, pest control, light bulbs &amp; ballasts, interior repairs</t>
  </si>
  <si>
    <t>Tenant to pay $10,100 for parking lot repairs and usage</t>
  </si>
  <si>
    <t>Muscatine Mall Associates LLC</t>
  </si>
  <si>
    <t>1903 Park Ave</t>
  </si>
  <si>
    <t>Toni Klaren</t>
  </si>
  <si>
    <t>563-264-2323</t>
  </si>
  <si>
    <t>tklaren@machlink.com</t>
  </si>
  <si>
    <t>2830 North Court Road</t>
  </si>
  <si>
    <t>Tennyson Enterprises, Inc.</t>
  </si>
  <si>
    <t>13133 Angle Rd</t>
  </si>
  <si>
    <t>Bob Henderson</t>
  </si>
  <si>
    <t>641-682-8776</t>
  </si>
  <si>
    <t>bob.henderson@tennysonent.com</t>
  </si>
  <si>
    <t>3005 Hamilton Blvd.</t>
  </si>
  <si>
    <t xml:space="preserve"> Modified Gross -- Tenant pays utilities and janitorial services within premises.  </t>
  </si>
  <si>
    <t>Marketplace, LLC</t>
  </si>
  <si>
    <t>PO Box 8800 2015 E 7th St</t>
  </si>
  <si>
    <t>Mary Ellen Hartman</t>
  </si>
  <si>
    <t>712-277-5302; cell (712) 253-3687</t>
  </si>
  <si>
    <t>mehartman@klinger-properties.com</t>
  </si>
  <si>
    <t xml:space="preserve">1900 Grand Ave, B4 </t>
  </si>
  <si>
    <t xml:space="preserve">Modified Gross - Tenant pays utilities </t>
  </si>
  <si>
    <t>Iowa Lakes Community College</t>
  </si>
  <si>
    <t>19 South 17th St</t>
  </si>
  <si>
    <t>Robert l-Heureux</t>
  </si>
  <si>
    <t>712-362-0421</t>
  </si>
  <si>
    <t xml:space="preserve">rl'heureux@iowalakes.edu </t>
  </si>
  <si>
    <t xml:space="preserve">2060 Crossroads Center, Suite 103 </t>
  </si>
  <si>
    <t>2/1/2013 increase $18.00</t>
  </si>
  <si>
    <t>Waterloo Owner, LLC, c/o Extell Development Company</t>
  </si>
  <si>
    <t xml:space="preserve">805 Third Avenue, 7th Floor, </t>
  </si>
  <si>
    <t>New York</t>
  </si>
  <si>
    <t>NY</t>
  </si>
  <si>
    <t>Gary Ogzewalla</t>
  </si>
  <si>
    <t>319-234-1788</t>
  </si>
  <si>
    <t>gogzewalla@spinosoreg.com</t>
  </si>
  <si>
    <t>Workforce Development</t>
  </si>
  <si>
    <t>Job Services</t>
  </si>
  <si>
    <t>Melana Hammond</t>
  </si>
  <si>
    <t>515-281-3420</t>
  </si>
  <si>
    <t>melana.hammond@iwd.iowa.gov</t>
  </si>
  <si>
    <t>5 West 7th Street, 2nd floor</t>
  </si>
  <si>
    <t>Full Service Rate - MOU, 60 day notice to terminate</t>
  </si>
  <si>
    <t>Do not have a set per square foot rate - straight $600 for one room</t>
  </si>
  <si>
    <t>Cass County Board of Supervisors</t>
  </si>
  <si>
    <t>5 West 7th Street</t>
  </si>
  <si>
    <t xml:space="preserve">Duane McFadden </t>
  </si>
  <si>
    <t>(712) 243-6661</t>
  </si>
  <si>
    <t>dmcfadden@casscoia.us</t>
  </si>
  <si>
    <t>1000 North Roosevelt Avenue</t>
  </si>
  <si>
    <t>52601-0609</t>
  </si>
  <si>
    <t>7/1/16 - Rent increases to $6.95/sf</t>
  </si>
  <si>
    <t>Modified Gross - electric, gas, 39% of water/sewer for building, bulb replacement, and 39% of any increase in property taxes.  Landlord pays for snow removal, landscaping, HVAC filters, trash and pest control</t>
  </si>
  <si>
    <t>Roosevelt Properties</t>
  </si>
  <si>
    <t>3222 West Mount Pleasant St</t>
  </si>
  <si>
    <t>West Burlington</t>
  </si>
  <si>
    <t>52655-9783</t>
  </si>
  <si>
    <t>(319) 759-5365</t>
  </si>
  <si>
    <t>619 North Carroll Street</t>
  </si>
  <si>
    <t>51401-2332</t>
  </si>
  <si>
    <t>Net - pay CAM, insurance, increase over base year taxes, utilities</t>
  </si>
  <si>
    <t>Gertrude M. Nagl</t>
  </si>
  <si>
    <t>726 North Clark St</t>
  </si>
  <si>
    <t>Richard Nagl, Son - email sent directly to secretary Jaime Harris - Richard cc'd</t>
  </si>
  <si>
    <t>(719) 576-3393 or cell (719) 338-3104</t>
  </si>
  <si>
    <t>jaime.harris@hro.com</t>
  </si>
  <si>
    <t>4444 First Avenue NE, Suite 436</t>
  </si>
  <si>
    <t>8-1-13 increase to $11/SF psf, 8-1-16 increase to $12/SF</t>
  </si>
  <si>
    <t xml:space="preserve">Tenant pays electric and trash removal. </t>
  </si>
  <si>
    <t>Lindale Mall, LLC, a Delaware Limited Liability Company</t>
  </si>
  <si>
    <t>225 West Washington Street</t>
  </si>
  <si>
    <t>Indianapolis</t>
  </si>
  <si>
    <t>IN</t>
  </si>
  <si>
    <t>Tim Schwartz &amp; Jennifer Daywitt</t>
  </si>
  <si>
    <t>319-393-9399</t>
  </si>
  <si>
    <t>JDaywitt@simon.com; Tschwartz@simon.com</t>
  </si>
  <si>
    <t>300 West Broadway, Suite 13</t>
  </si>
  <si>
    <t>Modified Gross - pays electric and janitorial</t>
  </si>
  <si>
    <t>300 West Broadway, Suite 1, Box 12</t>
  </si>
  <si>
    <t>(402) 306-8888</t>
  </si>
  <si>
    <t>213 North Elm</t>
  </si>
  <si>
    <t xml:space="preserve">Creston </t>
  </si>
  <si>
    <t>Modified Gross - pays utilities, increase over base year taxes, light bulbs, janitorial</t>
  </si>
  <si>
    <t>Les Nelson Investments</t>
  </si>
  <si>
    <t>PO Box 607, 1524 Hwy 18 West</t>
  </si>
  <si>
    <t>Clear Lake</t>
  </si>
  <si>
    <t>50428-0607</t>
  </si>
  <si>
    <t>Kent A. Hall</t>
  </si>
  <si>
    <t>(641) 357-2121</t>
  </si>
  <si>
    <t>lni@netins.net</t>
  </si>
  <si>
    <t>902 West Kimberly Road, Suite 51</t>
  </si>
  <si>
    <t>52806-5783</t>
  </si>
  <si>
    <t>Increase to $11.50 8/1/2015</t>
  </si>
  <si>
    <t xml:space="preserve">Modified Gross - pays tax increase over base year and utilities </t>
  </si>
  <si>
    <t>325 Washington Street, Suite A</t>
  </si>
  <si>
    <t>8/1/14 increase $16.50, 8/1/17 increase 18.50</t>
  </si>
  <si>
    <t>Upper Explorerland Regional Planning Commission</t>
  </si>
  <si>
    <t>325 Washington Street, Ste A</t>
  </si>
  <si>
    <t>Aaron Burkes, Exec Director</t>
  </si>
  <si>
    <t>(563) 382-6171</t>
  </si>
  <si>
    <t>aburkes@uerpc.org</t>
  </si>
  <si>
    <t>430 E. Grand</t>
  </si>
  <si>
    <t>Modified Gross -- Pay Janitorial</t>
  </si>
  <si>
    <t>Addditional rent for unamortized Tenant Improvements</t>
  </si>
  <si>
    <t>680 Main Street, 2nd Floor</t>
  </si>
  <si>
    <t>Northeast Iowa Community College</t>
  </si>
  <si>
    <t>PO Box 400</t>
  </si>
  <si>
    <t>Calmar</t>
  </si>
  <si>
    <t>Wendy Knight</t>
  </si>
  <si>
    <t>(563) 557-8271 x 130</t>
  </si>
  <si>
    <t>knightw@nicc.edu</t>
  </si>
  <si>
    <t>933 Avenue H</t>
  </si>
  <si>
    <t>Modified Gross - pays utilities, janitorial, trash removal</t>
  </si>
  <si>
    <t>Lee County Board of Supervisors</t>
  </si>
  <si>
    <t>933 Avenue H, PO Box 488</t>
  </si>
  <si>
    <t>BJ Stephens, Asst Bd Secretary</t>
  </si>
  <si>
    <t>(319) 372-6557</t>
  </si>
  <si>
    <t>bjstephens@leecounty.org</t>
  </si>
  <si>
    <t>1700 South 1st Avenue, Suite 11B</t>
  </si>
  <si>
    <t>52240-2390</t>
  </si>
  <si>
    <t xml:space="preserve">Triple Net - pays taxes, insurance, CAM, utilities, light bulbs, janitorial </t>
  </si>
  <si>
    <t>Susan &amp; Jack Tank</t>
  </si>
  <si>
    <t>1700 First Avenue, Suite 24</t>
  </si>
  <si>
    <t>Jack Tank</t>
  </si>
  <si>
    <t>(319) 248-4061 or Cell (563) 349-5054</t>
  </si>
  <si>
    <t>jack@agrisk.com</t>
  </si>
  <si>
    <t>3405 South Center Street</t>
  </si>
  <si>
    <t>Less sf; higher rental rate; new carpet</t>
  </si>
  <si>
    <t>Iowa Valley Community College District</t>
  </si>
  <si>
    <t>3702 South Center Street</t>
  </si>
  <si>
    <t>Kathy Pink</t>
  </si>
  <si>
    <t>(641) 844-5539</t>
  </si>
  <si>
    <t>kathy.pink@iavalley.edu</t>
  </si>
  <si>
    <t>600 South Pierce, Suite 1</t>
  </si>
  <si>
    <t>2/1/16 -- rent increases to $7.875/sf</t>
  </si>
  <si>
    <t>Modified Gross - pays utilities, janitorial, 82% of any increase in real estate taxes above '96 base year</t>
  </si>
  <si>
    <t>PO Box 607</t>
  </si>
  <si>
    <t>(641) 357-2121 or 800-584-6701</t>
  </si>
  <si>
    <t>15260 Truman Street</t>
  </si>
  <si>
    <t>North Campus, 15260 Truman Street</t>
  </si>
  <si>
    <t>Jim Lindenmayer, PhD</t>
  </si>
  <si>
    <t>(641) 683-5111</t>
  </si>
  <si>
    <t>jlindenm@inInspections and Appealsnhills.edu</t>
  </si>
  <si>
    <t>2508 E. 4th Street</t>
  </si>
  <si>
    <t>A.D. L.L.C</t>
  </si>
  <si>
    <t>P.O, Box 2669</t>
  </si>
  <si>
    <t>Casey &amp; Molly Fenton</t>
  </si>
  <si>
    <t>(712)251-5505 (Casey); (712) 251-1738 (Molly) (712) 266-8844 (home)</t>
  </si>
  <si>
    <t>cfenton@fentoninc.com; mfenton@cableone.net</t>
  </si>
  <si>
    <t>Modified Gross - pays utilities (22% is pro-rata share)</t>
  </si>
  <si>
    <t>300 W 4th Street</t>
  </si>
  <si>
    <t>Chairperson - Ken Chalstrom</t>
  </si>
  <si>
    <t>(712) 260-8224</t>
  </si>
  <si>
    <t>kntryc@webbwireless.net</t>
  </si>
  <si>
    <t>3420 University Avenue, Suite G</t>
  </si>
  <si>
    <t>Modified Gross - pays utilities, carpet cleaning</t>
  </si>
  <si>
    <t>50701-2008</t>
  </si>
  <si>
    <t>Mark Witmer, Ex Director</t>
  </si>
  <si>
    <t>(319) 236-0901</t>
  </si>
  <si>
    <t>403 Elm Street</t>
  </si>
  <si>
    <t>Webster City</t>
  </si>
  <si>
    <t>Modified Gross - pays utilities, janitorial</t>
  </si>
  <si>
    <t>Gerald Goebel</t>
  </si>
  <si>
    <t>1209 Superior Street</t>
  </si>
  <si>
    <t>Jerry Goebel</t>
  </si>
  <si>
    <t>712-209-6270</t>
  </si>
  <si>
    <t>jerry.goebeltdc0@statefarm.com</t>
  </si>
  <si>
    <t>1001 Amos Avenue</t>
  </si>
  <si>
    <t>harold.good@dmschools.org</t>
  </si>
  <si>
    <t>406</t>
  </si>
  <si>
    <t>005 / 006 / 335</t>
  </si>
  <si>
    <t>SERVICE NAME - Leasing Administration</t>
  </si>
  <si>
    <t>FAIR AUTHORITY</t>
  </si>
  <si>
    <t>ADMINISTRATIVE SERVICES</t>
  </si>
  <si>
    <t>011 / 034 / 035</t>
  </si>
  <si>
    <t>CORRECTIONS - ANAMOSA STATE PENITENTIARY</t>
  </si>
  <si>
    <t>CORRECTIONS - MEDICAL/CLASSIFICATION CENTER OAKDALE</t>
  </si>
  <si>
    <t>CORRECTIONS - CORRECTIONAL FACILITY MT PLEASANT</t>
  </si>
  <si>
    <t>CORRECTIONS - FORT DODGE CORRECTIONAL FACILITY</t>
  </si>
  <si>
    <t>401 / 415</t>
  </si>
  <si>
    <t>HUMAN SERVICES - MARSHALLTOWN</t>
  </si>
  <si>
    <t>HUMAN SERVICES - MENTAL HEALTH INST - CHEROKEE</t>
  </si>
  <si>
    <t>HUMAN SERVICES - MENTAL HEALTH INST - INDEPENDENCE</t>
  </si>
  <si>
    <t>HUMAN SERVICES - CENTRAL OFFICE</t>
  </si>
  <si>
    <t>INSPECTIONS &amp; APPEALS - APPELATE DEFENDER</t>
  </si>
  <si>
    <t>LEGISLATIVE - CITIZENS' AIDE</t>
  </si>
  <si>
    <t>TREASURER (exc. AGRICULTURE DEVELOPMENT)</t>
  </si>
  <si>
    <t>BOARD OF REGENTS</t>
  </si>
  <si>
    <t>SCHOOL FOR THE BLIND</t>
  </si>
  <si>
    <t>SCHOOL FOR THE DEAF</t>
  </si>
  <si>
    <t>UNIVERSITY OF IOWA</t>
  </si>
  <si>
    <t>IOWA STATE UNIVERSITY</t>
  </si>
  <si>
    <t>UNIVERSITY OF NORTHERN IOWA</t>
  </si>
  <si>
    <t>COMMUNITY BASED CORRECTIONS--1</t>
  </si>
  <si>
    <t>COMMUNITY BASED CORRECTIONS--2</t>
  </si>
  <si>
    <t>COMMUNITY BASED CORRECTIONS--3</t>
  </si>
  <si>
    <t>COMMUNITY BASED CORRECTIONS--4</t>
  </si>
  <si>
    <t>COMMUNITY BASED CORRECTIONS--5</t>
  </si>
  <si>
    <t>COMMUNITY BASED CORRECTIONS--6</t>
  </si>
  <si>
    <t>COMMUNITY BASED CORRECTIONS--7</t>
  </si>
  <si>
    <t>COMMUNITY BASED CORRECTIONS--8</t>
  </si>
  <si>
    <t>AGRICULTURE &amp; LAND STEWARDSHIP</t>
  </si>
  <si>
    <t>AG DEVELOPMENT AUTHORITY - TREASURER</t>
  </si>
  <si>
    <t>112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</si>
  <si>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</si>
  <si>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</si>
  <si>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</si>
  <si>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</si>
  <si>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</si>
  <si>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</si>
  <si>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</si>
  <si>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</si>
  <si>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</si>
  <si>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</si>
  <si>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OFF OF CHIEF INFORMATION OFFICER</t>
  </si>
  <si>
    <t>212</t>
  </si>
  <si>
    <t>COMMERCE - ALCOHOLIC BEVERAGES</t>
  </si>
  <si>
    <t>213</t>
  </si>
  <si>
    <t>Commerce - Banking Division</t>
  </si>
  <si>
    <t>Commerce - Credit Union Division</t>
  </si>
  <si>
    <t>Commerce - Insurance Division</t>
  </si>
  <si>
    <t>217</t>
  </si>
  <si>
    <t>Commerce - Professional Licensing</t>
  </si>
  <si>
    <t>219</t>
  </si>
  <si>
    <t>Commerce - Utilities Division</t>
  </si>
  <si>
    <t>CORRECTIONS - CENTRAL OFFICE</t>
  </si>
  <si>
    <t>242</t>
  </si>
  <si>
    <t>CORRECTIONS - STATE PENITENTIARY - FORT MADISON</t>
  </si>
  <si>
    <t>243</t>
  </si>
  <si>
    <t>244</t>
  </si>
  <si>
    <t>245</t>
  </si>
  <si>
    <t>CORRECTIONS - CORRECTIONAL RELEASE CENTER NEWTON</t>
  </si>
  <si>
    <t>246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</si>
  <si>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</si>
  <si>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</si>
  <si>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</si>
  <si>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</si>
  <si>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</si>
  <si>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</si>
  <si>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</si>
  <si>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</si>
  <si>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</si>
  <si>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</si>
  <si>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</si>
  <si>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259/265</t>
  </si>
  <si>
    <t>CULTURAL AFFAIRS</t>
  </si>
  <si>
    <t>ECONOMIC DEVELOPMENT</t>
  </si>
  <si>
    <t>270</t>
  </si>
  <si>
    <t>FINANCE AUTHORITY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</si>
  <si>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</si>
  <si>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</si>
  <si>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</si>
  <si>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</si>
  <si>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</si>
  <si>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</si>
  <si>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</si>
  <si>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</si>
  <si>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</si>
  <si>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</si>
  <si>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</si>
  <si>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</si>
  <si>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</si>
  <si>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</si>
  <si>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</si>
  <si>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</si>
  <si>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</si>
  <si>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</si>
  <si>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</si>
  <si>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HUMAN SERVICES - ADMINISTRATION</t>
  </si>
  <si>
    <t>402</t>
  </si>
  <si>
    <t>HUMAN SERVICES - COMMUNITY SERVICES</t>
  </si>
  <si>
    <t>HUMAN SERVICES - STATE TRAINING SCHOOL</t>
  </si>
  <si>
    <t>407</t>
  </si>
  <si>
    <t>409</t>
  </si>
  <si>
    <t>HUMAN SERVICES - GLENWOOD RESOURCE CTR</t>
  </si>
  <si>
    <t>HUMAN SERVICES - WOODWARD RESOURCE CTR</t>
  </si>
  <si>
    <t>413</t>
  </si>
  <si>
    <t>427</t>
  </si>
  <si>
    <t>INSPECTIONS &amp; APPEALS</t>
  </si>
  <si>
    <t>428</t>
  </si>
  <si>
    <t>429</t>
  </si>
  <si>
    <t>INSPECTIONS &amp; APPEALS - RACING COMMISSION</t>
  </si>
  <si>
    <t>JUDICIAL BRANCH</t>
  </si>
  <si>
    <t>467</t>
  </si>
  <si>
    <t>IOWA LAW ENFORCEMENT ACADEMY</t>
  </si>
  <si>
    <t>500</t>
  </si>
  <si>
    <t>LEGISLATIVE - HOUSE</t>
  </si>
  <si>
    <t>LEGISLATIVE - SENATE</t>
  </si>
  <si>
    <t>LEGISLATIVE - JOINT EXPENSE</t>
  </si>
  <si>
    <t>503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</si>
  <si>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</si>
  <si>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</si>
  <si>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</si>
  <si>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</si>
  <si>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</si>
  <si>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</si>
  <si>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</si>
  <si>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</si>
  <si>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</si>
  <si>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</si>
  <si>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</si>
  <si>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</si>
  <si>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PUBLIC DEFENSE</t>
  </si>
  <si>
    <t>583</t>
  </si>
  <si>
    <t>PUBLIC DEFENSE - EMERGENCY MANAGEMENT</t>
  </si>
  <si>
    <t>588</t>
  </si>
  <si>
    <t>PUBLIC HEALTH</t>
  </si>
  <si>
    <t>PUBLIC INFORMATION BOARD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</si>
  <si>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</si>
  <si>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</si>
  <si>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</si>
  <si>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</si>
  <si>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</si>
  <si>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</si>
  <si>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</si>
  <si>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</si>
  <si>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</si>
  <si>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TRANSPORTATION</t>
  </si>
  <si>
    <t>655/656/657</t>
  </si>
  <si>
    <t>VETERANS' AFFAIRS / CAPITALS</t>
  </si>
  <si>
    <t>VETERANS' HOME / CAPITALS</t>
  </si>
  <si>
    <t>NON STATE GOVERNMENTAL ENTITIES</t>
  </si>
  <si>
    <t xml:space="preserve">FY2022 - SERVICE:  </t>
  </si>
  <si>
    <t>FY22 ANNUAL RATE / FTE</t>
  </si>
  <si>
    <t>AGENCY NUMBER</t>
  </si>
  <si>
    <t>AGENCY NAME</t>
  </si>
  <si>
    <t>FY22 PROJECTED COST FOR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</si>
</sst>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0.0%"/>
    <numFmt numFmtId="170" formatCode="0.00000"/>
    <numFmt numFmtId="171" formatCode="[&lt;=9999999]###\-####;\(###\)\ ###\-####"/>
    <numFmt numFmtId="172" formatCode="00000"/>
    <numFmt numFmtId="173" formatCode="mm/dd/yy;@"/>
    <numFmt numFmtId="174" formatCode="mm/dd/yy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3" tint="-0.249977111117893"/>
      <name val="Arial"/>
      <family val="2"/>
    </font>
    <font>
      <b/>
      <sz val="8"/>
      <color theme="8" tint="-0.249977111117893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sz val="7"/>
      <name val="Arial"/>
      <family val="2"/>
    </font>
    <font>
      <i/>
      <sz val="9"/>
      <name val="Arial"/>
      <family val="2"/>
    </font>
    <font>
      <sz val="9"/>
      <color theme="0" tint="-0.249977111117893"/>
      <name val="Arial"/>
      <family val="2"/>
    </font>
    <font>
      <sz val="8"/>
      <color indexed="8"/>
      <name val="Arial"/>
      <family val="2"/>
    </font>
    <font>
      <sz val="9"/>
      <color theme="0" tint="-0.14999847407452621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u/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1"/>
      <color theme="1"/>
      <name val="Arial"/>
      <family val="2"/>
    </font>
    <font>
      <sz val="10"/>
      <color theme="3" tint="0.3999755851924192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1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</cellStyleXfs>
  <cellXfs count="642">
    <xf numFmtId="0" fontId="0" fillId="0" borderId="0" xfId="0"/>
    <xf numFmtId="0" fontId="4" fillId="0" borderId="0" xfId="0" applyFont="1" applyFill="1"/>
    <xf numFmtId="49" fontId="4" fillId="0" borderId="0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0" xfId="0" applyFill="1"/>
    <xf numFmtId="0" fontId="4" fillId="2" borderId="0" xfId="0" applyFont="1" applyFill="1"/>
    <xf numFmtId="38" fontId="4" fillId="0" borderId="0" xfId="7" applyNumberFormat="1" applyFont="1" applyFill="1" applyAlignment="1">
      <alignment horizontal="center"/>
    </xf>
    <xf numFmtId="0" fontId="9" fillId="0" borderId="3" xfId="0" applyFont="1" applyFill="1" applyBorder="1" applyAlignment="1">
      <alignment horizontal="center" wrapText="1"/>
    </xf>
    <xf numFmtId="0" fontId="4" fillId="0" borderId="0" xfId="0" applyFont="1" applyFill="1" applyBorder="1"/>
    <xf numFmtId="3" fontId="7" fillId="0" borderId="0" xfId="0" applyNumberFormat="1" applyFont="1" applyFill="1" applyAlignment="1">
      <alignment horizontal="center"/>
    </xf>
    <xf numFmtId="166" fontId="0" fillId="0" borderId="0" xfId="0" applyNumberFormat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49" fontId="4" fillId="0" borderId="0" xfId="6" applyNumberFormat="1" applyFont="1" applyFill="1" applyBorder="1" applyAlignment="1">
      <alignment horizontal="center" wrapText="1"/>
    </xf>
    <xf numFmtId="49" fontId="4" fillId="0" borderId="0" xfId="0" quotePrefix="1" applyNumberFormat="1" applyFont="1" applyFill="1" applyBorder="1" applyAlignment="1">
      <alignment horizontal="center"/>
    </xf>
    <xf numFmtId="0" fontId="5" fillId="0" borderId="0" xfId="0" applyFont="1" applyFill="1" applyBorder="1"/>
    <xf numFmtId="49" fontId="4" fillId="0" borderId="0" xfId="6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49" fontId="8" fillId="0" borderId="0" xfId="9" applyNumberFormat="1" applyFont="1" applyFill="1" applyAlignment="1">
      <alignment horizontal="center"/>
    </xf>
    <xf numFmtId="49" fontId="11" fillId="0" borderId="0" xfId="9" applyNumberFormat="1" applyFont="1" applyFill="1" applyAlignment="1">
      <alignment horizontal="left" indent="1"/>
    </xf>
    <xf numFmtId="0" fontId="12" fillId="0" borderId="0" xfId="0" applyNumberFormat="1" applyFont="1"/>
    <xf numFmtId="49" fontId="13" fillId="0" borderId="0" xfId="9" applyNumberFormat="1" applyFont="1" applyFill="1" applyAlignment="1">
      <alignment horizontal="left" indent="2"/>
    </xf>
    <xf numFmtId="49" fontId="7" fillId="0" borderId="0" xfId="9" applyNumberFormat="1" applyFont="1" applyFill="1" applyAlignment="1">
      <alignment horizontal="center"/>
    </xf>
    <xf numFmtId="49" fontId="11" fillId="0" borderId="0" xfId="9" applyNumberFormat="1" applyFont="1" applyFill="1" applyAlignment="1">
      <alignment horizontal="left"/>
    </xf>
    <xf numFmtId="49" fontId="7" fillId="0" borderId="1" xfId="9" applyNumberFormat="1" applyFont="1" applyFill="1" applyBorder="1" applyAlignment="1">
      <alignment horizontal="center"/>
    </xf>
    <xf numFmtId="0" fontId="14" fillId="0" borderId="1" xfId="9" applyFont="1" applyFill="1" applyBorder="1" applyAlignment="1">
      <alignment horizontal="left"/>
    </xf>
    <xf numFmtId="0" fontId="11" fillId="0" borderId="0" xfId="9" applyFont="1" applyFill="1" applyAlignment="1">
      <alignment horizontal="left" indent="1"/>
    </xf>
    <xf numFmtId="0" fontId="14" fillId="0" borderId="0" xfId="9" applyFont="1" applyFill="1" applyAlignment="1">
      <alignment horizontal="left" indent="2"/>
    </xf>
    <xf numFmtId="0" fontId="6" fillId="0" borderId="0" xfId="9" applyFont="1" applyFill="1"/>
    <xf numFmtId="0" fontId="7" fillId="0" borderId="0" xfId="9" applyFont="1" applyAlignment="1">
      <alignment horizontal="center"/>
    </xf>
    <xf numFmtId="0" fontId="6" fillId="0" borderId="0" xfId="9" applyFont="1" applyAlignment="1">
      <alignment horizontal="center"/>
    </xf>
    <xf numFmtId="0" fontId="4" fillId="0" borderId="0" xfId="9"/>
    <xf numFmtId="0" fontId="6" fillId="0" borderId="0" xfId="9" applyFont="1" applyAlignment="1">
      <alignment horizontal="center" wrapText="1"/>
    </xf>
    <xf numFmtId="168" fontId="7" fillId="0" borderId="0" xfId="9" applyNumberFormat="1" applyFont="1" applyAlignment="1">
      <alignment horizontal="center"/>
    </xf>
    <xf numFmtId="0" fontId="6" fillId="0" borderId="0" xfId="9" applyNumberFormat="1" applyFont="1" applyFill="1" applyAlignment="1"/>
    <xf numFmtId="0" fontId="11" fillId="0" borderId="0" xfId="9" applyFont="1" applyFill="1" applyAlignment="1">
      <alignment horizontal="left"/>
    </xf>
    <xf numFmtId="0" fontId="6" fillId="0" borderId="6" xfId="9" applyFont="1" applyBorder="1" applyAlignment="1">
      <alignment horizontal="center"/>
    </xf>
    <xf numFmtId="49" fontId="15" fillId="0" borderId="0" xfId="9" applyNumberFormat="1" applyFont="1" applyFill="1" applyAlignment="1">
      <alignment horizontal="left"/>
    </xf>
    <xf numFmtId="3" fontId="6" fillId="0" borderId="6" xfId="6" applyNumberFormat="1" applyFont="1" applyFill="1" applyBorder="1" applyAlignment="1">
      <alignment horizontal="center"/>
    </xf>
    <xf numFmtId="0" fontId="7" fillId="0" borderId="1" xfId="9" applyFont="1" applyFill="1" applyBorder="1"/>
    <xf numFmtId="49" fontId="13" fillId="0" borderId="1" xfId="9" applyNumberFormat="1" applyFont="1" applyFill="1" applyBorder="1" applyAlignment="1">
      <alignment horizontal="left"/>
    </xf>
    <xf numFmtId="0" fontId="6" fillId="0" borderId="7" xfId="9" applyFont="1" applyBorder="1" applyAlignment="1">
      <alignment horizontal="center"/>
    </xf>
    <xf numFmtId="0" fontId="7" fillId="0" borderId="0" xfId="9" applyFont="1" applyFill="1" applyAlignment="1">
      <alignment horizontal="center"/>
    </xf>
    <xf numFmtId="167" fontId="16" fillId="0" borderId="6" xfId="6" applyNumberFormat="1" applyFont="1" applyBorder="1" applyAlignment="1">
      <alignment horizontal="center"/>
    </xf>
    <xf numFmtId="167" fontId="7" fillId="0" borderId="0" xfId="9" applyNumberFormat="1" applyFont="1" applyAlignment="1">
      <alignment horizontal="center"/>
    </xf>
    <xf numFmtId="167" fontId="7" fillId="4" borderId="0" xfId="9" applyNumberFormat="1" applyFont="1" applyFill="1" applyAlignment="1">
      <alignment horizontal="center"/>
    </xf>
    <xf numFmtId="0" fontId="11" fillId="4" borderId="0" xfId="9" applyFont="1" applyFill="1"/>
    <xf numFmtId="0" fontId="4" fillId="4" borderId="0" xfId="9" applyFill="1"/>
    <xf numFmtId="167" fontId="7" fillId="5" borderId="0" xfId="9" applyNumberFormat="1" applyFont="1" applyFill="1" applyAlignment="1">
      <alignment horizontal="center"/>
    </xf>
    <xf numFmtId="3" fontId="7" fillId="5" borderId="0" xfId="9" applyNumberFormat="1" applyFont="1" applyFill="1" applyAlignment="1">
      <alignment horizontal="center"/>
    </xf>
    <xf numFmtId="0" fontId="7" fillId="5" borderId="0" xfId="9" applyFont="1" applyFill="1"/>
    <xf numFmtId="44" fontId="7" fillId="5" borderId="0" xfId="2" applyFont="1" applyFill="1"/>
    <xf numFmtId="167" fontId="7" fillId="0" borderId="6" xfId="9" applyNumberFormat="1" applyFont="1" applyBorder="1" applyAlignment="1">
      <alignment horizontal="center"/>
    </xf>
    <xf numFmtId="0" fontId="7" fillId="0" borderId="8" xfId="9" applyFont="1" applyBorder="1" applyAlignment="1">
      <alignment horizontal="center"/>
    </xf>
    <xf numFmtId="0" fontId="4" fillId="0" borderId="9" xfId="9" applyBorder="1"/>
    <xf numFmtId="0" fontId="4" fillId="0" borderId="10" xfId="9" applyBorder="1"/>
    <xf numFmtId="3" fontId="6" fillId="0" borderId="11" xfId="9" applyNumberFormat="1" applyFont="1" applyBorder="1" applyAlignment="1">
      <alignment horizontal="center"/>
    </xf>
    <xf numFmtId="3" fontId="6" fillId="0" borderId="2" xfId="9" applyNumberFormat="1" applyFont="1" applyBorder="1" applyAlignment="1">
      <alignment horizontal="center"/>
    </xf>
    <xf numFmtId="0" fontId="4" fillId="0" borderId="0" xfId="9" applyBorder="1"/>
    <xf numFmtId="0" fontId="4" fillId="0" borderId="6" xfId="9" applyBorder="1"/>
    <xf numFmtId="3" fontId="6" fillId="0" borderId="6" xfId="9" applyNumberFormat="1" applyFont="1" applyBorder="1" applyAlignment="1">
      <alignment horizontal="center"/>
    </xf>
    <xf numFmtId="0" fontId="7" fillId="0" borderId="4" xfId="9" applyFont="1" applyBorder="1" applyAlignment="1">
      <alignment horizontal="center"/>
    </xf>
    <xf numFmtId="5" fontId="7" fillId="0" borderId="8" xfId="9" applyNumberFormat="1" applyFont="1" applyBorder="1" applyAlignment="1">
      <alignment horizontal="right"/>
    </xf>
    <xf numFmtId="0" fontId="7" fillId="0" borderId="10" xfId="9" applyFont="1" applyBorder="1"/>
    <xf numFmtId="0" fontId="7" fillId="0" borderId="6" xfId="9" applyFont="1" applyBorder="1"/>
    <xf numFmtId="3" fontId="7" fillId="0" borderId="6" xfId="9" applyNumberFormat="1" applyFont="1" applyBorder="1" applyAlignment="1">
      <alignment horizontal="center"/>
    </xf>
    <xf numFmtId="0" fontId="7" fillId="0" borderId="12" xfId="9" applyFont="1" applyBorder="1" applyAlignment="1">
      <alignment horizontal="right"/>
    </xf>
    <xf numFmtId="5" fontId="7" fillId="0" borderId="13" xfId="9" applyNumberFormat="1" applyFont="1" applyBorder="1" applyAlignment="1">
      <alignment horizontal="left"/>
    </xf>
    <xf numFmtId="4" fontId="6" fillId="0" borderId="7" xfId="9" applyNumberFormat="1" applyFont="1" applyBorder="1" applyAlignment="1">
      <alignment horizontal="center"/>
    </xf>
    <xf numFmtId="0" fontId="7" fillId="0" borderId="12" xfId="9" applyFont="1" applyBorder="1" applyAlignment="1">
      <alignment horizontal="center"/>
    </xf>
    <xf numFmtId="0" fontId="4" fillId="0" borderId="3" xfId="9" applyBorder="1"/>
    <xf numFmtId="0" fontId="4" fillId="0" borderId="13" xfId="9" applyBorder="1"/>
    <xf numFmtId="5" fontId="7" fillId="0" borderId="0" xfId="9" applyNumberFormat="1" applyFont="1" applyAlignment="1">
      <alignment horizontal="center"/>
    </xf>
    <xf numFmtId="0" fontId="17" fillId="0" borderId="0" xfId="9" applyFont="1" applyAlignment="1">
      <alignment horizontal="left"/>
    </xf>
    <xf numFmtId="167" fontId="6" fillId="0" borderId="11" xfId="9" applyNumberFormat="1" applyFont="1" applyBorder="1" applyAlignment="1">
      <alignment horizontal="center"/>
    </xf>
    <xf numFmtId="5" fontId="7" fillId="3" borderId="14" xfId="9" applyNumberFormat="1" applyFont="1" applyFill="1" applyBorder="1" applyAlignment="1">
      <alignment horizontal="center"/>
    </xf>
    <xf numFmtId="5" fontId="7" fillId="4" borderId="14" xfId="9" applyNumberFormat="1" applyFont="1" applyFill="1" applyBorder="1" applyAlignment="1">
      <alignment horizontal="center"/>
    </xf>
    <xf numFmtId="0" fontId="7" fillId="0" borderId="0" xfId="9" applyFont="1"/>
    <xf numFmtId="0" fontId="18" fillId="0" borderId="0" xfId="9" applyFont="1"/>
    <xf numFmtId="166" fontId="7" fillId="3" borderId="0" xfId="9" applyNumberFormat="1" applyFont="1" applyFill="1" applyAlignment="1">
      <alignment horizontal="center"/>
    </xf>
    <xf numFmtId="166" fontId="7" fillId="4" borderId="0" xfId="9" applyNumberFormat="1" applyFont="1" applyFill="1" applyAlignment="1">
      <alignment horizontal="center"/>
    </xf>
    <xf numFmtId="0" fontId="7" fillId="3" borderId="0" xfId="9" applyFont="1" applyFill="1" applyAlignment="1">
      <alignment horizontal="center"/>
    </xf>
    <xf numFmtId="5" fontId="7" fillId="3" borderId="0" xfId="9" applyNumberFormat="1" applyFont="1" applyFill="1" applyAlignment="1">
      <alignment horizontal="center"/>
    </xf>
    <xf numFmtId="3" fontId="0" fillId="0" borderId="0" xfId="6" applyNumberFormat="1" applyFont="1"/>
    <xf numFmtId="3" fontId="12" fillId="0" borderId="0" xfId="6" applyNumberFormat="1" applyFont="1"/>
    <xf numFmtId="167" fontId="7" fillId="0" borderId="0" xfId="9" applyNumberFormat="1" applyFont="1" applyFill="1" applyAlignment="1">
      <alignment horizontal="center"/>
    </xf>
    <xf numFmtId="2" fontId="7" fillId="0" borderId="0" xfId="9" applyNumberFormat="1" applyFont="1" applyAlignment="1">
      <alignment horizontal="center"/>
    </xf>
    <xf numFmtId="5" fontId="19" fillId="0" borderId="15" xfId="9" applyNumberFormat="1" applyFont="1" applyBorder="1" applyAlignment="1">
      <alignment horizontal="center"/>
    </xf>
    <xf numFmtId="5" fontId="7" fillId="0" borderId="2" xfId="9" applyNumberFormat="1" applyFont="1" applyBorder="1" applyAlignment="1">
      <alignment horizontal="center"/>
    </xf>
    <xf numFmtId="2" fontId="4" fillId="0" borderId="0" xfId="9" applyNumberFormat="1" applyFont="1"/>
    <xf numFmtId="49" fontId="20" fillId="6" borderId="0" xfId="10" applyNumberFormat="1" applyFont="1" applyFill="1" applyAlignment="1">
      <alignment horizontal="left"/>
    </xf>
    <xf numFmtId="168" fontId="7" fillId="0" borderId="0" xfId="2" applyNumberFormat="1" applyFont="1" applyFill="1" applyAlignment="1">
      <alignment horizontal="center"/>
    </xf>
    <xf numFmtId="2" fontId="4" fillId="0" borderId="5" xfId="9" applyNumberFormat="1" applyFont="1" applyBorder="1"/>
    <xf numFmtId="0" fontId="11" fillId="0" borderId="0" xfId="9" applyFont="1"/>
    <xf numFmtId="167" fontId="7" fillId="0" borderId="0" xfId="11" applyNumberFormat="1" applyFont="1" applyFill="1" applyBorder="1" applyAlignment="1">
      <alignment horizontal="center"/>
    </xf>
    <xf numFmtId="168" fontId="7" fillId="0" borderId="0" xfId="2" applyNumberFormat="1" applyFont="1" applyAlignment="1">
      <alignment horizontal="center"/>
    </xf>
    <xf numFmtId="49" fontId="4" fillId="0" borderId="0" xfId="6" applyNumberFormat="1" applyFont="1" applyFill="1" applyAlignment="1">
      <alignment horizontal="right"/>
    </xf>
    <xf numFmtId="3" fontId="11" fillId="0" borderId="0" xfId="9" applyNumberFormat="1" applyFont="1" applyFill="1" applyBorder="1"/>
    <xf numFmtId="0" fontId="4" fillId="0" borderId="0" xfId="9" applyFill="1"/>
    <xf numFmtId="3" fontId="4" fillId="0" borderId="0" xfId="6" applyNumberFormat="1" applyFont="1" applyAlignment="1">
      <alignment horizontal="right"/>
    </xf>
    <xf numFmtId="169" fontId="7" fillId="0" borderId="0" xfId="11" applyNumberFormat="1" applyFont="1" applyFill="1" applyBorder="1" applyAlignment="1">
      <alignment horizontal="center"/>
    </xf>
    <xf numFmtId="168" fontId="7" fillId="0" borderId="5" xfId="9" applyNumberFormat="1" applyFont="1" applyFill="1" applyBorder="1" applyAlignment="1">
      <alignment horizontal="center"/>
    </xf>
    <xf numFmtId="5" fontId="7" fillId="0" borderId="5" xfId="9" applyNumberFormat="1" applyFont="1" applyFill="1" applyBorder="1" applyAlignment="1">
      <alignment horizontal="center"/>
    </xf>
    <xf numFmtId="168" fontId="7" fillId="0" borderId="0" xfId="9" applyNumberFormat="1" applyFont="1" applyFill="1" applyBorder="1" applyAlignment="1">
      <alignment horizontal="center"/>
    </xf>
    <xf numFmtId="10" fontId="7" fillId="0" borderId="0" xfId="9" applyNumberFormat="1" applyFont="1" applyFill="1" applyBorder="1" applyAlignment="1">
      <alignment horizontal="center"/>
    </xf>
    <xf numFmtId="10" fontId="7" fillId="0" borderId="5" xfId="9" applyNumberFormat="1" applyFont="1" applyFill="1" applyBorder="1" applyAlignment="1">
      <alignment horizontal="center"/>
    </xf>
    <xf numFmtId="0" fontId="21" fillId="3" borderId="0" xfId="9" applyFont="1" applyFill="1" applyAlignment="1">
      <alignment horizontal="center"/>
    </xf>
    <xf numFmtId="168" fontId="21" fillId="3" borderId="0" xfId="2" applyNumberFormat="1" applyFont="1" applyFill="1" applyAlignment="1">
      <alignment horizontal="center"/>
    </xf>
    <xf numFmtId="3" fontId="22" fillId="0" borderId="0" xfId="6" applyNumberFormat="1" applyFont="1"/>
    <xf numFmtId="44" fontId="7" fillId="7" borderId="0" xfId="2" applyFont="1" applyFill="1"/>
    <xf numFmtId="0" fontId="4" fillId="7" borderId="0" xfId="9" applyFont="1" applyFill="1"/>
    <xf numFmtId="0" fontId="7" fillId="7" borderId="0" xfId="9" applyFont="1" applyFill="1"/>
    <xf numFmtId="49" fontId="4" fillId="0" borderId="0" xfId="6" applyNumberFormat="1" applyFont="1" applyAlignment="1">
      <alignment horizontal="right"/>
    </xf>
    <xf numFmtId="167" fontId="7" fillId="0" borderId="0" xfId="9" quotePrefix="1" applyNumberFormat="1" applyFont="1" applyAlignment="1">
      <alignment horizontal="center"/>
    </xf>
    <xf numFmtId="0" fontId="4" fillId="8" borderId="0" xfId="9" applyFill="1"/>
    <xf numFmtId="0" fontId="7" fillId="0" borderId="0" xfId="9" applyFont="1" applyFill="1" applyBorder="1" applyAlignment="1">
      <alignment horizontal="center"/>
    </xf>
    <xf numFmtId="167" fontId="7" fillId="0" borderId="0" xfId="9" applyNumberFormat="1" applyFont="1" applyFill="1" applyBorder="1" applyAlignment="1">
      <alignment horizontal="center"/>
    </xf>
    <xf numFmtId="3" fontId="7" fillId="0" borderId="11" xfId="9" applyNumberFormat="1" applyFont="1" applyFill="1" applyBorder="1" applyAlignment="1">
      <alignment horizontal="center"/>
    </xf>
    <xf numFmtId="166" fontId="7" fillId="8" borderId="16" xfId="9" applyNumberFormat="1" applyFont="1" applyFill="1" applyBorder="1" applyAlignment="1">
      <alignment horizontal="center"/>
    </xf>
    <xf numFmtId="0" fontId="7" fillId="8" borderId="17" xfId="9" applyFont="1" applyFill="1" applyBorder="1" applyAlignment="1">
      <alignment horizontal="left"/>
    </xf>
    <xf numFmtId="0" fontId="7" fillId="8" borderId="18" xfId="9" applyFont="1" applyFill="1" applyBorder="1" applyAlignment="1">
      <alignment horizontal="center"/>
    </xf>
    <xf numFmtId="0" fontId="11" fillId="0" borderId="0" xfId="9" applyFont="1" applyFill="1" applyBorder="1"/>
    <xf numFmtId="0" fontId="4" fillId="0" borderId="0" xfId="9" applyFill="1" applyBorder="1"/>
    <xf numFmtId="4" fontId="7" fillId="0" borderId="0" xfId="9" applyNumberFormat="1" applyFont="1" applyAlignment="1">
      <alignment horizontal="center"/>
    </xf>
    <xf numFmtId="4" fontId="7" fillId="0" borderId="0" xfId="9" applyNumberFormat="1" applyFont="1" applyFill="1" applyBorder="1" applyAlignment="1">
      <alignment horizontal="center"/>
    </xf>
    <xf numFmtId="3" fontId="7" fillId="0" borderId="0" xfId="9" applyNumberFormat="1" applyFont="1" applyAlignment="1">
      <alignment horizontal="center"/>
    </xf>
    <xf numFmtId="0" fontId="17" fillId="0" borderId="0" xfId="9" applyFont="1"/>
    <xf numFmtId="167" fontId="11" fillId="0" borderId="0" xfId="9" applyNumberFormat="1" applyFont="1" applyAlignment="1">
      <alignment horizontal="center"/>
    </xf>
    <xf numFmtId="0" fontId="11" fillId="0" borderId="0" xfId="9" applyFont="1" applyAlignment="1">
      <alignment horizontal="left"/>
    </xf>
    <xf numFmtId="2" fontId="7" fillId="0" borderId="5" xfId="9" applyNumberFormat="1" applyFont="1" applyBorder="1" applyAlignment="1">
      <alignment horizontal="center"/>
    </xf>
    <xf numFmtId="167" fontId="11" fillId="0" borderId="5" xfId="9" applyNumberFormat="1" applyFont="1" applyBorder="1" applyAlignment="1">
      <alignment horizontal="center"/>
    </xf>
    <xf numFmtId="167" fontId="7" fillId="7" borderId="0" xfId="9" applyNumberFormat="1" applyFont="1" applyFill="1" applyAlignment="1">
      <alignment horizontal="center"/>
    </xf>
    <xf numFmtId="49" fontId="4" fillId="0" borderId="0" xfId="9" applyNumberFormat="1" applyFont="1" applyFill="1" applyBorder="1"/>
    <xf numFmtId="49" fontId="20" fillId="0" borderId="0" xfId="9" applyNumberFormat="1" applyFont="1" applyFill="1" applyBorder="1" applyAlignment="1">
      <alignment horizontal="left" vertical="center" wrapText="1"/>
    </xf>
    <xf numFmtId="0" fontId="7" fillId="0" borderId="0" xfId="9" applyFont="1" applyAlignment="1">
      <alignment horizontal="left"/>
    </xf>
    <xf numFmtId="170" fontId="7" fillId="0" borderId="0" xfId="9" applyNumberFormat="1" applyFont="1" applyFill="1" applyBorder="1" applyAlignment="1">
      <alignment horizontal="center"/>
    </xf>
    <xf numFmtId="0" fontId="11" fillId="0" borderId="0" xfId="9" applyFont="1" applyFill="1"/>
    <xf numFmtId="167" fontId="7" fillId="9" borderId="0" xfId="9" applyNumberFormat="1" applyFont="1" applyFill="1" applyAlignment="1">
      <alignment horizontal="center"/>
    </xf>
    <xf numFmtId="0" fontId="5" fillId="0" borderId="0" xfId="0" applyFont="1" applyFill="1" applyBorder="1" applyAlignment="1">
      <alignment wrapText="1"/>
    </xf>
    <xf numFmtId="0" fontId="3" fillId="10" borderId="19" xfId="43" applyNumberFormat="1" applyFont="1" applyFill="1" applyBorder="1" applyAlignment="1">
      <alignment horizontal="center" wrapText="1"/>
    </xf>
    <xf numFmtId="0" fontId="3" fillId="10" borderId="20" xfId="43" applyNumberFormat="1" applyFont="1" applyFill="1" applyBorder="1" applyAlignment="1">
      <alignment horizontal="center" wrapText="1"/>
    </xf>
    <xf numFmtId="0" fontId="3" fillId="10" borderId="20" xfId="9" applyNumberFormat="1" applyFont="1" applyFill="1" applyBorder="1" applyAlignment="1" applyProtection="1">
      <alignment horizontal="center" wrapText="1"/>
      <protection locked="0"/>
    </xf>
    <xf numFmtId="0" fontId="3" fillId="10" borderId="20" xfId="9" applyFont="1" applyFill="1" applyBorder="1" applyAlignment="1" applyProtection="1">
      <alignment horizontal="center" wrapText="1"/>
      <protection locked="0"/>
    </xf>
    <xf numFmtId="0" fontId="3" fillId="10" borderId="20" xfId="43" applyFont="1" applyFill="1" applyBorder="1" applyAlignment="1">
      <alignment horizontal="left" wrapText="1"/>
    </xf>
    <xf numFmtId="0" fontId="3" fillId="10" borderId="20" xfId="43" applyFont="1" applyFill="1" applyBorder="1" applyAlignment="1">
      <alignment horizontal="center" wrapText="1"/>
    </xf>
    <xf numFmtId="164" fontId="3" fillId="10" borderId="20" xfId="21" applyNumberFormat="1" applyFont="1" applyFill="1" applyBorder="1" applyAlignment="1">
      <alignment horizontal="center" wrapText="1"/>
    </xf>
    <xf numFmtId="0" fontId="3" fillId="10" borderId="20" xfId="33" applyNumberFormat="1" applyFont="1" applyFill="1" applyBorder="1" applyAlignment="1">
      <alignment horizontal="center" wrapText="1"/>
    </xf>
    <xf numFmtId="0" fontId="3" fillId="10" borderId="20" xfId="33" applyNumberFormat="1" applyFont="1" applyFill="1" applyBorder="1" applyAlignment="1">
      <alignment horizontal="center" vertical="center" wrapText="1"/>
    </xf>
    <xf numFmtId="0" fontId="3" fillId="10" borderId="20" xfId="43" applyFont="1" applyFill="1" applyBorder="1" applyAlignment="1">
      <alignment horizontal="center" vertical="center" wrapText="1"/>
    </xf>
    <xf numFmtId="0" fontId="3" fillId="10" borderId="20" xfId="43" applyFont="1" applyFill="1" applyBorder="1" applyAlignment="1">
      <alignment wrapText="1"/>
    </xf>
    <xf numFmtId="171" fontId="3" fillId="10" borderId="20" xfId="9" applyNumberFormat="1" applyFont="1" applyFill="1" applyBorder="1" applyAlignment="1" applyProtection="1">
      <alignment horizontal="center" wrapText="1"/>
      <protection locked="0"/>
    </xf>
    <xf numFmtId="0" fontId="3" fillId="10" borderId="21" xfId="9" applyFont="1" applyFill="1" applyBorder="1" applyAlignment="1" applyProtection="1">
      <alignment horizontal="center" wrapText="1"/>
      <protection locked="0"/>
    </xf>
    <xf numFmtId="0" fontId="5" fillId="10" borderId="0" xfId="0" applyFont="1" applyFill="1"/>
    <xf numFmtId="0" fontId="24" fillId="0" borderId="22" xfId="0" applyFont="1" applyBorder="1" applyAlignment="1" applyProtection="1">
      <alignment horizontal="left" wrapText="1"/>
      <protection locked="0"/>
    </xf>
    <xf numFmtId="171" fontId="24" fillId="0" borderId="22" xfId="0" applyNumberFormat="1" applyFont="1" applyBorder="1" applyAlignment="1" applyProtection="1">
      <alignment horizontal="left"/>
      <protection locked="0"/>
    </xf>
    <xf numFmtId="0" fontId="25" fillId="0" borderId="22" xfId="34" applyFont="1" applyBorder="1" applyAlignment="1" applyProtection="1">
      <alignment horizontal="left"/>
      <protection locked="0"/>
    </xf>
    <xf numFmtId="0" fontId="24" fillId="0" borderId="22" xfId="0" applyFont="1" applyBorder="1" applyAlignment="1" applyProtection="1">
      <alignment horizontal="left"/>
      <protection locked="0"/>
    </xf>
    <xf numFmtId="172" fontId="24" fillId="0" borderId="22" xfId="0" applyNumberFormat="1" applyFont="1" applyBorder="1" applyAlignment="1" applyProtection="1">
      <alignment horizontal="center"/>
      <protection locked="0"/>
    </xf>
    <xf numFmtId="173" fontId="24" fillId="0" borderId="22" xfId="0" applyNumberFormat="1" applyFont="1" applyBorder="1" applyAlignment="1" applyProtection="1">
      <alignment horizontal="center"/>
      <protection locked="0"/>
    </xf>
    <xf numFmtId="164" fontId="24" fillId="0" borderId="22" xfId="1" applyNumberFormat="1" applyFont="1" applyBorder="1" applyAlignment="1" applyProtection="1">
      <alignment horizontal="right"/>
      <protection locked="0"/>
    </xf>
    <xf numFmtId="44" fontId="24" fillId="0" borderId="22" xfId="2" applyFont="1" applyBorder="1" applyAlignment="1" applyProtection="1">
      <alignment horizontal="right"/>
      <protection locked="0"/>
    </xf>
    <xf numFmtId="44" fontId="24" fillId="0" borderId="22" xfId="2" applyFont="1" applyBorder="1" applyAlignment="1" applyProtection="1">
      <alignment horizontal="left"/>
      <protection locked="0"/>
    </xf>
    <xf numFmtId="44" fontId="5" fillId="0" borderId="22" xfId="2" applyFont="1" applyBorder="1" applyAlignment="1" applyProtection="1">
      <protection locked="0"/>
    </xf>
    <xf numFmtId="0" fontId="24" fillId="0" borderId="22" xfId="0" applyFont="1" applyBorder="1" applyAlignment="1" applyProtection="1">
      <alignment vertical="top" wrapText="1"/>
      <protection locked="0"/>
    </xf>
    <xf numFmtId="0" fontId="5" fillId="0" borderId="22" xfId="0" applyFont="1" applyBorder="1" applyAlignment="1" applyProtection="1">
      <alignment horizontal="left" wrapText="1"/>
      <protection locked="0"/>
    </xf>
    <xf numFmtId="0" fontId="5" fillId="0" borderId="22" xfId="0" applyFont="1" applyBorder="1" applyAlignment="1" applyProtection="1">
      <alignment horizontal="left"/>
      <protection locked="0"/>
    </xf>
    <xf numFmtId="0" fontId="24" fillId="0" borderId="22" xfId="0" applyFont="1" applyBorder="1" applyAlignment="1" applyProtection="1">
      <protection locked="0"/>
    </xf>
    <xf numFmtId="172" fontId="24" fillId="0" borderId="22" xfId="0" applyNumberFormat="1" applyFont="1" applyBorder="1" applyAlignment="1" applyProtection="1">
      <alignment horizontal="left"/>
      <protection locked="0"/>
    </xf>
    <xf numFmtId="0" fontId="25" fillId="0" borderId="22" xfId="34" applyFont="1" applyBorder="1" applyAlignment="1" applyProtection="1"/>
    <xf numFmtId="0" fontId="5" fillId="0" borderId="22" xfId="0" applyFont="1" applyBorder="1"/>
    <xf numFmtId="0" fontId="5" fillId="10" borderId="0" xfId="0" applyFont="1" applyFill="1" applyBorder="1"/>
    <xf numFmtId="0" fontId="4" fillId="10" borderId="22" xfId="9" applyNumberFormat="1" applyFont="1" applyFill="1" applyBorder="1" applyAlignment="1">
      <alignment wrapText="1"/>
    </xf>
    <xf numFmtId="0" fontId="4" fillId="10" borderId="22" xfId="9" applyFont="1" applyFill="1" applyBorder="1" applyAlignment="1">
      <alignment wrapText="1"/>
    </xf>
    <xf numFmtId="0" fontId="4" fillId="10" borderId="22" xfId="9" applyFont="1" applyFill="1" applyBorder="1" applyAlignment="1">
      <alignment horizontal="left" wrapText="1"/>
    </xf>
    <xf numFmtId="0" fontId="4" fillId="10" borderId="22" xfId="9" applyNumberFormat="1" applyFont="1" applyFill="1" applyBorder="1" applyAlignment="1">
      <alignment horizontal="center" wrapText="1"/>
    </xf>
    <xf numFmtId="14" fontId="4" fillId="10" borderId="22" xfId="9" applyNumberFormat="1" applyFont="1" applyFill="1" applyBorder="1" applyAlignment="1">
      <alignment horizontal="center" wrapText="1"/>
    </xf>
    <xf numFmtId="164" fontId="4" fillId="10" borderId="22" xfId="14" applyNumberFormat="1" applyFont="1" applyFill="1" applyBorder="1" applyAlignment="1">
      <alignment wrapText="1"/>
    </xf>
    <xf numFmtId="44" fontId="4" fillId="10" borderId="22" xfId="25" applyNumberFormat="1" applyFont="1" applyFill="1" applyBorder="1" applyAlignment="1">
      <alignment wrapText="1"/>
    </xf>
    <xf numFmtId="44" fontId="5" fillId="0" borderId="22" xfId="2" applyNumberFormat="1" applyFont="1" applyFill="1" applyBorder="1" applyAlignment="1" applyProtection="1"/>
    <xf numFmtId="44" fontId="4" fillId="10" borderId="22" xfId="2" applyNumberFormat="1" applyFont="1" applyFill="1" applyBorder="1" applyAlignment="1" applyProtection="1"/>
    <xf numFmtId="0" fontId="4" fillId="10" borderId="22" xfId="2" applyNumberFormat="1" applyFont="1" applyFill="1" applyBorder="1" applyAlignment="1" applyProtection="1">
      <alignment horizontal="left" vertical="top" wrapText="1"/>
      <protection locked="0"/>
    </xf>
    <xf numFmtId="0" fontId="4" fillId="10" borderId="22" xfId="9" applyFont="1" applyFill="1" applyBorder="1" applyAlignment="1">
      <alignment horizontal="left" vertical="top" wrapText="1"/>
    </xf>
    <xf numFmtId="0" fontId="4" fillId="10" borderId="22" xfId="2" applyNumberFormat="1" applyFont="1" applyFill="1" applyBorder="1" applyAlignment="1" applyProtection="1">
      <alignment horizontal="left" wrapText="1"/>
      <protection locked="0"/>
    </xf>
    <xf numFmtId="0" fontId="5" fillId="10" borderId="22" xfId="0" applyFont="1" applyFill="1" applyBorder="1" applyAlignment="1">
      <alignment wrapText="1"/>
    </xf>
    <xf numFmtId="0" fontId="23" fillId="10" borderId="22" xfId="34" applyFill="1" applyBorder="1" applyAlignment="1" applyProtection="1"/>
    <xf numFmtId="0" fontId="23" fillId="10" borderId="22" xfId="34" applyFill="1" applyBorder="1" applyAlignment="1" applyProtection="1">
      <alignment wrapText="1"/>
    </xf>
    <xf numFmtId="8" fontId="4" fillId="10" borderId="22" xfId="25" applyNumberFormat="1" applyFont="1" applyFill="1" applyBorder="1" applyAlignment="1">
      <alignment wrapText="1"/>
    </xf>
    <xf numFmtId="0" fontId="5" fillId="10" borderId="22" xfId="0" applyFont="1" applyFill="1" applyBorder="1"/>
    <xf numFmtId="0" fontId="4" fillId="10" borderId="22" xfId="9" applyNumberFormat="1" applyFont="1" applyFill="1" applyBorder="1"/>
    <xf numFmtId="8" fontId="4" fillId="10" borderId="22" xfId="9" applyNumberFormat="1" applyFont="1" applyFill="1" applyBorder="1"/>
    <xf numFmtId="8" fontId="4" fillId="10" borderId="22" xfId="9" applyNumberFormat="1" applyFont="1" applyFill="1" applyBorder="1" applyAlignment="1">
      <alignment horizontal="left" wrapText="1"/>
    </xf>
    <xf numFmtId="0" fontId="4" fillId="10" borderId="22" xfId="9" applyNumberFormat="1" applyFont="1" applyFill="1" applyBorder="1" applyAlignment="1">
      <alignment horizontal="center"/>
    </xf>
    <xf numFmtId="8" fontId="23" fillId="10" borderId="22" xfId="34" applyNumberFormat="1" applyFill="1" applyBorder="1" applyAlignment="1" applyProtection="1"/>
    <xf numFmtId="44" fontId="4" fillId="10" borderId="22" xfId="9" applyNumberFormat="1" applyFont="1" applyFill="1" applyBorder="1" applyAlignment="1"/>
    <xf numFmtId="8" fontId="4" fillId="10" borderId="22" xfId="9" applyNumberFormat="1" applyFont="1" applyFill="1" applyBorder="1" applyAlignment="1">
      <alignment wrapText="1"/>
    </xf>
    <xf numFmtId="8" fontId="25" fillId="10" borderId="22" xfId="34" applyNumberFormat="1" applyFont="1" applyFill="1" applyBorder="1" applyAlignment="1" applyProtection="1"/>
    <xf numFmtId="0" fontId="25" fillId="10" borderId="22" xfId="34" applyFont="1" applyFill="1" applyBorder="1" applyAlignment="1" applyProtection="1">
      <alignment wrapText="1"/>
    </xf>
    <xf numFmtId="0" fontId="4" fillId="10" borderId="23" xfId="9" applyFont="1" applyFill="1" applyBorder="1" applyAlignment="1">
      <alignment horizontal="left" wrapText="1"/>
    </xf>
    <xf numFmtId="0" fontId="4" fillId="10" borderId="24" xfId="43" applyNumberFormat="1" applyFont="1" applyFill="1" applyBorder="1" applyAlignment="1">
      <alignment horizontal="left" wrapText="1"/>
    </xf>
    <xf numFmtId="0" fontId="4" fillId="10" borderId="25" xfId="43" applyNumberFormat="1" applyFont="1" applyFill="1" applyBorder="1" applyAlignment="1">
      <alignment horizontal="left" wrapText="1"/>
    </xf>
    <xf numFmtId="0" fontId="4" fillId="10" borderId="25" xfId="9" applyNumberFormat="1" applyFont="1" applyFill="1" applyBorder="1" applyAlignment="1" applyProtection="1">
      <alignment horizontal="left" wrapText="1"/>
      <protection locked="0"/>
    </xf>
    <xf numFmtId="0" fontId="4" fillId="10" borderId="25" xfId="9" applyFont="1" applyFill="1" applyBorder="1" applyAlignment="1" applyProtection="1">
      <alignment horizontal="left" wrapText="1"/>
      <protection locked="0"/>
    </xf>
    <xf numFmtId="0" fontId="4" fillId="10" borderId="25" xfId="43" applyFont="1" applyFill="1" applyBorder="1" applyAlignment="1">
      <alignment horizontal="left" wrapText="1"/>
    </xf>
    <xf numFmtId="0" fontId="4" fillId="10" borderId="25" xfId="43" applyFont="1" applyFill="1" applyBorder="1" applyAlignment="1">
      <alignment horizontal="center" wrapText="1"/>
    </xf>
    <xf numFmtId="0" fontId="4" fillId="10" borderId="25" xfId="43" applyNumberFormat="1" applyFont="1" applyFill="1" applyBorder="1" applyAlignment="1">
      <alignment horizontal="center" wrapText="1"/>
    </xf>
    <xf numFmtId="14" fontId="4" fillId="10" borderId="25" xfId="43" applyNumberFormat="1" applyFont="1" applyFill="1" applyBorder="1" applyAlignment="1">
      <alignment horizontal="center" wrapText="1"/>
    </xf>
    <xf numFmtId="164" fontId="4" fillId="10" borderId="25" xfId="21" applyNumberFormat="1" applyFont="1" applyFill="1" applyBorder="1" applyAlignment="1">
      <alignment horizontal="center" wrapText="1"/>
    </xf>
    <xf numFmtId="44" fontId="5" fillId="10" borderId="22" xfId="2" applyNumberFormat="1" applyFont="1" applyFill="1" applyBorder="1" applyAlignment="1" applyProtection="1">
      <protection locked="0"/>
    </xf>
    <xf numFmtId="0" fontId="3" fillId="10" borderId="25" xfId="33" applyNumberFormat="1" applyFont="1" applyFill="1" applyBorder="1" applyAlignment="1">
      <alignment horizontal="center" vertical="center" wrapText="1"/>
    </xf>
    <xf numFmtId="0" fontId="4" fillId="10" borderId="25" xfId="43" applyFont="1" applyFill="1" applyBorder="1" applyAlignment="1">
      <alignment horizontal="center" vertical="center" wrapText="1"/>
    </xf>
    <xf numFmtId="0" fontId="4" fillId="0" borderId="22" xfId="9" applyFont="1" applyFill="1" applyBorder="1" applyAlignment="1">
      <alignment wrapText="1"/>
    </xf>
    <xf numFmtId="0" fontId="4" fillId="0" borderId="22" xfId="9" applyFont="1" applyFill="1" applyBorder="1" applyAlignment="1">
      <alignment horizontal="left" wrapText="1"/>
    </xf>
    <xf numFmtId="0" fontId="4" fillId="0" borderId="22" xfId="0" applyFont="1" applyFill="1" applyBorder="1" applyAlignment="1">
      <alignment wrapText="1"/>
    </xf>
    <xf numFmtId="0" fontId="25" fillId="0" borderId="22" xfId="34" applyFont="1" applyFill="1" applyBorder="1" applyAlignment="1" applyProtection="1"/>
    <xf numFmtId="0" fontId="4" fillId="10" borderId="26" xfId="2" applyNumberFormat="1" applyFont="1" applyFill="1" applyBorder="1" applyAlignment="1" applyProtection="1">
      <alignment horizontal="left" wrapText="1"/>
      <protection locked="0"/>
    </xf>
    <xf numFmtId="0" fontId="5" fillId="10" borderId="26" xfId="0" applyNumberFormat="1" applyFont="1" applyFill="1" applyBorder="1" applyAlignment="1" applyProtection="1">
      <alignment horizontal="left" wrapText="1"/>
      <protection locked="0"/>
    </xf>
    <xf numFmtId="0" fontId="5" fillId="10" borderId="26" xfId="0" applyNumberFormat="1" applyFont="1" applyFill="1" applyBorder="1" applyAlignment="1" applyProtection="1">
      <alignment horizontal="left"/>
      <protection locked="0"/>
    </xf>
    <xf numFmtId="0" fontId="25" fillId="10" borderId="26" xfId="34" applyNumberFormat="1" applyFont="1" applyFill="1" applyBorder="1" applyAlignment="1" applyProtection="1">
      <alignment horizontal="left"/>
      <protection locked="0"/>
    </xf>
    <xf numFmtId="0" fontId="5" fillId="10" borderId="26" xfId="0" applyFont="1" applyFill="1" applyBorder="1" applyAlignment="1" applyProtection="1">
      <alignment horizontal="left" wrapText="1"/>
      <protection locked="0"/>
    </xf>
    <xf numFmtId="0" fontId="5" fillId="10" borderId="26" xfId="0" applyFont="1" applyFill="1" applyBorder="1" applyAlignment="1" applyProtection="1">
      <alignment horizontal="left"/>
      <protection locked="0"/>
    </xf>
    <xf numFmtId="0" fontId="5" fillId="10" borderId="26" xfId="0" applyNumberFormat="1" applyFont="1" applyFill="1" applyBorder="1" applyAlignment="1" applyProtection="1">
      <alignment horizontal="center"/>
      <protection locked="0"/>
    </xf>
    <xf numFmtId="173" fontId="5" fillId="10" borderId="26" xfId="0" applyNumberFormat="1" applyFont="1" applyFill="1" applyBorder="1" applyAlignment="1" applyProtection="1">
      <alignment horizontal="center"/>
      <protection locked="0"/>
    </xf>
    <xf numFmtId="164" fontId="5" fillId="10" borderId="26" xfId="1" applyNumberFormat="1" applyFont="1" applyFill="1" applyBorder="1" applyAlignment="1" applyProtection="1">
      <alignment horizontal="right"/>
      <protection locked="0"/>
    </xf>
    <xf numFmtId="44" fontId="5" fillId="10" borderId="26" xfId="2" applyNumberFormat="1" applyFont="1" applyFill="1" applyBorder="1" applyAlignment="1" applyProtection="1">
      <protection locked="0"/>
    </xf>
    <xf numFmtId="44" fontId="4" fillId="10" borderId="26" xfId="2" applyNumberFormat="1" applyFont="1" applyFill="1" applyBorder="1" applyAlignment="1" applyProtection="1"/>
    <xf numFmtId="0" fontId="4" fillId="10" borderId="26" xfId="2" applyNumberFormat="1" applyFont="1" applyFill="1" applyBorder="1" applyAlignment="1" applyProtection="1">
      <alignment horizontal="left" vertical="top" wrapText="1"/>
      <protection locked="0"/>
    </xf>
    <xf numFmtId="0" fontId="5" fillId="10" borderId="26" xfId="0" applyFont="1" applyFill="1" applyBorder="1" applyAlignment="1" applyProtection="1">
      <alignment horizontal="left" vertical="top" wrapText="1"/>
      <protection locked="0"/>
    </xf>
    <xf numFmtId="172" fontId="5" fillId="10" borderId="26" xfId="0" applyNumberFormat="1" applyFont="1" applyFill="1" applyBorder="1" applyAlignment="1" applyProtection="1">
      <alignment horizontal="left"/>
      <protection locked="0"/>
    </xf>
    <xf numFmtId="171" fontId="5" fillId="10" borderId="26" xfId="0" applyNumberFormat="1" applyFont="1" applyFill="1" applyBorder="1" applyAlignment="1" applyProtection="1">
      <alignment horizontal="left" wrapText="1"/>
      <protection locked="0"/>
    </xf>
    <xf numFmtId="0" fontId="5" fillId="10" borderId="0" xfId="0" applyNumberFormat="1" applyFont="1" applyFill="1" applyAlignment="1">
      <alignment wrapText="1"/>
    </xf>
    <xf numFmtId="0" fontId="5" fillId="10" borderId="22" xfId="0" applyNumberFormat="1" applyFont="1" applyFill="1" applyBorder="1" applyAlignment="1" applyProtection="1">
      <alignment horizontal="left" wrapText="1"/>
      <protection locked="0"/>
    </xf>
    <xf numFmtId="0" fontId="5" fillId="10" borderId="22" xfId="0" applyNumberFormat="1" applyFont="1" applyFill="1" applyBorder="1" applyAlignment="1" applyProtection="1">
      <alignment horizontal="left"/>
      <protection locked="0"/>
    </xf>
    <xf numFmtId="0" fontId="25" fillId="10" borderId="22" xfId="34" applyNumberFormat="1" applyFont="1" applyFill="1" applyBorder="1" applyAlignment="1" applyProtection="1">
      <alignment horizontal="left"/>
      <protection locked="0"/>
    </xf>
    <xf numFmtId="0" fontId="5" fillId="10" borderId="22" xfId="0" applyFont="1" applyFill="1" applyBorder="1" applyAlignment="1" applyProtection="1">
      <alignment horizontal="left" wrapText="1"/>
      <protection locked="0"/>
    </xf>
    <xf numFmtId="0" fontId="5" fillId="10" borderId="22" xfId="0" applyFont="1" applyFill="1" applyBorder="1" applyAlignment="1" applyProtection="1">
      <alignment horizontal="left"/>
      <protection locked="0"/>
    </xf>
    <xf numFmtId="0" fontId="5" fillId="10" borderId="22" xfId="0" applyNumberFormat="1" applyFont="1" applyFill="1" applyBorder="1" applyAlignment="1" applyProtection="1">
      <alignment horizontal="center"/>
      <protection locked="0"/>
    </xf>
    <xf numFmtId="173" fontId="5" fillId="10" borderId="22" xfId="0" applyNumberFormat="1" applyFont="1" applyFill="1" applyBorder="1" applyAlignment="1" applyProtection="1">
      <alignment horizontal="center"/>
      <protection locked="0"/>
    </xf>
    <xf numFmtId="164" fontId="5" fillId="10" borderId="22" xfId="1" applyNumberFormat="1" applyFont="1" applyFill="1" applyBorder="1" applyAlignment="1" applyProtection="1">
      <alignment horizontal="right"/>
      <protection locked="0"/>
    </xf>
    <xf numFmtId="172" fontId="5" fillId="10" borderId="22" xfId="0" applyNumberFormat="1" applyFont="1" applyFill="1" applyBorder="1" applyAlignment="1" applyProtection="1">
      <alignment horizontal="left"/>
      <protection locked="0"/>
    </xf>
    <xf numFmtId="171" fontId="5" fillId="10" borderId="22" xfId="0" applyNumberFormat="1" applyFont="1" applyFill="1" applyBorder="1" applyAlignment="1" applyProtection="1">
      <alignment horizontal="left" wrapText="1"/>
      <protection locked="0"/>
    </xf>
    <xf numFmtId="0" fontId="5" fillId="10" borderId="22" xfId="0" applyFont="1" applyFill="1" applyBorder="1" applyAlignment="1" applyProtection="1">
      <alignment horizontal="left" vertical="top" wrapText="1"/>
      <protection locked="0"/>
    </xf>
    <xf numFmtId="0" fontId="23" fillId="10" borderId="22" xfId="34" applyNumberFormat="1" applyFill="1" applyBorder="1" applyAlignment="1" applyProtection="1">
      <alignment horizontal="left"/>
      <protection locked="0"/>
    </xf>
    <xf numFmtId="0" fontId="5" fillId="0" borderId="22" xfId="0" applyNumberFormat="1" applyFont="1" applyFill="1" applyBorder="1" applyAlignment="1" applyProtection="1">
      <alignment horizontal="left" wrapText="1"/>
      <protection locked="0"/>
    </xf>
    <xf numFmtId="0" fontId="5" fillId="0" borderId="22" xfId="0" applyNumberFormat="1" applyFont="1" applyFill="1" applyBorder="1" applyAlignment="1" applyProtection="1">
      <alignment horizontal="left"/>
      <protection locked="0"/>
    </xf>
    <xf numFmtId="0" fontId="25" fillId="0" borderId="22" xfId="34" applyNumberFormat="1" applyFont="1" applyFill="1" applyBorder="1" applyAlignment="1" applyProtection="1">
      <alignment horizontal="left"/>
      <protection locked="0"/>
    </xf>
    <xf numFmtId="0" fontId="5" fillId="0" borderId="22" xfId="0" applyFont="1" applyFill="1" applyBorder="1" applyAlignment="1" applyProtection="1">
      <alignment horizontal="left" wrapText="1"/>
      <protection locked="0"/>
    </xf>
    <xf numFmtId="0" fontId="5" fillId="0" borderId="22" xfId="0" applyFont="1" applyFill="1" applyBorder="1" applyAlignment="1" applyProtection="1">
      <alignment horizontal="left"/>
      <protection locked="0"/>
    </xf>
    <xf numFmtId="0" fontId="5" fillId="0" borderId="22" xfId="0" applyNumberFormat="1" applyFont="1" applyFill="1" applyBorder="1" applyAlignment="1" applyProtection="1">
      <alignment horizontal="center"/>
      <protection locked="0"/>
    </xf>
    <xf numFmtId="173" fontId="5" fillId="0" borderId="22" xfId="0" applyNumberFormat="1" applyFont="1" applyFill="1" applyBorder="1" applyAlignment="1" applyProtection="1">
      <alignment horizontal="center"/>
      <protection locked="0"/>
    </xf>
    <xf numFmtId="164" fontId="5" fillId="0" borderId="22" xfId="1" applyNumberFormat="1" applyFont="1" applyFill="1" applyBorder="1" applyAlignment="1" applyProtection="1">
      <alignment horizontal="right"/>
      <protection locked="0"/>
    </xf>
    <xf numFmtId="44" fontId="5" fillId="0" borderId="22" xfId="2" applyNumberFormat="1" applyFont="1" applyFill="1" applyBorder="1" applyAlignment="1" applyProtection="1">
      <protection locked="0"/>
    </xf>
    <xf numFmtId="44" fontId="4" fillId="0" borderId="22" xfId="2" applyNumberFormat="1" applyFont="1" applyFill="1" applyBorder="1" applyAlignment="1" applyProtection="1"/>
    <xf numFmtId="0" fontId="4" fillId="0" borderId="22" xfId="2" applyNumberFormat="1" applyFont="1" applyFill="1" applyBorder="1" applyAlignment="1" applyProtection="1">
      <alignment horizontal="left" vertical="top" wrapText="1"/>
      <protection locked="0"/>
    </xf>
    <xf numFmtId="0" fontId="4" fillId="0" borderId="22" xfId="9" applyFont="1" applyFill="1" applyBorder="1" applyAlignment="1">
      <alignment horizontal="left" vertical="top" wrapText="1"/>
    </xf>
    <xf numFmtId="0" fontId="4" fillId="0" borderId="22" xfId="2" applyNumberFormat="1" applyFont="1" applyFill="1" applyBorder="1" applyAlignment="1" applyProtection="1">
      <alignment horizontal="left" wrapText="1"/>
      <protection locked="0"/>
    </xf>
    <xf numFmtId="172" fontId="5" fillId="0" borderId="22" xfId="0" applyNumberFormat="1" applyFont="1" applyFill="1" applyBorder="1" applyAlignment="1" applyProtection="1">
      <alignment horizontal="left"/>
      <protection locked="0"/>
    </xf>
    <xf numFmtId="171" fontId="5" fillId="0" borderId="22" xfId="0" applyNumberFormat="1" applyFont="1" applyFill="1" applyBorder="1" applyAlignment="1" applyProtection="1">
      <alignment horizontal="left" wrapText="1"/>
      <protection locked="0"/>
    </xf>
    <xf numFmtId="0" fontId="4" fillId="0" borderId="22" xfId="0" applyNumberFormat="1" applyFont="1" applyFill="1" applyBorder="1" applyAlignment="1" applyProtection="1">
      <alignment horizontal="left" wrapText="1"/>
      <protection locked="0"/>
    </xf>
    <xf numFmtId="0" fontId="4" fillId="0" borderId="22" xfId="0" applyNumberFormat="1" applyFont="1" applyFill="1" applyBorder="1" applyAlignment="1" applyProtection="1">
      <alignment horizontal="left"/>
      <protection locked="0"/>
    </xf>
    <xf numFmtId="0" fontId="26" fillId="0" borderId="22" xfId="34" applyNumberFormat="1" applyFont="1" applyFill="1" applyBorder="1" applyAlignment="1" applyProtection="1">
      <alignment horizontal="left"/>
      <protection locked="0"/>
    </xf>
    <xf numFmtId="0" fontId="4" fillId="0" borderId="22" xfId="0" applyFont="1" applyFill="1" applyBorder="1" applyAlignment="1" applyProtection="1">
      <alignment horizontal="left" wrapText="1"/>
      <protection locked="0"/>
    </xf>
    <xf numFmtId="0" fontId="4" fillId="0" borderId="22" xfId="0" applyFont="1" applyFill="1" applyBorder="1" applyAlignment="1" applyProtection="1">
      <alignment horizontal="left"/>
      <protection locked="0"/>
    </xf>
    <xf numFmtId="0" fontId="4" fillId="0" borderId="22" xfId="0" applyNumberFormat="1" applyFont="1" applyFill="1" applyBorder="1" applyAlignment="1" applyProtection="1">
      <alignment horizontal="center"/>
      <protection locked="0"/>
    </xf>
    <xf numFmtId="173" fontId="4" fillId="0" borderId="22" xfId="0" applyNumberFormat="1" applyFont="1" applyFill="1" applyBorder="1" applyAlignment="1" applyProtection="1">
      <alignment horizontal="center"/>
      <protection locked="0"/>
    </xf>
    <xf numFmtId="173" fontId="4" fillId="0" borderId="22" xfId="0" applyNumberFormat="1" applyFont="1" applyFill="1" applyBorder="1" applyAlignment="1" applyProtection="1">
      <alignment horizontal="center" wrapText="1"/>
      <protection locked="0"/>
    </xf>
    <xf numFmtId="164" fontId="4" fillId="0" borderId="22" xfId="1" applyNumberFormat="1" applyFont="1" applyFill="1" applyBorder="1" applyAlignment="1" applyProtection="1">
      <alignment horizontal="right"/>
      <protection locked="0"/>
    </xf>
    <xf numFmtId="44" fontId="4" fillId="0" borderId="22" xfId="2" applyNumberFormat="1" applyFont="1" applyFill="1" applyBorder="1" applyAlignment="1" applyProtection="1">
      <protection locked="0"/>
    </xf>
    <xf numFmtId="0" fontId="4" fillId="0" borderId="22" xfId="0" applyFont="1" applyFill="1" applyBorder="1" applyAlignment="1" applyProtection="1">
      <alignment horizontal="left" vertical="top" wrapText="1"/>
      <protection locked="0"/>
    </xf>
    <xf numFmtId="172" fontId="4" fillId="0" borderId="22" xfId="0" applyNumberFormat="1" applyFont="1" applyFill="1" applyBorder="1" applyAlignment="1" applyProtection="1">
      <alignment horizontal="left"/>
      <protection locked="0"/>
    </xf>
    <xf numFmtId="171" fontId="4" fillId="0" borderId="22" xfId="0" applyNumberFormat="1" applyFont="1" applyFill="1" applyBorder="1" applyAlignment="1" applyProtection="1">
      <alignment horizontal="left" wrapText="1"/>
      <protection locked="0"/>
    </xf>
    <xf numFmtId="0" fontId="5" fillId="10" borderId="22" xfId="0" applyFont="1" applyFill="1" applyBorder="1" applyAlignment="1" applyProtection="1">
      <protection locked="0"/>
    </xf>
    <xf numFmtId="0" fontId="5" fillId="10" borderId="23" xfId="0" applyNumberFormat="1" applyFont="1" applyFill="1" applyBorder="1" applyAlignment="1" applyProtection="1">
      <alignment horizontal="left" wrapText="1"/>
      <protection locked="0"/>
    </xf>
    <xf numFmtId="0" fontId="5" fillId="10" borderId="23" xfId="0" applyNumberFormat="1" applyFont="1" applyFill="1" applyBorder="1" applyAlignment="1" applyProtection="1">
      <alignment horizontal="left"/>
      <protection locked="0"/>
    </xf>
    <xf numFmtId="0" fontId="25" fillId="10" borderId="23" xfId="34" applyNumberFormat="1" applyFont="1" applyFill="1" applyBorder="1" applyAlignment="1" applyProtection="1">
      <alignment horizontal="left"/>
      <protection locked="0"/>
    </xf>
    <xf numFmtId="0" fontId="5" fillId="10" borderId="23" xfId="0" applyFont="1" applyFill="1" applyBorder="1" applyAlignment="1" applyProtection="1">
      <alignment horizontal="left" wrapText="1"/>
      <protection locked="0"/>
    </xf>
    <xf numFmtId="0" fontId="5" fillId="10" borderId="23" xfId="0" applyFont="1" applyFill="1" applyBorder="1" applyAlignment="1" applyProtection="1">
      <alignment horizontal="left"/>
      <protection locked="0"/>
    </xf>
    <xf numFmtId="0" fontId="5" fillId="10" borderId="23" xfId="0" applyNumberFormat="1" applyFont="1" applyFill="1" applyBorder="1" applyAlignment="1" applyProtection="1">
      <alignment horizontal="center"/>
      <protection locked="0"/>
    </xf>
    <xf numFmtId="173" fontId="5" fillId="10" borderId="23" xfId="0" applyNumberFormat="1" applyFont="1" applyFill="1" applyBorder="1" applyAlignment="1" applyProtection="1">
      <alignment horizontal="center"/>
      <protection locked="0"/>
    </xf>
    <xf numFmtId="164" fontId="5" fillId="10" borderId="23" xfId="1" applyNumberFormat="1" applyFont="1" applyFill="1" applyBorder="1" applyAlignment="1" applyProtection="1">
      <alignment horizontal="right"/>
      <protection locked="0"/>
    </xf>
    <xf numFmtId="44" fontId="5" fillId="10" borderId="23" xfId="2" applyNumberFormat="1" applyFont="1" applyFill="1" applyBorder="1" applyAlignment="1" applyProtection="1">
      <protection locked="0"/>
    </xf>
    <xf numFmtId="44" fontId="5" fillId="0" borderId="23" xfId="2" applyNumberFormat="1" applyFont="1" applyFill="1" applyBorder="1" applyAlignment="1" applyProtection="1"/>
    <xf numFmtId="44" fontId="4" fillId="10" borderId="23" xfId="2" applyNumberFormat="1" applyFont="1" applyFill="1" applyBorder="1" applyAlignment="1" applyProtection="1"/>
    <xf numFmtId="0" fontId="4" fillId="10" borderId="23" xfId="2" applyNumberFormat="1" applyFont="1" applyFill="1" applyBorder="1" applyAlignment="1" applyProtection="1">
      <alignment horizontal="left" vertical="top" wrapText="1"/>
      <protection locked="0"/>
    </xf>
    <xf numFmtId="0" fontId="5" fillId="10" borderId="23" xfId="0" applyFont="1" applyFill="1" applyBorder="1" applyAlignment="1" applyProtection="1">
      <alignment horizontal="left" vertical="top" wrapText="1"/>
      <protection locked="0"/>
    </xf>
    <xf numFmtId="0" fontId="4" fillId="10" borderId="23" xfId="2" applyNumberFormat="1" applyFont="1" applyFill="1" applyBorder="1" applyAlignment="1" applyProtection="1">
      <alignment horizontal="left" wrapText="1"/>
      <protection locked="0"/>
    </xf>
    <xf numFmtId="172" fontId="5" fillId="10" borderId="23" xfId="0" applyNumberFormat="1" applyFont="1" applyFill="1" applyBorder="1" applyAlignment="1" applyProtection="1">
      <alignment horizontal="left"/>
      <protection locked="0"/>
    </xf>
    <xf numFmtId="171" fontId="5" fillId="10" borderId="23" xfId="0" applyNumberFormat="1" applyFont="1" applyFill="1" applyBorder="1" applyAlignment="1" applyProtection="1">
      <alignment horizontal="left" wrapText="1"/>
      <protection locked="0"/>
    </xf>
    <xf numFmtId="0" fontId="5" fillId="10" borderId="23" xfId="0" applyFont="1" applyFill="1" applyBorder="1" applyAlignment="1" applyProtection="1">
      <protection locked="0"/>
    </xf>
    <xf numFmtId="173" fontId="5" fillId="10" borderId="22" xfId="0" applyNumberFormat="1" applyFont="1" applyFill="1" applyBorder="1" applyAlignment="1" applyProtection="1">
      <alignment horizontal="center" wrapText="1"/>
      <protection locked="0"/>
    </xf>
    <xf numFmtId="0" fontId="4" fillId="10" borderId="22" xfId="0" applyFont="1" applyFill="1" applyBorder="1" applyAlignment="1" applyProtection="1">
      <alignment wrapText="1"/>
      <protection locked="0"/>
    </xf>
    <xf numFmtId="0" fontId="24" fillId="10" borderId="22" xfId="0" applyFont="1" applyFill="1" applyBorder="1" applyAlignment="1" applyProtection="1">
      <alignment horizontal="left" wrapText="1"/>
      <protection locked="0"/>
    </xf>
    <xf numFmtId="14" fontId="5" fillId="10" borderId="22" xfId="0" applyNumberFormat="1" applyFont="1" applyFill="1" applyBorder="1" applyAlignment="1" applyProtection="1">
      <alignment horizontal="center"/>
      <protection locked="0"/>
    </xf>
    <xf numFmtId="0" fontId="4" fillId="0" borderId="22" xfId="0" applyFont="1" applyFill="1" applyBorder="1" applyAlignment="1" applyProtection="1">
      <protection locked="0"/>
    </xf>
    <xf numFmtId="0" fontId="23" fillId="10" borderId="22" xfId="34" applyFill="1" applyBorder="1" applyAlignment="1" applyProtection="1">
      <alignment horizontal="left"/>
      <protection locked="0"/>
    </xf>
    <xf numFmtId="0" fontId="4" fillId="10" borderId="22" xfId="0" applyFont="1" applyFill="1" applyBorder="1" applyAlignment="1" applyProtection="1">
      <alignment horizontal="left" vertical="top" wrapText="1"/>
      <protection locked="0"/>
    </xf>
    <xf numFmtId="0" fontId="4" fillId="0" borderId="22" xfId="0" applyFont="1" applyFill="1" applyBorder="1"/>
    <xf numFmtId="0" fontId="23" fillId="0" borderId="22" xfId="34" applyFill="1" applyBorder="1" applyAlignment="1" applyProtection="1">
      <alignment horizontal="left" wrapText="1"/>
    </xf>
    <xf numFmtId="0" fontId="25" fillId="10" borderId="22" xfId="34" applyFont="1" applyFill="1" applyBorder="1" applyAlignment="1" applyProtection="1">
      <alignment horizontal="left"/>
      <protection locked="0"/>
    </xf>
    <xf numFmtId="173" fontId="4" fillId="0" borderId="22" xfId="9" applyNumberFormat="1" applyFont="1" applyFill="1" applyBorder="1" applyAlignment="1">
      <alignment horizontal="center" wrapText="1"/>
    </xf>
    <xf numFmtId="0" fontId="25" fillId="0" borderId="22" xfId="34" applyFont="1" applyFill="1" applyBorder="1" applyAlignment="1" applyProtection="1">
      <alignment horizontal="left"/>
      <protection locked="0"/>
    </xf>
    <xf numFmtId="0" fontId="5" fillId="0" borderId="22" xfId="0" applyFont="1" applyFill="1" applyBorder="1" applyAlignment="1" applyProtection="1">
      <alignment horizontal="left" vertical="top" wrapText="1"/>
      <protection locked="0"/>
    </xf>
    <xf numFmtId="0" fontId="5" fillId="0" borderId="22" xfId="0" applyFont="1" applyFill="1" applyBorder="1" applyAlignment="1" applyProtection="1">
      <protection locked="0"/>
    </xf>
    <xf numFmtId="0" fontId="5" fillId="0" borderId="22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5" fillId="0" borderId="22" xfId="0" applyFont="1" applyFill="1" applyBorder="1" applyAlignment="1" applyProtection="1">
      <alignment wrapText="1"/>
      <protection locked="0"/>
    </xf>
    <xf numFmtId="44" fontId="5" fillId="10" borderId="22" xfId="2" applyNumberFormat="1" applyFont="1" applyFill="1" applyBorder="1" applyAlignment="1" applyProtection="1">
      <alignment wrapText="1"/>
      <protection locked="0"/>
    </xf>
    <xf numFmtId="0" fontId="26" fillId="0" borderId="22" xfId="34" applyFont="1" applyFill="1" applyBorder="1" applyAlignment="1" applyProtection="1">
      <alignment horizontal="left" wrapText="1"/>
    </xf>
    <xf numFmtId="0" fontId="23" fillId="0" borderId="22" xfId="34" applyFill="1" applyBorder="1" applyAlignment="1" applyProtection="1"/>
    <xf numFmtId="0" fontId="25" fillId="10" borderId="22" xfId="34" applyFont="1" applyFill="1" applyBorder="1" applyAlignment="1" applyProtection="1">
      <alignment horizontal="left" wrapText="1"/>
      <protection locked="0"/>
    </xf>
    <xf numFmtId="0" fontId="5" fillId="10" borderId="22" xfId="0" applyNumberFormat="1" applyFont="1" applyFill="1" applyBorder="1" applyAlignment="1" applyProtection="1">
      <alignment horizontal="center" wrapText="1"/>
      <protection locked="0"/>
    </xf>
    <xf numFmtId="173" fontId="5" fillId="0" borderId="22" xfId="0" applyNumberFormat="1" applyFont="1" applyFill="1" applyBorder="1" applyAlignment="1" applyProtection="1">
      <alignment horizontal="center" wrapText="1"/>
      <protection locked="0"/>
    </xf>
    <xf numFmtId="164" fontId="5" fillId="10" borderId="22" xfId="1" applyNumberFormat="1" applyFont="1" applyFill="1" applyBorder="1" applyAlignment="1" applyProtection="1">
      <alignment horizontal="right" wrapText="1"/>
      <protection locked="0"/>
    </xf>
    <xf numFmtId="0" fontId="5" fillId="10" borderId="22" xfId="0" applyFont="1" applyFill="1" applyBorder="1" applyAlignment="1" applyProtection="1">
      <alignment wrapText="1"/>
      <protection locked="0"/>
    </xf>
    <xf numFmtId="172" fontId="5" fillId="10" borderId="22" xfId="0" applyNumberFormat="1" applyFont="1" applyFill="1" applyBorder="1" applyAlignment="1" applyProtection="1">
      <alignment horizontal="left" wrapText="1"/>
      <protection locked="0"/>
    </xf>
    <xf numFmtId="0" fontId="24" fillId="10" borderId="22" xfId="0" applyFont="1" applyFill="1" applyBorder="1" applyAlignment="1" applyProtection="1">
      <alignment horizontal="left" vertical="top" wrapText="1"/>
      <protection locked="0"/>
    </xf>
    <xf numFmtId="0" fontId="23" fillId="0" borderId="22" xfId="34" applyNumberFormat="1" applyFill="1" applyBorder="1" applyAlignment="1" applyProtection="1">
      <alignment horizontal="left"/>
      <protection locked="0"/>
    </xf>
    <xf numFmtId="0" fontId="25" fillId="10" borderId="23" xfId="34" applyFont="1" applyFill="1" applyBorder="1" applyAlignment="1" applyProtection="1">
      <alignment horizontal="left"/>
      <protection locked="0"/>
    </xf>
    <xf numFmtId="173" fontId="5" fillId="0" borderId="23" xfId="0" applyNumberFormat="1" applyFont="1" applyFill="1" applyBorder="1" applyAlignment="1" applyProtection="1">
      <alignment horizontal="center"/>
      <protection locked="0"/>
    </xf>
    <xf numFmtId="0" fontId="23" fillId="10" borderId="23" xfId="34" applyFill="1" applyBorder="1" applyAlignment="1" applyProtection="1">
      <alignment horizontal="left" wrapText="1"/>
    </xf>
    <xf numFmtId="0" fontId="4" fillId="10" borderId="22" xfId="0" applyFont="1" applyFill="1" applyBorder="1" applyAlignment="1">
      <alignment horizontal="center" wrapText="1"/>
    </xf>
    <xf numFmtId="0" fontId="5" fillId="10" borderId="22" xfId="0" applyFont="1" applyFill="1" applyBorder="1" applyAlignment="1">
      <alignment horizontal="left" wrapText="1"/>
    </xf>
    <xf numFmtId="0" fontId="25" fillId="10" borderId="22" xfId="34" applyFont="1" applyFill="1" applyBorder="1" applyAlignment="1" applyProtection="1">
      <alignment horizontal="left"/>
    </xf>
    <xf numFmtId="0" fontId="25" fillId="10" borderId="22" xfId="34" applyFont="1" applyFill="1" applyBorder="1" applyAlignment="1" applyProtection="1">
      <alignment horizontal="left" wrapText="1"/>
    </xf>
    <xf numFmtId="0" fontId="4" fillId="10" borderId="22" xfId="0" applyFont="1" applyFill="1" applyBorder="1" applyAlignment="1">
      <alignment horizontal="left" wrapText="1"/>
    </xf>
    <xf numFmtId="0" fontId="25" fillId="10" borderId="22" xfId="34" applyNumberFormat="1" applyFont="1" applyFill="1" applyBorder="1" applyAlignment="1" applyProtection="1">
      <alignment horizontal="left" wrapText="1"/>
      <protection locked="0"/>
    </xf>
    <xf numFmtId="0" fontId="23" fillId="10" borderId="22" xfId="34" applyFill="1" applyBorder="1" applyAlignment="1" applyProtection="1">
      <alignment horizontal="left" wrapText="1"/>
    </xf>
    <xf numFmtId="44" fontId="5" fillId="10" borderId="0" xfId="2" applyNumberFormat="1" applyFont="1" applyFill="1" applyBorder="1" applyAlignment="1" applyProtection="1">
      <protection locked="0"/>
    </xf>
    <xf numFmtId="0" fontId="25" fillId="10" borderId="22" xfId="34" applyFont="1" applyFill="1" applyBorder="1" applyAlignment="1" applyProtection="1"/>
    <xf numFmtId="0" fontId="5" fillId="10" borderId="0" xfId="0" applyFont="1" applyFill="1" applyBorder="1" applyAlignment="1" applyProtection="1">
      <alignment horizontal="left" wrapText="1"/>
      <protection locked="0"/>
    </xf>
    <xf numFmtId="171" fontId="5" fillId="10" borderId="0" xfId="0" applyNumberFormat="1" applyFont="1" applyFill="1" applyBorder="1" applyAlignment="1" applyProtection="1">
      <alignment horizontal="left" wrapText="1"/>
      <protection locked="0"/>
    </xf>
    <xf numFmtId="0" fontId="23" fillId="10" borderId="0" xfId="34" applyNumberFormat="1" applyFill="1" applyBorder="1" applyAlignment="1" applyProtection="1">
      <alignment horizontal="left"/>
      <protection locked="0"/>
    </xf>
    <xf numFmtId="0" fontId="4" fillId="0" borderId="22" xfId="9" applyNumberFormat="1" applyFont="1" applyFill="1" applyBorder="1" applyAlignment="1">
      <alignment wrapText="1"/>
    </xf>
    <xf numFmtId="0" fontId="4" fillId="0" borderId="22" xfId="9" applyNumberFormat="1" applyFont="1" applyFill="1" applyBorder="1" applyAlignment="1">
      <alignment horizontal="center" wrapText="1"/>
    </xf>
    <xf numFmtId="164" fontId="4" fillId="0" borderId="22" xfId="14" applyNumberFormat="1" applyFont="1" applyFill="1" applyBorder="1" applyAlignment="1">
      <alignment wrapText="1"/>
    </xf>
    <xf numFmtId="44" fontId="4" fillId="0" borderId="22" xfId="25" applyNumberFormat="1" applyFont="1" applyFill="1" applyBorder="1" applyAlignment="1">
      <alignment wrapText="1"/>
    </xf>
    <xf numFmtId="0" fontId="5" fillId="0" borderId="22" xfId="0" applyFont="1" applyFill="1" applyBorder="1" applyAlignment="1">
      <alignment wrapText="1"/>
    </xf>
    <xf numFmtId="0" fontId="5" fillId="0" borderId="22" xfId="0" applyFont="1" applyFill="1" applyBorder="1"/>
    <xf numFmtId="0" fontId="25" fillId="0" borderId="22" xfId="34" applyFont="1" applyFill="1" applyBorder="1" applyAlignment="1" applyProtection="1">
      <alignment horizontal="left" wrapText="1"/>
      <protection locked="0"/>
    </xf>
    <xf numFmtId="0" fontId="5" fillId="0" borderId="22" xfId="0" applyNumberFormat="1" applyFont="1" applyFill="1" applyBorder="1" applyAlignment="1" applyProtection="1">
      <alignment horizontal="center" wrapText="1"/>
      <protection locked="0"/>
    </xf>
    <xf numFmtId="164" fontId="5" fillId="0" borderId="22" xfId="1" applyNumberFormat="1" applyFont="1" applyFill="1" applyBorder="1" applyAlignment="1" applyProtection="1">
      <alignment horizontal="right" wrapText="1"/>
      <protection locked="0"/>
    </xf>
    <xf numFmtId="44" fontId="5" fillId="0" borderId="22" xfId="2" applyNumberFormat="1" applyFont="1" applyFill="1" applyBorder="1" applyAlignment="1" applyProtection="1">
      <alignment wrapText="1"/>
      <protection locked="0"/>
    </xf>
    <xf numFmtId="172" fontId="5" fillId="0" borderId="22" xfId="0" applyNumberFormat="1" applyFont="1" applyFill="1" applyBorder="1" applyAlignment="1" applyProtection="1">
      <alignment horizontal="left" wrapText="1"/>
      <protection locked="0"/>
    </xf>
    <xf numFmtId="0" fontId="4" fillId="10" borderId="26" xfId="9" applyNumberFormat="1" applyFont="1" applyFill="1" applyBorder="1" applyAlignment="1">
      <alignment wrapText="1"/>
    </xf>
    <xf numFmtId="0" fontId="25" fillId="10" borderId="26" xfId="34" applyFont="1" applyFill="1" applyBorder="1" applyAlignment="1" applyProtection="1">
      <alignment horizontal="left"/>
      <protection locked="0"/>
    </xf>
    <xf numFmtId="173" fontId="5" fillId="0" borderId="26" xfId="0" applyNumberFormat="1" applyFont="1" applyFill="1" applyBorder="1" applyAlignment="1" applyProtection="1">
      <alignment horizontal="center"/>
      <protection locked="0"/>
    </xf>
    <xf numFmtId="0" fontId="5" fillId="10" borderId="26" xfId="0" applyFont="1" applyFill="1" applyBorder="1" applyAlignment="1" applyProtection="1">
      <protection locked="0"/>
    </xf>
    <xf numFmtId="0" fontId="5" fillId="10" borderId="0" xfId="0" applyFont="1" applyFill="1" applyAlignment="1" applyProtection="1">
      <alignment horizontal="left"/>
      <protection locked="0"/>
    </xf>
    <xf numFmtId="0" fontId="24" fillId="10" borderId="0" xfId="0" applyFont="1" applyFill="1" applyAlignment="1" applyProtection="1">
      <alignment horizontal="left"/>
      <protection locked="0"/>
    </xf>
    <xf numFmtId="0" fontId="4" fillId="10" borderId="23" xfId="9" applyNumberFormat="1" applyFont="1" applyFill="1" applyBorder="1" applyAlignment="1">
      <alignment wrapText="1"/>
    </xf>
    <xf numFmtId="0" fontId="23" fillId="10" borderId="23" xfId="34" applyNumberFormat="1" applyFill="1" applyBorder="1" applyAlignment="1" applyProtection="1">
      <alignment horizontal="left"/>
      <protection locked="0"/>
    </xf>
    <xf numFmtId="0" fontId="4" fillId="0" borderId="0" xfId="9" applyFont="1" applyFill="1" applyBorder="1" applyAlignment="1">
      <alignment horizontal="left" wrapText="1"/>
    </xf>
    <xf numFmtId="0" fontId="5" fillId="10" borderId="0" xfId="0" applyFont="1" applyFill="1" applyBorder="1" applyAlignment="1" applyProtection="1">
      <alignment horizontal="left"/>
      <protection locked="0"/>
    </xf>
    <xf numFmtId="0" fontId="5" fillId="10" borderId="0" xfId="0" applyFont="1" applyFill="1" applyBorder="1" applyAlignment="1" applyProtection="1">
      <protection locked="0"/>
    </xf>
    <xf numFmtId="172" fontId="5" fillId="10" borderId="0" xfId="0" applyNumberFormat="1" applyFont="1" applyFill="1" applyBorder="1" applyAlignment="1" applyProtection="1">
      <alignment horizontal="left"/>
      <protection locked="0"/>
    </xf>
    <xf numFmtId="0" fontId="23" fillId="10" borderId="0" xfId="34" applyFill="1" applyBorder="1" applyAlignment="1" applyProtection="1">
      <alignment horizontal="center" wrapText="1"/>
    </xf>
    <xf numFmtId="0" fontId="4" fillId="10" borderId="0" xfId="9" applyFont="1" applyFill="1" applyBorder="1" applyAlignment="1">
      <alignment horizontal="left" wrapText="1"/>
    </xf>
    <xf numFmtId="0" fontId="5" fillId="10" borderId="0" xfId="0" applyFont="1" applyFill="1" applyBorder="1" applyAlignment="1">
      <alignment wrapText="1"/>
    </xf>
    <xf numFmtId="0" fontId="23" fillId="10" borderId="0" xfId="34" applyFill="1" applyBorder="1" applyAlignment="1" applyProtection="1"/>
    <xf numFmtId="0" fontId="26" fillId="0" borderId="22" xfId="34" applyFont="1" applyFill="1" applyBorder="1" applyAlignment="1" applyProtection="1">
      <alignment wrapText="1"/>
    </xf>
    <xf numFmtId="0" fontId="4" fillId="0" borderId="0" xfId="0" applyFont="1" applyFill="1" applyBorder="1" applyAlignment="1">
      <alignment wrapText="1"/>
    </xf>
    <xf numFmtId="0" fontId="23" fillId="0" borderId="0" xfId="34" applyFill="1" applyBorder="1" applyAlignment="1" applyProtection="1"/>
    <xf numFmtId="0" fontId="23" fillId="0" borderId="0" xfId="34" applyFill="1" applyBorder="1" applyAlignment="1" applyProtection="1">
      <alignment horizontal="center" wrapText="1"/>
    </xf>
    <xf numFmtId="0" fontId="4" fillId="10" borderId="23" xfId="9" applyFont="1" applyFill="1" applyBorder="1" applyAlignment="1">
      <alignment wrapText="1"/>
    </xf>
    <xf numFmtId="0" fontId="4" fillId="10" borderId="23" xfId="9" applyNumberFormat="1" applyFont="1" applyFill="1" applyBorder="1" applyAlignment="1">
      <alignment horizontal="center" wrapText="1"/>
    </xf>
    <xf numFmtId="173" fontId="4" fillId="0" borderId="23" xfId="9" applyNumberFormat="1" applyFont="1" applyFill="1" applyBorder="1" applyAlignment="1">
      <alignment horizontal="center" wrapText="1"/>
    </xf>
    <xf numFmtId="164" fontId="4" fillId="10" borderId="23" xfId="14" applyNumberFormat="1" applyFont="1" applyFill="1" applyBorder="1" applyAlignment="1">
      <alignment wrapText="1"/>
    </xf>
    <xf numFmtId="44" fontId="4" fillId="10" borderId="23" xfId="25" applyNumberFormat="1" applyFont="1" applyFill="1" applyBorder="1" applyAlignment="1">
      <alignment wrapText="1"/>
    </xf>
    <xf numFmtId="0" fontId="4" fillId="10" borderId="23" xfId="9" applyFont="1" applyFill="1" applyBorder="1" applyAlignment="1">
      <alignment horizontal="left" vertical="top" wrapText="1"/>
    </xf>
    <xf numFmtId="0" fontId="5" fillId="10" borderId="23" xfId="0" applyFont="1" applyFill="1" applyBorder="1" applyAlignment="1">
      <alignment wrapText="1"/>
    </xf>
    <xf numFmtId="0" fontId="25" fillId="10" borderId="23" xfId="34" applyFont="1" applyFill="1" applyBorder="1" applyAlignment="1" applyProtection="1"/>
    <xf numFmtId="0" fontId="25" fillId="0" borderId="22" xfId="34" applyFont="1" applyFill="1" applyBorder="1" applyAlignment="1" applyProtection="1">
      <alignment wrapText="1"/>
    </xf>
    <xf numFmtId="44" fontId="4" fillId="0" borderId="22" xfId="25" applyNumberFormat="1" applyFont="1" applyFill="1" applyBorder="1" applyAlignment="1">
      <alignment horizontal="left" wrapText="1"/>
    </xf>
    <xf numFmtId="44" fontId="4" fillId="0" borderId="22" xfId="9" applyNumberFormat="1" applyFont="1" applyFill="1" applyBorder="1" applyAlignment="1">
      <alignment wrapText="1"/>
    </xf>
    <xf numFmtId="44" fontId="5" fillId="0" borderId="22" xfId="0" applyNumberFormat="1" applyFont="1" applyBorder="1"/>
    <xf numFmtId="0" fontId="5" fillId="0" borderId="22" xfId="0" applyFont="1" applyBorder="1" applyAlignment="1">
      <alignment horizontal="left" vertical="top" wrapText="1"/>
    </xf>
    <xf numFmtId="0" fontId="24" fillId="10" borderId="22" xfId="0" applyNumberFormat="1" applyFont="1" applyFill="1" applyBorder="1" applyAlignment="1" applyProtection="1">
      <alignment horizontal="left" wrapText="1"/>
      <protection locked="0"/>
    </xf>
    <xf numFmtId="0" fontId="24" fillId="10" borderId="22" xfId="0" applyNumberFormat="1" applyFont="1" applyFill="1" applyBorder="1" applyAlignment="1" applyProtection="1">
      <alignment horizontal="left"/>
      <protection locked="0"/>
    </xf>
    <xf numFmtId="0" fontId="24" fillId="10" borderId="22" xfId="0" applyFont="1" applyFill="1" applyBorder="1" applyAlignment="1" applyProtection="1">
      <alignment horizontal="left"/>
      <protection locked="0"/>
    </xf>
    <xf numFmtId="0" fontId="24" fillId="10" borderId="22" xfId="0" applyNumberFormat="1" applyFont="1" applyFill="1" applyBorder="1" applyAlignment="1" applyProtection="1">
      <alignment horizontal="center"/>
      <protection locked="0"/>
    </xf>
    <xf numFmtId="173" fontId="24" fillId="10" borderId="22" xfId="0" applyNumberFormat="1" applyFont="1" applyFill="1" applyBorder="1" applyAlignment="1" applyProtection="1">
      <alignment horizontal="center"/>
      <protection locked="0"/>
    </xf>
    <xf numFmtId="164" fontId="24" fillId="10" borderId="22" xfId="1" applyNumberFormat="1" applyFont="1" applyFill="1" applyBorder="1" applyAlignment="1" applyProtection="1">
      <alignment horizontal="right"/>
      <protection locked="0"/>
    </xf>
    <xf numFmtId="44" fontId="24" fillId="10" borderId="22" xfId="2" applyNumberFormat="1" applyFont="1" applyFill="1" applyBorder="1" applyAlignment="1" applyProtection="1">
      <protection locked="0"/>
    </xf>
    <xf numFmtId="0" fontId="24" fillId="10" borderId="22" xfId="0" applyFont="1" applyFill="1" applyBorder="1" applyAlignment="1" applyProtection="1">
      <protection locked="0"/>
    </xf>
    <xf numFmtId="172" fontId="24" fillId="10" borderId="22" xfId="0" applyNumberFormat="1" applyFont="1" applyFill="1" applyBorder="1" applyAlignment="1" applyProtection="1">
      <alignment horizontal="left"/>
      <protection locked="0"/>
    </xf>
    <xf numFmtId="171" fontId="24" fillId="10" borderId="22" xfId="0" applyNumberFormat="1" applyFont="1" applyFill="1" applyBorder="1" applyAlignment="1" applyProtection="1">
      <alignment horizontal="left" wrapText="1"/>
      <protection locked="0"/>
    </xf>
    <xf numFmtId="0" fontId="27" fillId="10" borderId="22" xfId="34" applyNumberFormat="1" applyFont="1" applyFill="1" applyBorder="1" applyAlignment="1" applyProtection="1">
      <alignment horizontal="left"/>
      <protection locked="0"/>
    </xf>
    <xf numFmtId="0" fontId="26" fillId="0" borderId="22" xfId="34" applyFont="1" applyFill="1" applyBorder="1" applyAlignment="1" applyProtection="1">
      <alignment horizontal="left"/>
      <protection locked="0"/>
    </xf>
    <xf numFmtId="0" fontId="24" fillId="10" borderId="23" xfId="0" applyNumberFormat="1" applyFont="1" applyFill="1" applyBorder="1" applyAlignment="1" applyProtection="1">
      <alignment horizontal="left" wrapText="1"/>
      <protection locked="0"/>
    </xf>
    <xf numFmtId="0" fontId="24" fillId="10" borderId="23" xfId="0" applyNumberFormat="1" applyFont="1" applyFill="1" applyBorder="1" applyAlignment="1" applyProtection="1">
      <alignment horizontal="left"/>
      <protection locked="0"/>
    </xf>
    <xf numFmtId="0" fontId="24" fillId="10" borderId="23" xfId="0" applyFont="1" applyFill="1" applyBorder="1" applyAlignment="1" applyProtection="1">
      <alignment horizontal="left" wrapText="1"/>
      <protection locked="0"/>
    </xf>
    <xf numFmtId="0" fontId="24" fillId="10" borderId="23" xfId="0" applyFont="1" applyFill="1" applyBorder="1" applyAlignment="1" applyProtection="1">
      <alignment horizontal="left"/>
      <protection locked="0"/>
    </xf>
    <xf numFmtId="0" fontId="24" fillId="10" borderId="23" xfId="0" applyNumberFormat="1" applyFont="1" applyFill="1" applyBorder="1" applyAlignment="1" applyProtection="1">
      <alignment horizontal="center"/>
      <protection locked="0"/>
    </xf>
    <xf numFmtId="173" fontId="24" fillId="10" borderId="23" xfId="0" applyNumberFormat="1" applyFont="1" applyFill="1" applyBorder="1" applyAlignment="1" applyProtection="1">
      <alignment horizontal="center"/>
      <protection locked="0"/>
    </xf>
    <xf numFmtId="164" fontId="24" fillId="10" borderId="23" xfId="1" applyNumberFormat="1" applyFont="1" applyFill="1" applyBorder="1" applyAlignment="1" applyProtection="1">
      <alignment horizontal="right"/>
      <protection locked="0"/>
    </xf>
    <xf numFmtId="44" fontId="24" fillId="10" borderId="23" xfId="2" applyNumberFormat="1" applyFont="1" applyFill="1" applyBorder="1" applyAlignment="1" applyProtection="1">
      <protection locked="0"/>
    </xf>
    <xf numFmtId="0" fontId="24" fillId="10" borderId="0" xfId="0" applyFont="1" applyFill="1" applyBorder="1" applyAlignment="1" applyProtection="1">
      <alignment horizontal="left" vertical="top" wrapText="1"/>
      <protection locked="0"/>
    </xf>
    <xf numFmtId="0" fontId="24" fillId="10" borderId="23" xfId="0" applyFont="1" applyFill="1" applyBorder="1" applyAlignment="1" applyProtection="1">
      <protection locked="0"/>
    </xf>
    <xf numFmtId="172" fontId="24" fillId="10" borderId="23" xfId="0" applyNumberFormat="1" applyFont="1" applyFill="1" applyBorder="1" applyAlignment="1" applyProtection="1">
      <alignment horizontal="left"/>
      <protection locked="0"/>
    </xf>
    <xf numFmtId="171" fontId="24" fillId="10" borderId="23" xfId="0" applyNumberFormat="1" applyFont="1" applyFill="1" applyBorder="1" applyAlignment="1" applyProtection="1">
      <alignment horizontal="left" wrapText="1"/>
      <protection locked="0"/>
    </xf>
    <xf numFmtId="0" fontId="27" fillId="10" borderId="23" xfId="34" applyNumberFormat="1" applyFont="1" applyFill="1" applyBorder="1" applyAlignment="1" applyProtection="1">
      <alignment horizontal="left"/>
      <protection locked="0"/>
    </xf>
    <xf numFmtId="14" fontId="4" fillId="0" borderId="22" xfId="9" applyNumberFormat="1" applyFont="1" applyFill="1" applyBorder="1" applyAlignment="1">
      <alignment horizontal="center" wrapText="1"/>
    </xf>
    <xf numFmtId="0" fontId="4" fillId="0" borderId="22" xfId="0" applyFont="1" applyFill="1" applyBorder="1" applyAlignment="1" applyProtection="1">
      <alignment wrapText="1"/>
      <protection locked="0"/>
    </xf>
    <xf numFmtId="0" fontId="23" fillId="10" borderId="22" xfId="34" applyFill="1" applyBorder="1" applyAlignment="1" applyProtection="1">
      <protection locked="0"/>
    </xf>
    <xf numFmtId="44" fontId="5" fillId="0" borderId="22" xfId="2" applyFont="1" applyBorder="1" applyAlignment="1" applyProtection="1">
      <alignment horizontal="right"/>
      <protection locked="0"/>
    </xf>
    <xf numFmtId="0" fontId="25" fillId="10" borderId="22" xfId="34" applyFont="1" applyFill="1" applyBorder="1" applyAlignment="1" applyProtection="1">
      <protection locked="0"/>
    </xf>
    <xf numFmtId="0" fontId="28" fillId="0" borderId="0" xfId="0" applyFont="1" applyFill="1"/>
    <xf numFmtId="173" fontId="4" fillId="10" borderId="22" xfId="9" applyNumberFormat="1" applyFont="1" applyFill="1" applyBorder="1" applyAlignment="1">
      <alignment horizontal="center" wrapText="1"/>
    </xf>
    <xf numFmtId="173" fontId="4" fillId="10" borderId="22" xfId="2" applyNumberFormat="1" applyFont="1" applyFill="1" applyBorder="1" applyAlignment="1" applyProtection="1">
      <alignment horizontal="center" wrapText="1"/>
      <protection locked="0"/>
    </xf>
    <xf numFmtId="0" fontId="4" fillId="10" borderId="22" xfId="0" applyNumberFormat="1" applyFont="1" applyFill="1" applyBorder="1" applyAlignment="1" applyProtection="1">
      <alignment wrapText="1"/>
      <protection locked="0"/>
    </xf>
    <xf numFmtId="0" fontId="4" fillId="10" borderId="22" xfId="0" applyFont="1" applyFill="1" applyBorder="1" applyAlignment="1" applyProtection="1">
      <alignment horizontal="left" wrapText="1"/>
      <protection locked="0"/>
    </xf>
    <xf numFmtId="0" fontId="4" fillId="10" borderId="22" xfId="0" applyFont="1" applyFill="1" applyBorder="1" applyAlignment="1" applyProtection="1">
      <alignment horizontal="left"/>
      <protection locked="0"/>
    </xf>
    <xf numFmtId="0" fontId="4" fillId="10" borderId="22" xfId="0" applyNumberFormat="1" applyFont="1" applyFill="1" applyBorder="1" applyAlignment="1" applyProtection="1">
      <alignment horizontal="center"/>
      <protection locked="0"/>
    </xf>
    <xf numFmtId="173" fontId="4" fillId="10" borderId="22" xfId="0" applyNumberFormat="1" applyFont="1" applyFill="1" applyBorder="1" applyAlignment="1" applyProtection="1">
      <alignment horizontal="center" wrapText="1"/>
      <protection locked="0"/>
    </xf>
    <xf numFmtId="173" fontId="4" fillId="10" borderId="22" xfId="1" applyNumberFormat="1" applyFont="1" applyFill="1" applyBorder="1" applyAlignment="1" applyProtection="1">
      <alignment horizontal="center"/>
      <protection locked="0"/>
    </xf>
    <xf numFmtId="164" fontId="4" fillId="10" borderId="22" xfId="1" applyNumberFormat="1" applyFont="1" applyFill="1" applyBorder="1" applyAlignment="1" applyProtection="1">
      <alignment horizontal="right" wrapText="1"/>
      <protection locked="0"/>
    </xf>
    <xf numFmtId="44" fontId="4" fillId="10" borderId="22" xfId="2" applyNumberFormat="1" applyFont="1" applyFill="1" applyBorder="1" applyAlignment="1" applyProtection="1">
      <protection locked="0"/>
    </xf>
    <xf numFmtId="174" fontId="4" fillId="10" borderId="22" xfId="1" applyNumberFormat="1" applyFont="1" applyFill="1" applyBorder="1" applyAlignment="1" applyProtection="1">
      <alignment horizontal="left" wrapText="1"/>
      <protection locked="0"/>
    </xf>
    <xf numFmtId="0" fontId="4" fillId="10" borderId="22" xfId="0" applyFont="1" applyFill="1" applyBorder="1" applyAlignment="1" applyProtection="1">
      <protection locked="0"/>
    </xf>
    <xf numFmtId="172" fontId="4" fillId="10" borderId="22" xfId="0" applyNumberFormat="1" applyFont="1" applyFill="1" applyBorder="1" applyAlignment="1" applyProtection="1">
      <alignment horizontal="left"/>
      <protection locked="0"/>
    </xf>
    <xf numFmtId="0" fontId="4" fillId="10" borderId="22" xfId="0" applyNumberFormat="1" applyFont="1" applyFill="1" applyBorder="1" applyAlignment="1" applyProtection="1">
      <alignment horizontal="left" wrapText="1"/>
      <protection locked="0"/>
    </xf>
    <xf numFmtId="173" fontId="24" fillId="10" borderId="22" xfId="0" applyNumberFormat="1" applyFont="1" applyFill="1" applyBorder="1" applyAlignment="1" applyProtection="1">
      <alignment horizontal="center" wrapText="1"/>
      <protection locked="0"/>
    </xf>
    <xf numFmtId="173" fontId="24" fillId="10" borderId="22" xfId="1" applyNumberFormat="1" applyFont="1" applyFill="1" applyBorder="1" applyAlignment="1" applyProtection="1">
      <alignment horizontal="center" wrapText="1"/>
      <protection locked="0"/>
    </xf>
    <xf numFmtId="173" fontId="4" fillId="10" borderId="22" xfId="0" applyNumberFormat="1" applyFont="1" applyFill="1" applyBorder="1" applyAlignment="1" applyProtection="1">
      <alignment horizontal="center"/>
      <protection locked="0"/>
    </xf>
    <xf numFmtId="44" fontId="4" fillId="10" borderId="22" xfId="2" applyNumberFormat="1" applyFont="1" applyFill="1" applyBorder="1" applyAlignment="1" applyProtection="1">
      <alignment wrapText="1"/>
      <protection locked="0"/>
    </xf>
    <xf numFmtId="173" fontId="24" fillId="10" borderId="22" xfId="1" applyNumberFormat="1" applyFont="1" applyFill="1" applyBorder="1" applyAlignment="1" applyProtection="1">
      <alignment horizontal="center"/>
      <protection locked="0"/>
    </xf>
    <xf numFmtId="164" fontId="4" fillId="10" borderId="22" xfId="1" applyNumberFormat="1" applyFont="1" applyFill="1" applyBorder="1" applyAlignment="1" applyProtection="1">
      <alignment horizontal="right"/>
      <protection locked="0"/>
    </xf>
    <xf numFmtId="0" fontId="4" fillId="0" borderId="26" xfId="0" applyNumberFormat="1" applyFont="1" applyFill="1" applyBorder="1" applyAlignment="1" applyProtection="1">
      <alignment horizontal="left" wrapText="1"/>
      <protection locked="0"/>
    </xf>
    <xf numFmtId="0" fontId="4" fillId="0" borderId="26" xfId="0" applyNumberFormat="1" applyFont="1" applyFill="1" applyBorder="1" applyAlignment="1" applyProtection="1">
      <alignment wrapText="1"/>
      <protection locked="0"/>
    </xf>
    <xf numFmtId="0" fontId="5" fillId="0" borderId="26" xfId="0" applyNumberFormat="1" applyFont="1" applyFill="1" applyBorder="1" applyAlignment="1" applyProtection="1">
      <alignment horizontal="left" wrapText="1"/>
      <protection locked="0"/>
    </xf>
    <xf numFmtId="0" fontId="5" fillId="0" borderId="26" xfId="0" applyNumberFormat="1" applyFont="1" applyFill="1" applyBorder="1" applyAlignment="1" applyProtection="1">
      <alignment horizontal="left"/>
      <protection locked="0"/>
    </xf>
    <xf numFmtId="0" fontId="25" fillId="0" borderId="26" xfId="34" applyNumberFormat="1" applyFont="1" applyFill="1" applyBorder="1" applyAlignment="1" applyProtection="1">
      <alignment horizontal="left"/>
      <protection locked="0"/>
    </xf>
    <xf numFmtId="0" fontId="4" fillId="0" borderId="26" xfId="0" applyFont="1" applyFill="1" applyBorder="1" applyAlignment="1" applyProtection="1">
      <alignment horizontal="left" wrapText="1"/>
      <protection locked="0"/>
    </xf>
    <xf numFmtId="0" fontId="4" fillId="0" borderId="26" xfId="0" applyNumberFormat="1" applyFont="1" applyFill="1" applyBorder="1" applyAlignment="1" applyProtection="1">
      <alignment horizontal="center"/>
      <protection locked="0"/>
    </xf>
    <xf numFmtId="173" fontId="4" fillId="0" borderId="26" xfId="0" applyNumberFormat="1" applyFont="1" applyFill="1" applyBorder="1" applyAlignment="1" applyProtection="1">
      <alignment horizontal="center"/>
      <protection locked="0"/>
    </xf>
    <xf numFmtId="164" fontId="4" fillId="0" borderId="26" xfId="1" applyNumberFormat="1" applyFont="1" applyFill="1" applyBorder="1" applyAlignment="1" applyProtection="1">
      <alignment horizontal="right"/>
      <protection locked="0"/>
    </xf>
    <xf numFmtId="44" fontId="4" fillId="0" borderId="26" xfId="2" applyNumberFormat="1" applyFont="1" applyFill="1" applyBorder="1" applyAlignment="1" applyProtection="1">
      <protection locked="0"/>
    </xf>
    <xf numFmtId="44" fontId="5" fillId="0" borderId="26" xfId="2" applyNumberFormat="1" applyFont="1" applyFill="1" applyBorder="1" applyAlignment="1" applyProtection="1">
      <protection locked="0"/>
    </xf>
    <xf numFmtId="44" fontId="4" fillId="0" borderId="26" xfId="2" applyNumberFormat="1" applyFont="1" applyFill="1" applyBorder="1" applyAlignment="1" applyProtection="1"/>
    <xf numFmtId="0" fontId="4" fillId="0" borderId="26" xfId="2" applyNumberFormat="1" applyFont="1" applyFill="1" applyBorder="1" applyAlignment="1" applyProtection="1">
      <alignment horizontal="left" vertical="top" wrapText="1"/>
      <protection locked="0"/>
    </xf>
    <xf numFmtId="0" fontId="4" fillId="0" borderId="26" xfId="0" applyFont="1" applyFill="1" applyBorder="1" applyAlignment="1" applyProtection="1">
      <alignment horizontal="left" vertical="top" wrapText="1"/>
      <protection locked="0"/>
    </xf>
    <xf numFmtId="0" fontId="4" fillId="0" borderId="26" xfId="2" applyNumberFormat="1" applyFont="1" applyFill="1" applyBorder="1" applyAlignment="1" applyProtection="1">
      <alignment horizontal="left" wrapText="1"/>
      <protection locked="0"/>
    </xf>
    <xf numFmtId="0" fontId="4" fillId="0" borderId="26" xfId="0" applyFont="1" applyFill="1" applyBorder="1" applyAlignment="1" applyProtection="1">
      <alignment horizontal="left"/>
      <protection locked="0"/>
    </xf>
    <xf numFmtId="0" fontId="4" fillId="0" borderId="26" xfId="0" applyFont="1" applyFill="1" applyBorder="1" applyAlignment="1" applyProtection="1">
      <protection locked="0"/>
    </xf>
    <xf numFmtId="172" fontId="4" fillId="0" borderId="26" xfId="0" applyNumberFormat="1" applyFont="1" applyFill="1" applyBorder="1" applyAlignment="1" applyProtection="1">
      <alignment horizontal="left"/>
      <protection locked="0"/>
    </xf>
    <xf numFmtId="0" fontId="24" fillId="0" borderId="26" xfId="0" applyFont="1" applyFill="1" applyBorder="1" applyAlignment="1" applyProtection="1">
      <alignment horizontal="left" wrapText="1"/>
      <protection locked="0"/>
    </xf>
    <xf numFmtId="173" fontId="4" fillId="10" borderId="22" xfId="1" applyNumberFormat="1" applyFont="1" applyFill="1" applyBorder="1" applyAlignment="1" applyProtection="1">
      <alignment horizontal="center" wrapText="1"/>
      <protection locked="0"/>
    </xf>
    <xf numFmtId="0" fontId="4" fillId="0" borderId="22" xfId="0" applyNumberFormat="1" applyFont="1" applyFill="1" applyBorder="1" applyAlignment="1" applyProtection="1">
      <alignment wrapText="1"/>
      <protection locked="0"/>
    </xf>
    <xf numFmtId="173" fontId="4" fillId="0" borderId="22" xfId="1" applyNumberFormat="1" applyFont="1" applyFill="1" applyBorder="1" applyAlignment="1" applyProtection="1">
      <alignment horizontal="center"/>
      <protection locked="0"/>
    </xf>
    <xf numFmtId="164" fontId="4" fillId="0" borderId="22" xfId="1" applyNumberFormat="1" applyFont="1" applyFill="1" applyBorder="1" applyAlignment="1" applyProtection="1">
      <alignment horizontal="right" wrapText="1"/>
      <protection locked="0"/>
    </xf>
    <xf numFmtId="174" fontId="4" fillId="0" borderId="22" xfId="1" applyNumberFormat="1" applyFont="1" applyFill="1" applyBorder="1" applyAlignment="1" applyProtection="1">
      <alignment horizontal="left" wrapText="1"/>
      <protection locked="0"/>
    </xf>
    <xf numFmtId="0" fontId="4" fillId="10" borderId="23" xfId="0" applyNumberFormat="1" applyFont="1" applyFill="1" applyBorder="1" applyAlignment="1" applyProtection="1">
      <alignment horizontal="left" wrapText="1"/>
      <protection locked="0"/>
    </xf>
    <xf numFmtId="0" fontId="4" fillId="10" borderId="23" xfId="0" applyNumberFormat="1" applyFont="1" applyFill="1" applyBorder="1" applyAlignment="1" applyProtection="1">
      <alignment wrapText="1"/>
      <protection locked="0"/>
    </xf>
    <xf numFmtId="0" fontId="4" fillId="10" borderId="23" xfId="0" applyFont="1" applyFill="1" applyBorder="1" applyAlignment="1" applyProtection="1">
      <alignment horizontal="left" wrapText="1"/>
      <protection locked="0"/>
    </xf>
    <xf numFmtId="0" fontId="4" fillId="10" borderId="23" xfId="0" applyFont="1" applyFill="1" applyBorder="1" applyAlignment="1" applyProtection="1">
      <alignment horizontal="left"/>
      <protection locked="0"/>
    </xf>
    <xf numFmtId="0" fontId="4" fillId="10" borderId="23" xfId="0" applyNumberFormat="1" applyFont="1" applyFill="1" applyBorder="1" applyAlignment="1" applyProtection="1">
      <alignment horizontal="center"/>
      <protection locked="0"/>
    </xf>
    <xf numFmtId="173" fontId="24" fillId="10" borderId="23" xfId="0" applyNumberFormat="1" applyFont="1" applyFill="1" applyBorder="1" applyAlignment="1" applyProtection="1">
      <alignment horizontal="center" wrapText="1"/>
      <protection locked="0"/>
    </xf>
    <xf numFmtId="173" fontId="24" fillId="10" borderId="23" xfId="1" applyNumberFormat="1" applyFont="1" applyFill="1" applyBorder="1" applyAlignment="1" applyProtection="1">
      <alignment horizontal="center" wrapText="1"/>
      <protection locked="0"/>
    </xf>
    <xf numFmtId="164" fontId="4" fillId="10" borderId="23" xfId="1" applyNumberFormat="1" applyFont="1" applyFill="1" applyBorder="1" applyAlignment="1" applyProtection="1">
      <alignment horizontal="right"/>
      <protection locked="0"/>
    </xf>
    <xf numFmtId="174" fontId="4" fillId="10" borderId="23" xfId="1" applyNumberFormat="1" applyFont="1" applyFill="1" applyBorder="1" applyAlignment="1" applyProtection="1">
      <alignment horizontal="left" wrapText="1"/>
      <protection locked="0"/>
    </xf>
    <xf numFmtId="0" fontId="4" fillId="10" borderId="23" xfId="0" applyFont="1" applyFill="1" applyBorder="1" applyAlignment="1" applyProtection="1">
      <protection locked="0"/>
    </xf>
    <xf numFmtId="172" fontId="4" fillId="10" borderId="23" xfId="0" applyNumberFormat="1" applyFont="1" applyFill="1" applyBorder="1" applyAlignment="1" applyProtection="1">
      <alignment horizontal="left"/>
      <protection locked="0"/>
    </xf>
    <xf numFmtId="0" fontId="4" fillId="0" borderId="22" xfId="0" applyNumberFormat="1" applyFont="1" applyFill="1" applyBorder="1" applyAlignment="1" applyProtection="1">
      <alignment horizontal="center" wrapText="1"/>
      <protection locked="0"/>
    </xf>
    <xf numFmtId="44" fontId="4" fillId="0" borderId="22" xfId="2" applyNumberFormat="1" applyFont="1" applyFill="1" applyBorder="1" applyAlignment="1" applyProtection="1">
      <alignment wrapText="1"/>
      <protection locked="0"/>
    </xf>
    <xf numFmtId="172" fontId="4" fillId="0" borderId="22" xfId="0" applyNumberFormat="1" applyFont="1" applyFill="1" applyBorder="1" applyAlignment="1" applyProtection="1">
      <alignment horizontal="left" wrapText="1"/>
      <protection locked="0"/>
    </xf>
    <xf numFmtId="0" fontId="4" fillId="0" borderId="23" xfId="9" applyNumberFormat="1" applyFont="1" applyFill="1" applyBorder="1" applyAlignment="1">
      <alignment wrapText="1"/>
    </xf>
    <xf numFmtId="0" fontId="25" fillId="0" borderId="23" xfId="34" applyFont="1" applyFill="1" applyBorder="1" applyAlignment="1" applyProtection="1">
      <alignment wrapText="1"/>
    </xf>
    <xf numFmtId="0" fontId="4" fillId="0" borderId="23" xfId="9" applyFont="1" applyFill="1" applyBorder="1" applyAlignment="1">
      <alignment horizontal="left" wrapText="1"/>
    </xf>
    <xf numFmtId="0" fontId="4" fillId="0" borderId="23" xfId="9" applyFont="1" applyFill="1" applyBorder="1" applyAlignment="1">
      <alignment wrapText="1"/>
    </xf>
    <xf numFmtId="0" fontId="4" fillId="0" borderId="23" xfId="9" applyNumberFormat="1" applyFont="1" applyFill="1" applyBorder="1" applyAlignment="1">
      <alignment horizontal="center" wrapText="1"/>
    </xf>
    <xf numFmtId="164" fontId="4" fillId="0" borderId="23" xfId="14" applyNumberFormat="1" applyFont="1" applyFill="1" applyBorder="1" applyAlignment="1">
      <alignment wrapText="1"/>
    </xf>
    <xf numFmtId="44" fontId="4" fillId="0" borderId="23" xfId="25" applyNumberFormat="1" applyFont="1" applyFill="1" applyBorder="1" applyAlignment="1">
      <alignment wrapText="1"/>
    </xf>
    <xf numFmtId="44" fontId="4" fillId="0" borderId="23" xfId="2" applyNumberFormat="1" applyFont="1" applyFill="1" applyBorder="1" applyAlignment="1" applyProtection="1"/>
    <xf numFmtId="0" fontId="4" fillId="0" borderId="23" xfId="2" applyNumberFormat="1" applyFont="1" applyFill="1" applyBorder="1" applyAlignment="1" applyProtection="1">
      <alignment horizontal="left" vertical="top" wrapText="1"/>
      <protection locked="0"/>
    </xf>
    <xf numFmtId="0" fontId="4" fillId="0" borderId="23" xfId="9" applyFont="1" applyFill="1" applyBorder="1" applyAlignment="1">
      <alignment horizontal="left" vertical="top" wrapText="1"/>
    </xf>
    <xf numFmtId="0" fontId="4" fillId="0" borderId="23" xfId="2" applyNumberFormat="1" applyFont="1" applyFill="1" applyBorder="1" applyAlignment="1" applyProtection="1">
      <alignment horizontal="left" wrapText="1"/>
      <protection locked="0"/>
    </xf>
    <xf numFmtId="0" fontId="5" fillId="0" borderId="23" xfId="0" applyFont="1" applyFill="1" applyBorder="1" applyAlignment="1">
      <alignment wrapText="1"/>
    </xf>
    <xf numFmtId="0" fontId="25" fillId="0" borderId="23" xfId="34" applyFont="1" applyFill="1" applyBorder="1" applyAlignment="1" applyProtection="1"/>
    <xf numFmtId="0" fontId="4" fillId="10" borderId="22" xfId="0" applyNumberFormat="1" applyFont="1" applyFill="1" applyBorder="1" applyAlignment="1" applyProtection="1">
      <alignment horizontal="center" wrapText="1"/>
      <protection locked="0"/>
    </xf>
    <xf numFmtId="172" fontId="4" fillId="10" borderId="22" xfId="0" applyNumberFormat="1" applyFont="1" applyFill="1" applyBorder="1" applyAlignment="1" applyProtection="1">
      <alignment horizontal="left" wrapText="1"/>
      <protection locked="0"/>
    </xf>
    <xf numFmtId="0" fontId="24" fillId="10" borderId="22" xfId="0" applyNumberFormat="1" applyFont="1" applyFill="1" applyBorder="1" applyAlignment="1" applyProtection="1">
      <alignment horizontal="center" wrapText="1"/>
      <protection locked="0"/>
    </xf>
    <xf numFmtId="0" fontId="4" fillId="10" borderId="22" xfId="9" applyNumberFormat="1" applyFont="1" applyFill="1" applyBorder="1" applyAlignment="1" applyProtection="1">
      <alignment horizontal="left" wrapText="1"/>
      <protection locked="0"/>
    </xf>
    <xf numFmtId="0" fontId="4" fillId="10" borderId="22" xfId="9" applyNumberFormat="1" applyFont="1" applyFill="1" applyBorder="1" applyAlignment="1" applyProtection="1">
      <alignment horizontal="center" wrapText="1"/>
      <protection locked="0"/>
    </xf>
    <xf numFmtId="0" fontId="23" fillId="10" borderId="22" xfId="34" applyFill="1" applyBorder="1" applyAlignment="1" applyProtection="1">
      <alignment horizontal="left" wrapText="1"/>
      <protection locked="0"/>
    </xf>
    <xf numFmtId="164" fontId="4" fillId="10" borderId="25" xfId="21" applyNumberFormat="1" applyFont="1" applyFill="1" applyBorder="1" applyAlignment="1">
      <alignment horizontal="right" wrapText="1"/>
    </xf>
    <xf numFmtId="0" fontId="4" fillId="10" borderId="25" xfId="43" applyNumberFormat="1" applyFont="1" applyFill="1" applyBorder="1" applyAlignment="1">
      <alignment horizontal="right" wrapText="1"/>
    </xf>
    <xf numFmtId="0" fontId="4" fillId="10" borderId="25" xfId="43" applyFont="1" applyFill="1" applyBorder="1" applyAlignment="1">
      <alignment wrapText="1"/>
    </xf>
    <xf numFmtId="0" fontId="4" fillId="10" borderId="25" xfId="9" applyFont="1" applyFill="1" applyBorder="1" applyAlignment="1" applyProtection="1">
      <alignment wrapText="1"/>
      <protection locked="0"/>
    </xf>
    <xf numFmtId="171" fontId="4" fillId="10" borderId="25" xfId="9" applyNumberFormat="1" applyFont="1" applyFill="1" applyBorder="1" applyAlignment="1" applyProtection="1">
      <alignment wrapText="1"/>
      <protection locked="0"/>
    </xf>
    <xf numFmtId="0" fontId="23" fillId="10" borderId="27" xfId="34" applyFill="1" applyBorder="1" applyAlignment="1" applyProtection="1">
      <alignment horizontal="left" wrapText="1"/>
      <protection locked="0"/>
    </xf>
    <xf numFmtId="0" fontId="4" fillId="10" borderId="22" xfId="9" quotePrefix="1" applyFont="1" applyFill="1" applyBorder="1" applyAlignment="1">
      <alignment horizontal="left" wrapText="1"/>
    </xf>
    <xf numFmtId="0" fontId="4" fillId="0" borderId="22" xfId="0" applyFont="1" applyBorder="1"/>
    <xf numFmtId="0" fontId="5" fillId="2" borderId="22" xfId="0" applyNumberFormat="1" applyFont="1" applyFill="1" applyBorder="1" applyAlignment="1" applyProtection="1">
      <alignment horizontal="left" wrapText="1"/>
      <protection locked="0"/>
    </xf>
    <xf numFmtId="0" fontId="5" fillId="2" borderId="22" xfId="0" applyNumberFormat="1" applyFont="1" applyFill="1" applyBorder="1" applyAlignment="1" applyProtection="1">
      <alignment horizontal="left"/>
      <protection locked="0"/>
    </xf>
    <xf numFmtId="0" fontId="23" fillId="2" borderId="22" xfId="34" applyNumberForma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 wrapText="1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5" fillId="2" borderId="22" xfId="0" applyNumberFormat="1" applyFont="1" applyFill="1" applyBorder="1" applyAlignment="1" applyProtection="1">
      <alignment horizontal="center"/>
      <protection locked="0"/>
    </xf>
    <xf numFmtId="173" fontId="5" fillId="2" borderId="22" xfId="0" applyNumberFormat="1" applyFont="1" applyFill="1" applyBorder="1" applyAlignment="1" applyProtection="1">
      <alignment horizontal="center"/>
      <protection locked="0"/>
    </xf>
    <xf numFmtId="164" fontId="5" fillId="2" borderId="22" xfId="1" applyNumberFormat="1" applyFont="1" applyFill="1" applyBorder="1" applyAlignment="1" applyProtection="1">
      <alignment horizontal="right"/>
      <protection locked="0"/>
    </xf>
    <xf numFmtId="44" fontId="5" fillId="2" borderId="22" xfId="2" applyNumberFormat="1" applyFont="1" applyFill="1" applyBorder="1" applyAlignment="1" applyProtection="1">
      <protection locked="0"/>
    </xf>
    <xf numFmtId="44" fontId="5" fillId="2" borderId="22" xfId="2" applyNumberFormat="1" applyFont="1" applyFill="1" applyBorder="1" applyAlignment="1" applyProtection="1"/>
    <xf numFmtId="44" fontId="4" fillId="2" borderId="22" xfId="2" applyNumberFormat="1" applyFont="1" applyFill="1" applyBorder="1" applyAlignment="1" applyProtection="1"/>
    <xf numFmtId="0" fontId="4" fillId="2" borderId="22" xfId="2" applyNumberFormat="1" applyFont="1" applyFill="1" applyBorder="1" applyAlignment="1" applyProtection="1">
      <alignment horizontal="left" vertical="top" wrapText="1"/>
      <protection locked="0"/>
    </xf>
    <xf numFmtId="0" fontId="5" fillId="2" borderId="22" xfId="0" applyFont="1" applyFill="1" applyBorder="1" applyAlignment="1" applyProtection="1">
      <alignment horizontal="left" vertical="top" wrapText="1"/>
      <protection locked="0"/>
    </xf>
    <xf numFmtId="0" fontId="4" fillId="2" borderId="22" xfId="2" applyNumberFormat="1" applyFont="1" applyFill="1" applyBorder="1" applyAlignment="1" applyProtection="1">
      <alignment horizontal="left" wrapText="1"/>
      <protection locked="0"/>
    </xf>
    <xf numFmtId="0" fontId="5" fillId="2" borderId="22" xfId="0" applyFont="1" applyFill="1" applyBorder="1" applyAlignment="1" applyProtection="1">
      <protection locked="0"/>
    </xf>
    <xf numFmtId="172" fontId="5" fillId="2" borderId="22" xfId="0" applyNumberFormat="1" applyFont="1" applyFill="1" applyBorder="1" applyAlignment="1" applyProtection="1">
      <alignment horizontal="left"/>
      <protection locked="0"/>
    </xf>
    <xf numFmtId="171" fontId="5" fillId="2" borderId="22" xfId="0" applyNumberFormat="1" applyFont="1" applyFill="1" applyBorder="1" applyAlignment="1" applyProtection="1">
      <alignment horizontal="left" wrapText="1"/>
      <protection locked="0"/>
    </xf>
    <xf numFmtId="0" fontId="25" fillId="2" borderId="22" xfId="34" applyNumberFormat="1" applyFont="1" applyFill="1" applyBorder="1" applyAlignment="1" applyProtection="1">
      <alignment horizontal="left"/>
      <protection locked="0"/>
    </xf>
    <xf numFmtId="173" fontId="5" fillId="2" borderId="22" xfId="0" applyNumberFormat="1" applyFont="1" applyFill="1" applyBorder="1" applyAlignment="1" applyProtection="1">
      <alignment horizontal="center" wrapText="1"/>
      <protection locked="0"/>
    </xf>
    <xf numFmtId="8" fontId="4" fillId="2" borderId="22" xfId="2" applyNumberFormat="1" applyFont="1" applyFill="1" applyBorder="1" applyAlignment="1" applyProtection="1"/>
    <xf numFmtId="0" fontId="5" fillId="2" borderId="0" xfId="0" applyFont="1" applyFill="1" applyAlignment="1" applyProtection="1">
      <alignment horizontal="left"/>
      <protection locked="0"/>
    </xf>
    <xf numFmtId="0" fontId="29" fillId="10" borderId="22" xfId="34" applyFont="1" applyFill="1" applyBorder="1" applyAlignment="1" applyProtection="1">
      <alignment horizontal="left"/>
      <protection locked="0"/>
    </xf>
    <xf numFmtId="0" fontId="5" fillId="10" borderId="28" xfId="0" applyFont="1" applyFill="1" applyBorder="1" applyAlignment="1" applyProtection="1">
      <alignment horizontal="left" vertical="top" wrapText="1"/>
      <protection locked="0"/>
    </xf>
    <xf numFmtId="0" fontId="4" fillId="10" borderId="28" xfId="2" applyNumberFormat="1" applyFont="1" applyFill="1" applyBorder="1" applyAlignment="1" applyProtection="1">
      <alignment horizontal="left" vertical="top" wrapText="1"/>
      <protection locked="0"/>
    </xf>
    <xf numFmtId="0" fontId="5" fillId="10" borderId="29" xfId="0" applyFont="1" applyFill="1" applyBorder="1" applyAlignment="1" applyProtection="1">
      <alignment horizontal="left" wrapText="1"/>
      <protection locked="0"/>
    </xf>
    <xf numFmtId="44" fontId="5" fillId="10" borderId="29" xfId="2" applyNumberFormat="1" applyFont="1" applyFill="1" applyBorder="1" applyAlignment="1" applyProtection="1">
      <protection locked="0"/>
    </xf>
    <xf numFmtId="0" fontId="5" fillId="10" borderId="30" xfId="0" applyFont="1" applyFill="1" applyBorder="1" applyAlignment="1" applyProtection="1">
      <alignment horizontal="left" vertical="top" wrapText="1"/>
      <protection locked="0"/>
    </xf>
    <xf numFmtId="0" fontId="24" fillId="0" borderId="22" xfId="0" applyNumberFormat="1" applyFont="1" applyFill="1" applyBorder="1" applyAlignment="1" applyProtection="1">
      <alignment horizontal="left" wrapText="1"/>
      <protection locked="0"/>
    </xf>
    <xf numFmtId="0" fontId="24" fillId="0" borderId="22" xfId="0" applyNumberFormat="1" applyFont="1" applyFill="1" applyBorder="1" applyAlignment="1" applyProtection="1">
      <alignment horizontal="left"/>
      <protection locked="0"/>
    </xf>
    <xf numFmtId="0" fontId="24" fillId="0" borderId="22" xfId="0" applyFont="1" applyFill="1" applyBorder="1" applyAlignment="1" applyProtection="1">
      <alignment horizontal="left" wrapText="1"/>
      <protection locked="0"/>
    </xf>
    <xf numFmtId="0" fontId="24" fillId="0" borderId="22" xfId="0" applyFont="1" applyFill="1" applyBorder="1" applyAlignment="1" applyProtection="1">
      <alignment horizontal="left"/>
      <protection locked="0"/>
    </xf>
    <xf numFmtId="0" fontId="24" fillId="0" borderId="22" xfId="0" applyNumberFormat="1" applyFont="1" applyFill="1" applyBorder="1" applyAlignment="1" applyProtection="1">
      <alignment horizontal="center"/>
      <protection locked="0"/>
    </xf>
    <xf numFmtId="173" fontId="24" fillId="0" borderId="22" xfId="0" applyNumberFormat="1" applyFont="1" applyFill="1" applyBorder="1" applyAlignment="1" applyProtection="1">
      <alignment horizontal="center"/>
      <protection locked="0"/>
    </xf>
    <xf numFmtId="164" fontId="24" fillId="0" borderId="22" xfId="1" applyNumberFormat="1" applyFont="1" applyFill="1" applyBorder="1" applyAlignment="1" applyProtection="1">
      <alignment horizontal="right"/>
      <protection locked="0"/>
    </xf>
    <xf numFmtId="44" fontId="24" fillId="0" borderId="22" xfId="2" applyNumberFormat="1" applyFont="1" applyFill="1" applyBorder="1" applyAlignment="1" applyProtection="1">
      <protection locked="0"/>
    </xf>
    <xf numFmtId="0" fontId="24" fillId="0" borderId="2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0" fontId="24" fillId="0" borderId="22" xfId="0" applyFont="1" applyFill="1" applyBorder="1" applyAlignment="1" applyProtection="1">
      <protection locked="0"/>
    </xf>
    <xf numFmtId="172" fontId="24" fillId="0" borderId="22" xfId="0" applyNumberFormat="1" applyFont="1" applyFill="1" applyBorder="1" applyAlignment="1" applyProtection="1">
      <alignment horizontal="left"/>
      <protection locked="0"/>
    </xf>
    <xf numFmtId="171" fontId="24" fillId="0" borderId="22" xfId="0" applyNumberFormat="1" applyFont="1" applyFill="1" applyBorder="1" applyAlignment="1" applyProtection="1">
      <alignment horizontal="left" wrapText="1"/>
      <protection locked="0"/>
    </xf>
    <xf numFmtId="0" fontId="24" fillId="0" borderId="0" xfId="0" applyFont="1" applyFill="1" applyAlignment="1" applyProtection="1">
      <alignment horizontal="left"/>
      <protection locked="0"/>
    </xf>
    <xf numFmtId="44" fontId="5" fillId="0" borderId="31" xfId="2" applyNumberFormat="1" applyFont="1" applyFill="1" applyBorder="1" applyAlignment="1" applyProtection="1"/>
    <xf numFmtId="0" fontId="4" fillId="10" borderId="32" xfId="2" applyNumberFormat="1" applyFont="1" applyFill="1" applyBorder="1" applyAlignment="1" applyProtection="1">
      <alignment horizontal="left" vertical="top" wrapText="1"/>
      <protection locked="0"/>
    </xf>
    <xf numFmtId="0" fontId="4" fillId="10" borderId="29" xfId="2" applyNumberFormat="1" applyFont="1" applyFill="1" applyBorder="1" applyAlignment="1" applyProtection="1">
      <alignment horizontal="left" wrapText="1"/>
      <protection locked="0"/>
    </xf>
    <xf numFmtId="0" fontId="4" fillId="10" borderId="0" xfId="9" applyFont="1" applyFill="1" applyBorder="1" applyAlignment="1">
      <alignment wrapText="1"/>
    </xf>
    <xf numFmtId="0" fontId="5" fillId="10" borderId="29" xfId="0" applyFont="1" applyFill="1" applyBorder="1" applyAlignment="1">
      <alignment wrapText="1"/>
    </xf>
    <xf numFmtId="0" fontId="5" fillId="0" borderId="29" xfId="0" applyFont="1" applyFill="1" applyBorder="1"/>
    <xf numFmtId="171" fontId="5" fillId="0" borderId="22" xfId="0" applyNumberFormat="1" applyFont="1" applyBorder="1" applyAlignment="1" applyProtection="1">
      <alignment horizontal="left"/>
      <protection locked="0"/>
    </xf>
    <xf numFmtId="0" fontId="25" fillId="0" borderId="22" xfId="34" applyNumberFormat="1" applyFont="1" applyBorder="1" applyAlignment="1" applyProtection="1">
      <alignment horizontal="left"/>
      <protection locked="0"/>
    </xf>
    <xf numFmtId="172" fontId="5" fillId="0" borderId="22" xfId="0" applyNumberFormat="1" applyFont="1" applyBorder="1" applyAlignment="1" applyProtection="1">
      <alignment horizontal="center"/>
      <protection locked="0"/>
    </xf>
    <xf numFmtId="173" fontId="5" fillId="0" borderId="22" xfId="0" applyNumberFormat="1" applyFont="1" applyBorder="1" applyAlignment="1" applyProtection="1">
      <alignment horizontal="center"/>
      <protection locked="0"/>
    </xf>
    <xf numFmtId="164" fontId="5" fillId="0" borderId="22" xfId="1" applyNumberFormat="1" applyFont="1" applyBorder="1" applyAlignment="1" applyProtection="1">
      <alignment horizontal="right"/>
      <protection locked="0"/>
    </xf>
    <xf numFmtId="44" fontId="5" fillId="0" borderId="22" xfId="2" applyFont="1" applyBorder="1" applyAlignment="1" applyProtection="1">
      <alignment horizontal="left"/>
      <protection locked="0"/>
    </xf>
    <xf numFmtId="44" fontId="4" fillId="0" borderId="22" xfId="2" applyFont="1" applyFill="1" applyBorder="1" applyAlignment="1" applyProtection="1">
      <protection locked="0"/>
    </xf>
    <xf numFmtId="0" fontId="5" fillId="0" borderId="32" xfId="0" applyFont="1" applyBorder="1" applyAlignment="1" applyProtection="1">
      <alignment vertical="top" wrapText="1"/>
      <protection locked="0"/>
    </xf>
    <xf numFmtId="0" fontId="5" fillId="0" borderId="23" xfId="0" applyFont="1" applyBorder="1"/>
    <xf numFmtId="0" fontId="5" fillId="0" borderId="22" xfId="0" applyFont="1" applyBorder="1" applyAlignment="1" applyProtection="1">
      <protection locked="0"/>
    </xf>
    <xf numFmtId="172" fontId="5" fillId="0" borderId="22" xfId="0" applyNumberFormat="1" applyFont="1" applyBorder="1" applyAlignment="1" applyProtection="1">
      <alignment horizontal="left"/>
      <protection locked="0"/>
    </xf>
    <xf numFmtId="0" fontId="5" fillId="0" borderId="23" xfId="0" applyFont="1" applyBorder="1" applyAlignment="1" applyProtection="1">
      <alignment horizontal="left"/>
      <protection locked="0"/>
    </xf>
    <xf numFmtId="171" fontId="5" fillId="0" borderId="23" xfId="0" applyNumberFormat="1" applyFont="1" applyBorder="1" applyAlignment="1" applyProtection="1">
      <alignment horizontal="left"/>
      <protection locked="0"/>
    </xf>
    <xf numFmtId="0" fontId="23" fillId="0" borderId="23" xfId="34" applyNumberFormat="1" applyBorder="1" applyAlignment="1" applyProtection="1">
      <alignment horizontal="left"/>
      <protection locked="0"/>
    </xf>
    <xf numFmtId="0" fontId="23" fillId="0" borderId="0" xfId="34" applyAlignment="1" applyProtection="1"/>
    <xf numFmtId="0" fontId="27" fillId="0" borderId="22" xfId="34" applyNumberFormat="1" applyFont="1" applyBorder="1" applyAlignment="1" applyProtection="1">
      <alignment horizontal="left"/>
      <protection locked="0"/>
    </xf>
    <xf numFmtId="0" fontId="23" fillId="0" borderId="22" xfId="34" applyNumberFormat="1" applyBorder="1" applyAlignment="1" applyProtection="1">
      <alignment horizontal="left"/>
      <protection locked="0"/>
    </xf>
    <xf numFmtId="0" fontId="5" fillId="10" borderId="29" xfId="0" applyNumberFormat="1" applyFont="1" applyFill="1" applyBorder="1" applyAlignment="1" applyProtection="1">
      <alignment horizontal="left" wrapText="1"/>
      <protection locked="0"/>
    </xf>
    <xf numFmtId="0" fontId="25" fillId="10" borderId="29" xfId="34" applyNumberFormat="1" applyFont="1" applyFill="1" applyBorder="1" applyAlignment="1" applyProtection="1">
      <alignment horizontal="left" wrapText="1"/>
      <protection locked="0"/>
    </xf>
    <xf numFmtId="0" fontId="5" fillId="10" borderId="29" xfId="0" applyNumberFormat="1" applyFont="1" applyFill="1" applyBorder="1" applyAlignment="1" applyProtection="1">
      <alignment horizontal="center" wrapText="1"/>
      <protection locked="0"/>
    </xf>
    <xf numFmtId="173" fontId="5" fillId="10" borderId="29" xfId="0" applyNumberFormat="1" applyFont="1" applyFill="1" applyBorder="1" applyAlignment="1" applyProtection="1">
      <alignment horizontal="center" wrapText="1"/>
      <protection locked="0"/>
    </xf>
    <xf numFmtId="164" fontId="5" fillId="10" borderId="29" xfId="1" applyNumberFormat="1" applyFont="1" applyFill="1" applyBorder="1" applyAlignment="1" applyProtection="1">
      <alignment horizontal="right" wrapText="1"/>
      <protection locked="0"/>
    </xf>
    <xf numFmtId="44" fontId="5" fillId="10" borderId="29" xfId="2" applyNumberFormat="1" applyFont="1" applyFill="1" applyBorder="1" applyAlignment="1" applyProtection="1">
      <alignment wrapText="1"/>
      <protection locked="0"/>
    </xf>
    <xf numFmtId="44" fontId="5" fillId="0" borderId="29" xfId="2" applyNumberFormat="1" applyFont="1" applyFill="1" applyBorder="1" applyAlignment="1" applyProtection="1"/>
    <xf numFmtId="44" fontId="4" fillId="0" borderId="29" xfId="2" applyNumberFormat="1" applyFont="1" applyFill="1" applyBorder="1" applyAlignment="1" applyProtection="1"/>
    <xf numFmtId="0" fontId="4" fillId="10" borderId="29" xfId="2" applyNumberFormat="1" applyFont="1" applyFill="1" applyBorder="1" applyAlignment="1" applyProtection="1">
      <alignment horizontal="left" vertical="top" wrapText="1"/>
      <protection locked="0"/>
    </xf>
    <xf numFmtId="0" fontId="5" fillId="10" borderId="29" xfId="0" applyFont="1" applyFill="1" applyBorder="1" applyAlignment="1" applyProtection="1">
      <alignment horizontal="left" vertical="top" wrapText="1"/>
      <protection locked="0"/>
    </xf>
    <xf numFmtId="0" fontId="5" fillId="10" borderId="29" xfId="0" applyFont="1" applyFill="1" applyBorder="1" applyAlignment="1" applyProtection="1">
      <alignment wrapText="1"/>
      <protection locked="0"/>
    </xf>
    <xf numFmtId="172" fontId="5" fillId="10" borderId="29" xfId="0" applyNumberFormat="1" applyFont="1" applyFill="1" applyBorder="1" applyAlignment="1" applyProtection="1">
      <alignment horizontal="left" wrapText="1"/>
      <protection locked="0"/>
    </xf>
    <xf numFmtId="171" fontId="5" fillId="10" borderId="29" xfId="0" applyNumberFormat="1" applyFont="1" applyFill="1" applyBorder="1" applyAlignment="1" applyProtection="1">
      <alignment horizontal="left" wrapText="1"/>
      <protection locked="0"/>
    </xf>
    <xf numFmtId="0" fontId="5" fillId="10" borderId="0" xfId="0" applyFont="1" applyFill="1" applyAlignment="1"/>
    <xf numFmtId="44" fontId="4" fillId="0" borderId="22" xfId="2" applyNumberFormat="1" applyFont="1" applyFill="1" applyBorder="1" applyAlignment="1" applyProtection="1">
      <alignment wrapText="1"/>
    </xf>
    <xf numFmtId="44" fontId="4" fillId="0" borderId="22" xfId="0" applyNumberFormat="1" applyFont="1" applyFill="1" applyBorder="1" applyAlignment="1" applyProtection="1">
      <alignment wrapText="1"/>
      <protection locked="0"/>
    </xf>
    <xf numFmtId="0" fontId="25" fillId="0" borderId="22" xfId="34" applyNumberFormat="1" applyFont="1" applyFill="1" applyBorder="1" applyAlignment="1" applyProtection="1">
      <alignment horizontal="left" wrapText="1"/>
      <protection locked="0"/>
    </xf>
    <xf numFmtId="0" fontId="23" fillId="0" borderId="0" xfId="34" applyAlignment="1" applyProtection="1">
      <alignment vertical="center"/>
    </xf>
    <xf numFmtId="44" fontId="5" fillId="10" borderId="22" xfId="0" applyNumberFormat="1" applyFont="1" applyFill="1" applyBorder="1" applyAlignment="1" applyProtection="1">
      <alignment wrapText="1"/>
      <protection locked="0"/>
    </xf>
    <xf numFmtId="0" fontId="5" fillId="2" borderId="29" xfId="0" applyNumberFormat="1" applyFont="1" applyFill="1" applyBorder="1" applyAlignment="1" applyProtection="1">
      <alignment horizontal="left" wrapText="1"/>
      <protection locked="0"/>
    </xf>
    <xf numFmtId="0" fontId="25" fillId="2" borderId="29" xfId="34" applyNumberFormat="1" applyFont="1" applyFill="1" applyBorder="1" applyAlignment="1" applyProtection="1">
      <alignment horizontal="left" wrapText="1"/>
      <protection locked="0"/>
    </xf>
    <xf numFmtId="0" fontId="5" fillId="2" borderId="22" xfId="0" applyNumberFormat="1" applyFont="1" applyFill="1" applyBorder="1" applyAlignment="1" applyProtection="1">
      <alignment horizontal="center" wrapText="1"/>
      <protection locked="0"/>
    </xf>
    <xf numFmtId="164" fontId="5" fillId="2" borderId="22" xfId="1" quotePrefix="1" applyNumberFormat="1" applyFont="1" applyFill="1" applyBorder="1" applyAlignment="1" applyProtection="1">
      <alignment horizontal="right" wrapText="1"/>
      <protection locked="0"/>
    </xf>
    <xf numFmtId="44" fontId="5" fillId="2" borderId="22" xfId="0" applyNumberFormat="1" applyFont="1" applyFill="1" applyBorder="1" applyAlignment="1" applyProtection="1">
      <alignment wrapText="1"/>
      <protection locked="0"/>
    </xf>
    <xf numFmtId="44" fontId="5" fillId="2" borderId="22" xfId="2" applyNumberFormat="1" applyFont="1" applyFill="1" applyBorder="1" applyAlignment="1" applyProtection="1">
      <alignment wrapText="1"/>
      <protection locked="0"/>
    </xf>
    <xf numFmtId="0" fontId="5" fillId="2" borderId="22" xfId="0" applyFont="1" applyFill="1" applyBorder="1" applyAlignment="1" applyProtection="1">
      <alignment wrapText="1"/>
      <protection locked="0"/>
    </xf>
    <xf numFmtId="172" fontId="5" fillId="2" borderId="22" xfId="0" applyNumberFormat="1" applyFont="1" applyFill="1" applyBorder="1" applyAlignment="1" applyProtection="1">
      <alignment horizontal="left" wrapText="1"/>
      <protection locked="0"/>
    </xf>
    <xf numFmtId="0" fontId="23" fillId="0" borderId="22" xfId="34" applyNumberFormat="1" applyFill="1" applyBorder="1" applyAlignment="1" applyProtection="1">
      <alignment horizontal="left" wrapText="1"/>
      <protection locked="0"/>
    </xf>
    <xf numFmtId="0" fontId="4" fillId="0" borderId="0" xfId="0" applyFont="1" applyFill="1" applyAlignment="1"/>
    <xf numFmtId="14" fontId="5" fillId="10" borderId="22" xfId="0" applyNumberFormat="1" applyFont="1" applyFill="1" applyBorder="1" applyAlignment="1" applyProtection="1">
      <alignment horizontal="center" wrapText="1"/>
      <protection locked="0"/>
    </xf>
    <xf numFmtId="0" fontId="26" fillId="0" borderId="22" xfId="34" applyNumberFormat="1" applyFont="1" applyFill="1" applyBorder="1" applyAlignment="1" applyProtection="1">
      <alignment horizontal="left" wrapText="1"/>
      <protection locked="0"/>
    </xf>
    <xf numFmtId="44" fontId="5" fillId="0" borderId="22" xfId="0" applyNumberFormat="1" applyFont="1" applyFill="1" applyBorder="1" applyAlignment="1" applyProtection="1">
      <alignment wrapText="1"/>
      <protection locked="0"/>
    </xf>
    <xf numFmtId="0" fontId="23" fillId="0" borderId="22" xfId="34" applyFill="1" applyBorder="1" applyAlignment="1" applyProtection="1">
      <alignment horizontal="left" wrapText="1"/>
      <protection locked="0"/>
    </xf>
    <xf numFmtId="8" fontId="5" fillId="0" borderId="22" xfId="2" applyNumberFormat="1" applyFont="1" applyFill="1" applyBorder="1" applyAlignment="1" applyProtection="1">
      <protection locked="0"/>
    </xf>
    <xf numFmtId="0" fontId="24" fillId="0" borderId="0" xfId="0" applyFont="1" applyFill="1" applyBorder="1" applyAlignment="1" applyProtection="1">
      <alignment horizontal="left"/>
      <protection locked="0"/>
    </xf>
    <xf numFmtId="0" fontId="27" fillId="0" borderId="22" xfId="34" applyNumberFormat="1" applyFont="1" applyFill="1" applyBorder="1" applyAlignment="1" applyProtection="1">
      <alignment horizontal="left"/>
      <protection locked="0"/>
    </xf>
    <xf numFmtId="0" fontId="4" fillId="0" borderId="0" xfId="9" applyNumberFormat="1" applyFont="1" applyFill="1" applyBorder="1" applyAlignment="1">
      <alignment wrapText="1"/>
    </xf>
    <xf numFmtId="0" fontId="5" fillId="0" borderId="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64" fontId="0" fillId="0" borderId="0" xfId="0" applyNumberFormat="1"/>
    <xf numFmtId="3" fontId="0" fillId="0" borderId="0" xfId="0" applyNumberFormat="1"/>
    <xf numFmtId="166" fontId="4" fillId="0" borderId="0" xfId="7" applyNumberFormat="1" applyFont="1" applyFill="1" applyAlignment="1">
      <alignment horizontal="center"/>
    </xf>
    <xf numFmtId="166" fontId="1" fillId="0" borderId="0" xfId="2" applyNumberFormat="1" applyFont="1" applyAlignment="1">
      <alignment horizontal="center"/>
    </xf>
    <xf numFmtId="0" fontId="0" fillId="0" borderId="0" xfId="0"/>
    <xf numFmtId="38" fontId="4" fillId="0" borderId="0" xfId="7" applyNumberFormat="1" applyFont="1" applyFill="1" applyAlignment="1">
      <alignment horizontal="center"/>
    </xf>
    <xf numFmtId="166" fontId="4" fillId="0" borderId="0" xfId="7" applyNumberFormat="1" applyFont="1" applyFill="1" applyAlignment="1">
      <alignment horizontal="center"/>
    </xf>
    <xf numFmtId="0" fontId="4" fillId="0" borderId="0" xfId="0" applyFont="1" applyFill="1" applyBorder="1"/>
    <xf numFmtId="0" fontId="31" fillId="0" borderId="3" xfId="0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left"/>
    </xf>
    <xf numFmtId="164" fontId="7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49" fontId="4" fillId="0" borderId="1" xfId="0" quotePrefix="1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left"/>
    </xf>
    <xf numFmtId="164" fontId="7" fillId="0" borderId="1" xfId="0" applyNumberFormat="1" applyFont="1" applyFill="1" applyBorder="1" applyAlignment="1">
      <alignment horizontal="center"/>
    </xf>
    <xf numFmtId="44" fontId="1" fillId="0" borderId="1" xfId="2" applyFont="1" applyFill="1" applyBorder="1" applyAlignment="1">
      <alignment horizontal="center"/>
    </xf>
    <xf numFmtId="0" fontId="4" fillId="0" borderId="0" xfId="8" quotePrefix="1" applyNumberFormat="1" applyFont="1" applyFill="1" applyBorder="1" applyAlignment="1">
      <alignment horizontal="left" wrapText="1"/>
    </xf>
    <xf numFmtId="0" fontId="7" fillId="0" borderId="1" xfId="6" applyNumberFormat="1" applyFont="1" applyBorder="1" applyAlignment="1">
      <alignment horizontal="left"/>
    </xf>
    <xf numFmtId="0" fontId="7" fillId="0" borderId="0" xfId="6" applyNumberFormat="1" applyFont="1" applyBorder="1" applyAlignment="1">
      <alignment horizontal="left"/>
    </xf>
    <xf numFmtId="164" fontId="7" fillId="0" borderId="0" xfId="0" applyNumberFormat="1" applyFont="1" applyFill="1" applyBorder="1" applyAlignment="1">
      <alignment horizontal="center"/>
    </xf>
    <xf numFmtId="0" fontId="4" fillId="0" borderId="1" xfId="8" quotePrefix="1" applyNumberFormat="1" applyFont="1" applyFill="1" applyBorder="1" applyAlignment="1">
      <alignment horizontal="left" wrapText="1"/>
    </xf>
    <xf numFmtId="49" fontId="4" fillId="0" borderId="0" xfId="0" quotePrefix="1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left"/>
    </xf>
    <xf numFmtId="49" fontId="4" fillId="0" borderId="1" xfId="6" quotePrefix="1" applyNumberFormat="1" applyFont="1" applyFill="1" applyBorder="1" applyAlignment="1">
      <alignment horizontal="center"/>
    </xf>
    <xf numFmtId="0" fontId="4" fillId="0" borderId="1" xfId="7" applyNumberFormat="1" applyFont="1" applyFill="1" applyBorder="1" applyAlignment="1">
      <alignment horizontal="left"/>
    </xf>
    <xf numFmtId="0" fontId="4" fillId="0" borderId="0" xfId="8" applyNumberFormat="1" applyFont="1" applyFill="1" applyBorder="1" applyAlignment="1">
      <alignment horizontal="left" wrapText="1"/>
    </xf>
    <xf numFmtId="49" fontId="4" fillId="0" borderId="0" xfId="6" quotePrefix="1" applyNumberFormat="1" applyFont="1" applyFill="1" applyBorder="1" applyAlignment="1">
      <alignment horizontal="center"/>
    </xf>
    <xf numFmtId="0" fontId="4" fillId="0" borderId="0" xfId="7" applyNumberFormat="1" applyFont="1" applyFill="1" applyBorder="1" applyAlignment="1">
      <alignment horizontal="left"/>
    </xf>
    <xf numFmtId="49" fontId="4" fillId="0" borderId="0" xfId="6" quotePrefix="1" applyNumberFormat="1" applyFont="1" applyBorder="1" applyAlignment="1">
      <alignment horizontal="center"/>
    </xf>
    <xf numFmtId="0" fontId="4" fillId="0" borderId="0" xfId="6" applyNumberFormat="1" applyFont="1" applyBorder="1" applyAlignment="1">
      <alignment horizontal="left"/>
    </xf>
    <xf numFmtId="0" fontId="32" fillId="0" borderId="0" xfId="0" applyNumberFormat="1" applyFont="1" applyFill="1" applyBorder="1" applyAlignment="1">
      <alignment horizontal="left"/>
    </xf>
    <xf numFmtId="3" fontId="30" fillId="0" borderId="5" xfId="0" applyNumberFormat="1" applyFont="1" applyFill="1" applyBorder="1" applyAlignment="1">
      <alignment horizontal="center"/>
    </xf>
    <xf numFmtId="0" fontId="30" fillId="0" borderId="0" xfId="0" applyFont="1" applyFill="1" applyAlignment="1">
      <alignment horizontal="center"/>
    </xf>
    <xf numFmtId="167" fontId="30" fillId="0" borderId="5" xfId="0" applyNumberFormat="1" applyFont="1" applyFill="1" applyBorder="1" applyAlignment="1">
      <alignment horizontal="center"/>
    </xf>
    <xf numFmtId="0" fontId="31" fillId="0" borderId="0" xfId="7" applyNumberFormat="1" applyFont="1" applyFill="1" applyBorder="1" applyAlignment="1">
      <alignment horizontal="left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  <xf numFmtId="0" fontId="31" fillId="0" borderId="0" xfId="0" applyFont="1" applyFill="1" applyAlignment="1">
      <alignment horizontal="left"/>
    </xf>
    <xf numFmtId="165" fontId="33" fillId="0" borderId="0" xfId="7" applyNumberFormat="1" applyFont="1" applyFill="1" applyBorder="1"/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0" fontId="6" fillId="0" borderId="0" xfId="9" applyFont="1" applyAlignment="1">
      <alignment horizontal="center"/>
    </xf>
    <xf numFmtId="169" fontId="11" fillId="0" borderId="0" xfId="11" applyNumberFormat="1" applyFont="1" applyFill="1" applyBorder="1" applyAlignment="1">
      <alignment horizontal="center" wrapText="1"/>
    </xf>
    <xf numFmtId="3" fontId="31" fillId="0" borderId="3" xfId="0" applyNumberFormat="1" applyFont="1" applyBorder="1" applyAlignment="1">
      <alignment horizontal="center" wrapText="1"/>
    </xf>
  </cellXfs>
  <cellStyles count="70">
    <cellStyle name="Comma" xfId="1" builtinId="3"/>
    <cellStyle name="Comma 2" xfId="6" xr:uid="{00000000-0005-0000-0000-000001000000}"/>
    <cellStyle name="Comma 2 2" xfId="12" xr:uid="{00000000-0005-0000-0000-000002000000}"/>
    <cellStyle name="Comma 2 3" xfId="13" xr:uid="{00000000-0005-0000-0000-000003000000}"/>
    <cellStyle name="Comma 2 4" xfId="14" xr:uid="{00000000-0005-0000-0000-000004000000}"/>
    <cellStyle name="Comma 3" xfId="15" xr:uid="{00000000-0005-0000-0000-000005000000}"/>
    <cellStyle name="Comma 3 2" xfId="16" xr:uid="{00000000-0005-0000-0000-000006000000}"/>
    <cellStyle name="Comma 3 3" xfId="17" xr:uid="{00000000-0005-0000-0000-000007000000}"/>
    <cellStyle name="Comma 3 4" xfId="60" xr:uid="{00000000-0005-0000-0000-000008000000}"/>
    <cellStyle name="Comma 4" xfId="5" xr:uid="{00000000-0005-0000-0000-000009000000}"/>
    <cellStyle name="Comma 4 2" xfId="18" xr:uid="{00000000-0005-0000-0000-00000A000000}"/>
    <cellStyle name="Comma 4 3" xfId="19" xr:uid="{00000000-0005-0000-0000-00000B000000}"/>
    <cellStyle name="Comma 4 4" xfId="48" xr:uid="{00000000-0005-0000-0000-00000C000000}"/>
    <cellStyle name="Comma 5" xfId="20" xr:uid="{00000000-0005-0000-0000-00000D000000}"/>
    <cellStyle name="Comma 5 2" xfId="21" xr:uid="{00000000-0005-0000-0000-00000E000000}"/>
    <cellStyle name="Comma 6" xfId="55" xr:uid="{00000000-0005-0000-0000-00000F000000}"/>
    <cellStyle name="Currency" xfId="2" builtinId="4"/>
    <cellStyle name="Currency 2" xfId="22" xr:uid="{00000000-0005-0000-0000-000011000000}"/>
    <cellStyle name="Currency 2 2" xfId="23" xr:uid="{00000000-0005-0000-0000-000012000000}"/>
    <cellStyle name="Currency 2 3" xfId="24" xr:uid="{00000000-0005-0000-0000-000013000000}"/>
    <cellStyle name="Currency 2 4" xfId="25" xr:uid="{00000000-0005-0000-0000-000014000000}"/>
    <cellStyle name="Currency 3" xfId="26" xr:uid="{00000000-0005-0000-0000-000015000000}"/>
    <cellStyle name="Currency 3 2" xfId="27" xr:uid="{00000000-0005-0000-0000-000016000000}"/>
    <cellStyle name="Currency 3 3" xfId="28" xr:uid="{00000000-0005-0000-0000-000017000000}"/>
    <cellStyle name="Currency 3 4" xfId="58" xr:uid="{00000000-0005-0000-0000-000018000000}"/>
    <cellStyle name="Currency 4" xfId="29" xr:uid="{00000000-0005-0000-0000-000019000000}"/>
    <cellStyle name="Currency 4 2" xfId="30" xr:uid="{00000000-0005-0000-0000-00001A000000}"/>
    <cellStyle name="Currency 4 3" xfId="31" xr:uid="{00000000-0005-0000-0000-00001B000000}"/>
    <cellStyle name="Currency 4 4" xfId="49" xr:uid="{00000000-0005-0000-0000-00001C000000}"/>
    <cellStyle name="Currency 5" xfId="32" xr:uid="{00000000-0005-0000-0000-00001D000000}"/>
    <cellStyle name="Currency 5 2" xfId="33" xr:uid="{00000000-0005-0000-0000-00001E000000}"/>
    <cellStyle name="Currency 6" xfId="56" xr:uid="{00000000-0005-0000-0000-00001F000000}"/>
    <cellStyle name="Hyperlink 2" xfId="34" xr:uid="{00000000-0005-0000-0000-000020000000}"/>
    <cellStyle name="Normal" xfId="0" builtinId="0"/>
    <cellStyle name="Normal 10" xfId="35" xr:uid="{00000000-0005-0000-0000-000022000000}"/>
    <cellStyle name="Normal 2" xfId="9" xr:uid="{00000000-0005-0000-0000-000023000000}"/>
    <cellStyle name="Normal 2 2" xfId="36" xr:uid="{00000000-0005-0000-0000-000024000000}"/>
    <cellStyle name="Normal 2 2 2" xfId="37" xr:uid="{00000000-0005-0000-0000-000025000000}"/>
    <cellStyle name="Normal 2 3" xfId="38" xr:uid="{00000000-0005-0000-0000-000026000000}"/>
    <cellStyle name="Normal 2 4" xfId="61" xr:uid="{00000000-0005-0000-0000-000027000000}"/>
    <cellStyle name="Normal 3" xfId="3" xr:uid="{00000000-0005-0000-0000-000028000000}"/>
    <cellStyle name="Normal 3 2" xfId="39" xr:uid="{00000000-0005-0000-0000-000029000000}"/>
    <cellStyle name="Normal 3 3" xfId="40" xr:uid="{00000000-0005-0000-0000-00002A000000}"/>
    <cellStyle name="Normal 3 4" xfId="41" xr:uid="{00000000-0005-0000-0000-00002B000000}"/>
    <cellStyle name="Normal 3 5" xfId="57" xr:uid="{00000000-0005-0000-0000-00002C000000}"/>
    <cellStyle name="Normal 4" xfId="42" xr:uid="{00000000-0005-0000-0000-00002D000000}"/>
    <cellStyle name="Normal 4 2" xfId="10" xr:uid="{00000000-0005-0000-0000-00002E000000}"/>
    <cellStyle name="Normal 4 2 2" xfId="68" xr:uid="{00000000-0005-0000-0000-00002F000000}"/>
    <cellStyle name="Normal 4 2 3" xfId="66" xr:uid="{00000000-0005-0000-0000-000030000000}"/>
    <cellStyle name="Normal 4 2 4" xfId="50" xr:uid="{00000000-0005-0000-0000-000031000000}"/>
    <cellStyle name="Normal 4 3" xfId="43" xr:uid="{00000000-0005-0000-0000-000032000000}"/>
    <cellStyle name="Normal 4 3 2" xfId="62" xr:uid="{00000000-0005-0000-0000-000033000000}"/>
    <cellStyle name="Normal 5" xfId="44" xr:uid="{00000000-0005-0000-0000-000034000000}"/>
    <cellStyle name="Normal 6" xfId="45" xr:uid="{00000000-0005-0000-0000-000035000000}"/>
    <cellStyle name="Normal 6 2" xfId="64" xr:uid="{00000000-0005-0000-0000-000036000000}"/>
    <cellStyle name="Normal 6 3" xfId="53" xr:uid="{00000000-0005-0000-0000-000037000000}"/>
    <cellStyle name="Normal 6 4" xfId="69" xr:uid="{00000000-0005-0000-0000-000038000000}"/>
    <cellStyle name="Normal 6 5" xfId="67" xr:uid="{00000000-0005-0000-0000-000039000000}"/>
    <cellStyle name="Normal 6 6" xfId="52" xr:uid="{00000000-0005-0000-0000-00003A000000}"/>
    <cellStyle name="Normal 7" xfId="4" xr:uid="{00000000-0005-0000-0000-00003B000000}"/>
    <cellStyle name="Normal 8" xfId="54" xr:uid="{00000000-0005-0000-0000-00003C000000}"/>
    <cellStyle name="Normal 9" xfId="65" xr:uid="{00000000-0005-0000-0000-00003D000000}"/>
    <cellStyle name="Normal_5 qtr fte dept" xfId="7" xr:uid="{00000000-0005-0000-0000-00003E000000}"/>
    <cellStyle name="Normal_Combined2" xfId="8" xr:uid="{00000000-0005-0000-0000-00003F000000}"/>
    <cellStyle name="Percent 2" xfId="46" xr:uid="{00000000-0005-0000-0000-000041000000}"/>
    <cellStyle name="Percent 2 2" xfId="51" xr:uid="{00000000-0005-0000-0000-000042000000}"/>
    <cellStyle name="Percent 2 3" xfId="63" xr:uid="{00000000-0005-0000-0000-000043000000}"/>
    <cellStyle name="Percent 3" xfId="11" xr:uid="{00000000-0005-0000-0000-000044000000}"/>
    <cellStyle name="Percent 3 2" xfId="59" xr:uid="{00000000-0005-0000-0000-000045000000}"/>
    <cellStyle name="Percent 4" xfId="47" xr:uid="{00000000-0005-0000-0000-000046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sterk\barbs\Copy%20of%20CC%20Allocation%20Plan%20FY2015%20True%20Up%20Finance%20Copy-%206-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3 All Buildings Sort"/>
      <sheetName val="AllBuildingsSorted-FY2012"/>
      <sheetName val="AllBuildingsSorted-FY2011"/>
      <sheetName val="AllBuildingsSorted-FY2009"/>
      <sheetName val="AllBuildingsSorted-FY2008"/>
      <sheetName val="AllBuildingsSorted-OLDFY2009"/>
      <sheetName val="AllBuildingsSorted-OLDFY2008"/>
      <sheetName val="AllBuildingsSortedByAgencyOLD"/>
      <sheetName val="FY15 CC TRUE UP"/>
      <sheetName val="SUMMARY"/>
      <sheetName val="Ankeny Labs"/>
      <sheetName val="CAPITOL"/>
      <sheetName val="FACILITIES MGMT. CENTER"/>
      <sheetName val="GRIMES"/>
      <sheetName val="HOOVER"/>
      <sheetName val="IUB-OCA"/>
      <sheetName val="IWD - 150 DES MOINES"/>
      <sheetName val="IWD - 1000 E. GRAND"/>
      <sheetName val="JESSIE PARKER"/>
      <sheetName val="LUCAS"/>
      <sheetName val="NEW HISTORICAL"/>
      <sheetName val="OLA BABCOCK MILLER"/>
      <sheetName val="ORAN PAPE "/>
      <sheetName val="STATE PARKING GARAGE"/>
      <sheetName val="VEHICLE DISPATCH"/>
      <sheetName val="WALLACE"/>
    </sheetNames>
    <sheetDataSet>
      <sheetData sheetId="0" refreshError="1"/>
      <sheetData sheetId="1">
        <row r="2">
          <cell r="S2">
            <v>3.46</v>
          </cell>
        </row>
        <row r="3">
          <cell r="S3">
            <v>3.46</v>
          </cell>
        </row>
        <row r="4">
          <cell r="S4">
            <v>5.3</v>
          </cell>
        </row>
        <row r="5">
          <cell r="S5">
            <v>3.46</v>
          </cell>
        </row>
        <row r="6">
          <cell r="S6">
            <v>3.46</v>
          </cell>
        </row>
        <row r="9">
          <cell r="S9">
            <v>5.55</v>
          </cell>
        </row>
      </sheetData>
      <sheetData sheetId="2">
        <row r="2">
          <cell r="Q2">
            <v>3.29</v>
          </cell>
        </row>
        <row r="3">
          <cell r="Q3">
            <v>0</v>
          </cell>
        </row>
        <row r="4">
          <cell r="Q4">
            <v>5.3</v>
          </cell>
        </row>
        <row r="5">
          <cell r="Q5">
            <v>0</v>
          </cell>
        </row>
        <row r="6">
          <cell r="Q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2">
          <cell r="J2">
            <v>1</v>
          </cell>
          <cell r="Q2">
            <v>3.1</v>
          </cell>
        </row>
        <row r="3">
          <cell r="J3">
            <v>0.69899999999999995</v>
          </cell>
          <cell r="Q3">
            <v>3.1</v>
          </cell>
        </row>
        <row r="4">
          <cell r="J4">
            <v>1</v>
          </cell>
          <cell r="Q4">
            <v>5.26</v>
          </cell>
        </row>
        <row r="5">
          <cell r="J5">
            <v>1</v>
          </cell>
          <cell r="Q5">
            <v>3.1</v>
          </cell>
        </row>
        <row r="6">
          <cell r="J6">
            <v>0.69899999999999995</v>
          </cell>
          <cell r="Q6">
            <v>3.1</v>
          </cell>
        </row>
        <row r="7">
          <cell r="J7">
            <v>0</v>
          </cell>
        </row>
        <row r="8">
          <cell r="G8">
            <v>3984100</v>
          </cell>
          <cell r="J8">
            <v>0</v>
          </cell>
          <cell r="Q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chico@communityoil.com" TargetMode="External"/><Relationship Id="rId21" Type="http://schemas.openxmlformats.org/officeDocument/2006/relationships/hyperlink" Target="mailto:aolney@dhs.state.ia.us" TargetMode="External"/><Relationship Id="rId42" Type="http://schemas.openxmlformats.org/officeDocument/2006/relationships/hyperlink" Target="mailto:teri.johnston.cyya@statefarm.com" TargetMode="External"/><Relationship Id="rId63" Type="http://schemas.openxmlformats.org/officeDocument/2006/relationships/hyperlink" Target="mailto:csilber@dhs.state.ia.us" TargetMode="External"/><Relationship Id="rId84" Type="http://schemas.openxmlformats.org/officeDocument/2006/relationships/hyperlink" Target="mailto:mac@frankmillard.com" TargetMode="External"/><Relationship Id="rId138" Type="http://schemas.openxmlformats.org/officeDocument/2006/relationships/hyperlink" Target="mailto:lylek@peoples-ebank.com" TargetMode="External"/><Relationship Id="rId159" Type="http://schemas.openxmlformats.org/officeDocument/2006/relationships/hyperlink" Target="mailto:jjennes@dhs.state.ia.us" TargetMode="External"/><Relationship Id="rId170" Type="http://schemas.openxmlformats.org/officeDocument/2006/relationships/hyperlink" Target="mailto:phyllis.whitney@iwc.edu" TargetMode="External"/><Relationship Id="rId191" Type="http://schemas.openxmlformats.org/officeDocument/2006/relationships/hyperlink" Target="mailto:jimj@urban-inc.net" TargetMode="External"/><Relationship Id="rId205" Type="http://schemas.openxmlformats.org/officeDocument/2006/relationships/hyperlink" Target="mailto:jlanemo@dhs.state.ia.us" TargetMode="External"/><Relationship Id="rId107" Type="http://schemas.openxmlformats.org/officeDocument/2006/relationships/hyperlink" Target="mailto:mary.wegner@lib.state.ia.us" TargetMode="External"/><Relationship Id="rId11" Type="http://schemas.openxmlformats.org/officeDocument/2006/relationships/hyperlink" Target="mailto:pcampag@dhs.state.ia.us" TargetMode="External"/><Relationship Id="rId32" Type="http://schemas.openxmlformats.org/officeDocument/2006/relationships/hyperlink" Target="mailto:pcampag@dhs.state.ia.us" TargetMode="External"/><Relationship Id="rId53" Type="http://schemas.openxmlformats.org/officeDocument/2006/relationships/hyperlink" Target="mailto:determanelectric@jumpgate.net" TargetMode="External"/><Relationship Id="rId74" Type="http://schemas.openxmlformats.org/officeDocument/2006/relationships/hyperlink" Target="mailto:hloffice@qwestoffice.net" TargetMode="External"/><Relationship Id="rId128" Type="http://schemas.openxmlformats.org/officeDocument/2006/relationships/hyperlink" Target="mailto:jack@agrisk.com" TargetMode="External"/><Relationship Id="rId149" Type="http://schemas.openxmlformats.org/officeDocument/2006/relationships/hyperlink" Target="mailto:snieman@dhs.state.ia.us" TargetMode="External"/><Relationship Id="rId5" Type="http://schemas.openxmlformats.org/officeDocument/2006/relationships/hyperlink" Target="mailto:aolney@dhs.state.ia.us" TargetMode="External"/><Relationship Id="rId95" Type="http://schemas.openxmlformats.org/officeDocument/2006/relationships/hyperlink" Target="mailto:clark.christensen@idph.iowa.gov" TargetMode="External"/><Relationship Id="rId160" Type="http://schemas.openxmlformats.org/officeDocument/2006/relationships/hyperlink" Target="mailto:tlmealy@machlink.com" TargetMode="External"/><Relationship Id="rId181" Type="http://schemas.openxmlformats.org/officeDocument/2006/relationships/hyperlink" Target="mailto:annettte.dunn@dot.iowa.gov" TargetMode="External"/><Relationship Id="rId216" Type="http://schemas.openxmlformats.org/officeDocument/2006/relationships/hyperlink" Target="mailto:pcampag@dhs.state.ia.us" TargetMode="External"/><Relationship Id="rId22" Type="http://schemas.openxmlformats.org/officeDocument/2006/relationships/hyperlink" Target="mailto:pcampag@dhs.state.ia.us" TargetMode="External"/><Relationship Id="rId43" Type="http://schemas.openxmlformats.org/officeDocument/2006/relationships/hyperlink" Target="mailto:pcampag@dhs.state.ia.us" TargetMode="External"/><Relationship Id="rId64" Type="http://schemas.openxmlformats.org/officeDocument/2006/relationships/hyperlink" Target="mailto:dshapiro@foresiterealty.com" TargetMode="External"/><Relationship Id="rId118" Type="http://schemas.openxmlformats.org/officeDocument/2006/relationships/hyperlink" Target="mailto:chris.eggert@sigler.com" TargetMode="External"/><Relationship Id="rId139" Type="http://schemas.openxmlformats.org/officeDocument/2006/relationships/hyperlink" Target="mailto:jr.textor@hubbellrealty.com" TargetMode="External"/><Relationship Id="rId85" Type="http://schemas.openxmlformats.org/officeDocument/2006/relationships/hyperlink" Target="mailto:tcooper@ialottery.com" TargetMode="External"/><Relationship Id="rId150" Type="http://schemas.openxmlformats.org/officeDocument/2006/relationships/hyperlink" Target="mailto:mwolf@clintonca.net" TargetMode="External"/><Relationship Id="rId171" Type="http://schemas.openxmlformats.org/officeDocument/2006/relationships/hyperlink" Target="mailto:mary.wegner@lib.state.ia.us" TargetMode="External"/><Relationship Id="rId192" Type="http://schemas.openxmlformats.org/officeDocument/2006/relationships/hyperlink" Target="mailto:jimj@urban-inc.net" TargetMode="External"/><Relationship Id="rId206" Type="http://schemas.openxmlformats.org/officeDocument/2006/relationships/hyperlink" Target="mailto:jeff.saddoris@knappproperties.com" TargetMode="External"/><Relationship Id="rId12" Type="http://schemas.openxmlformats.org/officeDocument/2006/relationships/hyperlink" Target="mailto:pcampag@dhs.state.ia.us" TargetMode="External"/><Relationship Id="rId33" Type="http://schemas.openxmlformats.org/officeDocument/2006/relationships/hyperlink" Target="mailto:mmadsen@dhs.state.ia.us" TargetMode="External"/><Relationship Id="rId108" Type="http://schemas.openxmlformats.org/officeDocument/2006/relationships/hyperlink" Target="mailto:mary.wegner@lib.state.ia.us" TargetMode="External"/><Relationship Id="rId129" Type="http://schemas.openxmlformats.org/officeDocument/2006/relationships/hyperlink" Target="mailto:lni@netins.net" TargetMode="External"/><Relationship Id="rId54" Type="http://schemas.openxmlformats.org/officeDocument/2006/relationships/hyperlink" Target="mailto:aolney@dhs.state.ia.us" TargetMode="External"/><Relationship Id="rId75" Type="http://schemas.openxmlformats.org/officeDocument/2006/relationships/hyperlink" Target="mailto:JROCKEY@dhs.state.ia.us" TargetMode="External"/><Relationship Id="rId96" Type="http://schemas.openxmlformats.org/officeDocument/2006/relationships/hyperlink" Target="mailto:randy@rubensteinprop.com" TargetMode="External"/><Relationship Id="rId140" Type="http://schemas.openxmlformats.org/officeDocument/2006/relationships/hyperlink" Target="mailto:ellen.bergman1@gmail.com" TargetMode="External"/><Relationship Id="rId161" Type="http://schemas.openxmlformats.org/officeDocument/2006/relationships/hyperlink" Target="mailto:kimlchapman@gmail.com" TargetMode="External"/><Relationship Id="rId182" Type="http://schemas.openxmlformats.org/officeDocument/2006/relationships/hyperlink" Target="mailto:annettte.dunn@dot.iowa.gov" TargetMode="External"/><Relationship Id="rId217" Type="http://schemas.openxmlformats.org/officeDocument/2006/relationships/hyperlink" Target="mailto:harold.good@dmschools.org" TargetMode="External"/><Relationship Id="rId6" Type="http://schemas.openxmlformats.org/officeDocument/2006/relationships/hyperlink" Target="mailto:pcampag@dhs.state.ia.us" TargetMode="External"/><Relationship Id="rId23" Type="http://schemas.openxmlformats.org/officeDocument/2006/relationships/hyperlink" Target="mailto:aolney@dhs.state.ia.us" TargetMode="External"/><Relationship Id="rId119" Type="http://schemas.openxmlformats.org/officeDocument/2006/relationships/hyperlink" Target="mailto:tokum@picoainc.com" TargetMode="External"/><Relationship Id="rId44" Type="http://schemas.openxmlformats.org/officeDocument/2006/relationships/hyperlink" Target="mailto:csilber@dhs.state.ia.us" TargetMode="External"/><Relationship Id="rId65" Type="http://schemas.openxmlformats.org/officeDocument/2006/relationships/hyperlink" Target="mailto:dshapiro@foresiterealty.com" TargetMode="External"/><Relationship Id="rId86" Type="http://schemas.openxmlformats.org/officeDocument/2006/relationships/hyperlink" Target="mailto:tcooper@ialottery.com" TargetMode="External"/><Relationship Id="rId130" Type="http://schemas.openxmlformats.org/officeDocument/2006/relationships/hyperlink" Target="mailto:jlindenm@indianhills.edu" TargetMode="External"/><Relationship Id="rId151" Type="http://schemas.openxmlformats.org/officeDocument/2006/relationships/hyperlink" Target="mailto:jimj@urban-inc.net" TargetMode="External"/><Relationship Id="rId172" Type="http://schemas.openxmlformats.org/officeDocument/2006/relationships/hyperlink" Target="mailto:dboddicker@iowaschoolforthedeaf.org" TargetMode="External"/><Relationship Id="rId193" Type="http://schemas.openxmlformats.org/officeDocument/2006/relationships/hyperlink" Target="mailto:email@justintabor.com" TargetMode="External"/><Relationship Id="rId207" Type="http://schemas.openxmlformats.org/officeDocument/2006/relationships/hyperlink" Target="mailto:ciben@xeniawater.org" TargetMode="External"/><Relationship Id="rId13" Type="http://schemas.openxmlformats.org/officeDocument/2006/relationships/hyperlink" Target="mailto:pcampag@dhs.state.ia.us" TargetMode="External"/><Relationship Id="rId109" Type="http://schemas.openxmlformats.org/officeDocument/2006/relationships/hyperlink" Target="mailto:mary.wegner@lib.state.ia.us" TargetMode="External"/><Relationship Id="rId34" Type="http://schemas.openxmlformats.org/officeDocument/2006/relationships/hyperlink" Target="mailto:pcampag@dhs.state.ia.us" TargetMode="External"/><Relationship Id="rId55" Type="http://schemas.openxmlformats.org/officeDocument/2006/relationships/hyperlink" Target="mailto:aolney@dhs.state.ia.us" TargetMode="External"/><Relationship Id="rId76" Type="http://schemas.openxmlformats.org/officeDocument/2006/relationships/hyperlink" Target="mailto:JROCKEY@dhs.state.ia.us" TargetMode="External"/><Relationship Id="rId97" Type="http://schemas.openxmlformats.org/officeDocument/2006/relationships/hyperlink" Target="mailto:cheryl.christie@idph.iowa.gov" TargetMode="External"/><Relationship Id="rId120" Type="http://schemas.openxmlformats.org/officeDocument/2006/relationships/hyperlink" Target="mailto:mehartman@klinger-properties.com" TargetMode="External"/><Relationship Id="rId141" Type="http://schemas.openxmlformats.org/officeDocument/2006/relationships/hyperlink" Target="mailto:cjaacks@thebrickandtilecenter.com" TargetMode="External"/><Relationship Id="rId7" Type="http://schemas.openxmlformats.org/officeDocument/2006/relationships/hyperlink" Target="mailto:pcampag@dhs.state.ia.us" TargetMode="External"/><Relationship Id="rId162" Type="http://schemas.openxmlformats.org/officeDocument/2006/relationships/hyperlink" Target="mailto:emelton@ankenyiowa.gov" TargetMode="External"/><Relationship Id="rId183" Type="http://schemas.openxmlformats.org/officeDocument/2006/relationships/hyperlink" Target="mailto:Chris.Panzi@Terrus.com" TargetMode="External"/><Relationship Id="rId218" Type="http://schemas.openxmlformats.org/officeDocument/2006/relationships/hyperlink" Target="mailto:dbecksted@chaseprop.com" TargetMode="External"/><Relationship Id="rId24" Type="http://schemas.openxmlformats.org/officeDocument/2006/relationships/hyperlink" Target="mailto:aolney@dhs.state.ia.us" TargetMode="External"/><Relationship Id="rId45" Type="http://schemas.openxmlformats.org/officeDocument/2006/relationships/hyperlink" Target="mailto:aolney@dhs.state.ia.us" TargetMode="External"/><Relationship Id="rId66" Type="http://schemas.openxmlformats.org/officeDocument/2006/relationships/hyperlink" Target="mailto:dshapiro@foresiterealty.com" TargetMode="External"/><Relationship Id="rId87" Type="http://schemas.openxmlformats.org/officeDocument/2006/relationships/hyperlink" Target="mailto:tcooper@ialottery.com" TargetMode="External"/><Relationship Id="rId110" Type="http://schemas.openxmlformats.org/officeDocument/2006/relationships/hyperlink" Target="mailto:judiarchway@sbcglobal.net" TargetMode="External"/><Relationship Id="rId131" Type="http://schemas.openxmlformats.org/officeDocument/2006/relationships/hyperlink" Target="mailto:kntryc@webbwireless.net" TargetMode="External"/><Relationship Id="rId152" Type="http://schemas.openxmlformats.org/officeDocument/2006/relationships/hyperlink" Target="mailto:jimj@urban-inc.net" TargetMode="External"/><Relationship Id="rId173" Type="http://schemas.openxmlformats.org/officeDocument/2006/relationships/hyperlink" Target="mailto:kenhrogers@gmail.com" TargetMode="External"/><Relationship Id="rId194" Type="http://schemas.openxmlformats.org/officeDocument/2006/relationships/hyperlink" Target="mailto:jlamb@gldcommercial.com" TargetMode="External"/><Relationship Id="rId208" Type="http://schemas.openxmlformats.org/officeDocument/2006/relationships/hyperlink" Target="mailto:thomas.oswald@iowa.gov" TargetMode="External"/><Relationship Id="rId14" Type="http://schemas.openxmlformats.org/officeDocument/2006/relationships/hyperlink" Target="mailto:aolney@dhs.state.ia.us" TargetMode="External"/><Relationship Id="rId35" Type="http://schemas.openxmlformats.org/officeDocument/2006/relationships/hyperlink" Target="mailto:pcampag@dhs.state.ia.us" TargetMode="External"/><Relationship Id="rId56" Type="http://schemas.openxmlformats.org/officeDocument/2006/relationships/hyperlink" Target="mailto:aolney@dhs.state.ia.us" TargetMode="External"/><Relationship Id="rId77" Type="http://schemas.openxmlformats.org/officeDocument/2006/relationships/hyperlink" Target="mailto:lorell.squiers@dia.iowa.gov" TargetMode="External"/><Relationship Id="rId100" Type="http://schemas.openxmlformats.org/officeDocument/2006/relationships/hyperlink" Target="mailto:johnsoncofair@gmail.com" TargetMode="External"/><Relationship Id="rId8" Type="http://schemas.openxmlformats.org/officeDocument/2006/relationships/hyperlink" Target="mailto:pcampag@dhs.state.ia.us" TargetMode="External"/><Relationship Id="rId51" Type="http://schemas.openxmlformats.org/officeDocument/2006/relationships/hyperlink" Target="mailto:ethan@thesunstonegroup.com" TargetMode="External"/><Relationship Id="rId72" Type="http://schemas.openxmlformats.org/officeDocument/2006/relationships/hyperlink" Target="mailto:JROCKEY@dhs.state.ia.us" TargetMode="External"/><Relationship Id="rId93" Type="http://schemas.openxmlformats.org/officeDocument/2006/relationships/hyperlink" Target="mailto:clark.christensen@idph.iowa.gov" TargetMode="External"/><Relationship Id="rId98" Type="http://schemas.openxmlformats.org/officeDocument/2006/relationships/hyperlink" Target="mailto:winker@dos.state.ia.us" TargetMode="External"/><Relationship Id="rId121" Type="http://schemas.openxmlformats.org/officeDocument/2006/relationships/hyperlink" Target="mailto:mkenn@winegard.com" TargetMode="External"/><Relationship Id="rId142" Type="http://schemas.openxmlformats.org/officeDocument/2006/relationships/hyperlink" Target="mailto:ksevde@sevde.storage.com" TargetMode="External"/><Relationship Id="rId163" Type="http://schemas.openxmlformats.org/officeDocument/2006/relationships/hyperlink" Target="mailto:peter.woltz@timberridgecattle.com" TargetMode="External"/><Relationship Id="rId184" Type="http://schemas.openxmlformats.org/officeDocument/2006/relationships/hyperlink" Target="mailto:Chris.Panzi@Terrus.com" TargetMode="External"/><Relationship Id="rId189" Type="http://schemas.openxmlformats.org/officeDocument/2006/relationships/hyperlink" Target="mailto:jlundgren@knappproperties.com" TargetMode="External"/><Relationship Id="rId219" Type="http://schemas.openxmlformats.org/officeDocument/2006/relationships/hyperlink" Target="mailto:dbecksted@chaseprop.com" TargetMode="External"/><Relationship Id="rId3" Type="http://schemas.openxmlformats.org/officeDocument/2006/relationships/hyperlink" Target="mailto:falck@mabeltel.coop" TargetMode="External"/><Relationship Id="rId214" Type="http://schemas.openxmlformats.org/officeDocument/2006/relationships/hyperlink" Target="mailto:susiepellett@yahoo,com" TargetMode="External"/><Relationship Id="rId25" Type="http://schemas.openxmlformats.org/officeDocument/2006/relationships/hyperlink" Target="mailto:aolney@dhs.state.ia.us" TargetMode="External"/><Relationship Id="rId46" Type="http://schemas.openxmlformats.org/officeDocument/2006/relationships/hyperlink" Target="mailto:pcampag@dhs.state.ia.us" TargetMode="External"/><Relationship Id="rId67" Type="http://schemas.openxmlformats.org/officeDocument/2006/relationships/hyperlink" Target="mailto:pcampag@dhs.state.ia.us" TargetMode="External"/><Relationship Id="rId116" Type="http://schemas.openxmlformats.org/officeDocument/2006/relationships/hyperlink" Target="mailto:chico@communityoil.com" TargetMode="External"/><Relationship Id="rId137" Type="http://schemas.openxmlformats.org/officeDocument/2006/relationships/hyperlink" Target="mailto:pcampag@dhs.state.ia.us" TargetMode="External"/><Relationship Id="rId158" Type="http://schemas.openxmlformats.org/officeDocument/2006/relationships/hyperlink" Target="mailto:jmarlow@co.benton.ia.us" TargetMode="External"/><Relationship Id="rId20" Type="http://schemas.openxmlformats.org/officeDocument/2006/relationships/hyperlink" Target="mailto:pcampag@dhs.state.ia.us" TargetMode="External"/><Relationship Id="rId41" Type="http://schemas.openxmlformats.org/officeDocument/2006/relationships/hyperlink" Target="mailto:pcampag@dhs.state.ia.us" TargetMode="External"/><Relationship Id="rId62" Type="http://schemas.openxmlformats.org/officeDocument/2006/relationships/hyperlink" Target="mailto:alathro@dhs.state.ia.us" TargetMode="External"/><Relationship Id="rId83" Type="http://schemas.openxmlformats.org/officeDocument/2006/relationships/hyperlink" Target="mailto:brian.ohorilko@iowa.gov" TargetMode="External"/><Relationship Id="rId88" Type="http://schemas.openxmlformats.org/officeDocument/2006/relationships/hyperlink" Target="mailto:larson@iowaabd.com" TargetMode="External"/><Relationship Id="rId111" Type="http://schemas.openxmlformats.org/officeDocument/2006/relationships/hyperlink" Target="mailto:christopherspahn@mchsi.com" TargetMode="External"/><Relationship Id="rId132" Type="http://schemas.openxmlformats.org/officeDocument/2006/relationships/hyperlink" Target="mailto:jerry.goebeltdc0@statefarm.com" TargetMode="External"/><Relationship Id="rId153" Type="http://schemas.openxmlformats.org/officeDocument/2006/relationships/hyperlink" Target="mailto:jimj@urban-inc.net" TargetMode="External"/><Relationship Id="rId174" Type="http://schemas.openxmlformats.org/officeDocument/2006/relationships/hyperlink" Target="mailto:jlong@clinetool.com" TargetMode="External"/><Relationship Id="rId179" Type="http://schemas.openxmlformats.org/officeDocument/2006/relationships/hyperlink" Target="mailto:timwahl@iowatelecom.net" TargetMode="External"/><Relationship Id="rId195" Type="http://schemas.openxmlformats.org/officeDocument/2006/relationships/hyperlink" Target="mailto:Andrea@mallofthebluffs.com" TargetMode="External"/><Relationship Id="rId209" Type="http://schemas.openxmlformats.org/officeDocument/2006/relationships/hyperlink" Target="mailto:rjeffrey@masoncityschools.org" TargetMode="External"/><Relationship Id="rId190" Type="http://schemas.openxmlformats.org/officeDocument/2006/relationships/hyperlink" Target="mailto:hloffice@qwestoffice.net" TargetMode="External"/><Relationship Id="rId204" Type="http://schemas.openxmlformats.org/officeDocument/2006/relationships/hyperlink" Target="mailto:mwitmer@northstarcs.org" TargetMode="External"/><Relationship Id="rId220" Type="http://schemas.openxmlformats.org/officeDocument/2006/relationships/hyperlink" Target="mailto:lmayer@calhouncounty.com" TargetMode="External"/><Relationship Id="rId15" Type="http://schemas.openxmlformats.org/officeDocument/2006/relationships/hyperlink" Target="mailto:pcampag@dhs.state.ia.us" TargetMode="External"/><Relationship Id="rId36" Type="http://schemas.openxmlformats.org/officeDocument/2006/relationships/hyperlink" Target="mailto:cstrate@dhs.state.ia.us" TargetMode="External"/><Relationship Id="rId57" Type="http://schemas.openxmlformats.org/officeDocument/2006/relationships/hyperlink" Target="mailto:aolney@dhs.state.ia.us" TargetMode="External"/><Relationship Id="rId106" Type="http://schemas.openxmlformats.org/officeDocument/2006/relationships/hyperlink" Target="mailto:mary.wegner@lib.state.ia.us" TargetMode="External"/><Relationship Id="rId127" Type="http://schemas.openxmlformats.org/officeDocument/2006/relationships/hyperlink" Target="mailto:bjstephens@leecounty.org" TargetMode="External"/><Relationship Id="rId10" Type="http://schemas.openxmlformats.org/officeDocument/2006/relationships/hyperlink" Target="mailto:pcampag@dhs.state.ia.us" TargetMode="External"/><Relationship Id="rId31" Type="http://schemas.openxmlformats.org/officeDocument/2006/relationships/hyperlink" Target="mailto:pcampag@dhs.state.ia.us" TargetMode="External"/><Relationship Id="rId52" Type="http://schemas.openxmlformats.org/officeDocument/2006/relationships/hyperlink" Target="mailto:determanelectric@jumpgate.net" TargetMode="External"/><Relationship Id="rId73" Type="http://schemas.openxmlformats.org/officeDocument/2006/relationships/hyperlink" Target="mailto:aolney@dhs.state.ia.us" TargetMode="External"/><Relationship Id="rId78" Type="http://schemas.openxmlformats.org/officeDocument/2006/relationships/hyperlink" Target="mailto:lorell.squiers@dia.iowa.gov" TargetMode="External"/><Relationship Id="rId94" Type="http://schemas.openxmlformats.org/officeDocument/2006/relationships/hyperlink" Target="mailto:randy@rubensteinprop.com" TargetMode="External"/><Relationship Id="rId99" Type="http://schemas.openxmlformats.org/officeDocument/2006/relationships/hyperlink" Target="mailto:jobes@dps.state.ia.us" TargetMode="External"/><Relationship Id="rId101" Type="http://schemas.openxmlformats.org/officeDocument/2006/relationships/hyperlink" Target="mailto:Kris@iptv.org" TargetMode="External"/><Relationship Id="rId122" Type="http://schemas.openxmlformats.org/officeDocument/2006/relationships/hyperlink" Target="mailto:jaime.harris@hro.com" TargetMode="External"/><Relationship Id="rId143" Type="http://schemas.openxmlformats.org/officeDocument/2006/relationships/hyperlink" Target="mailto:dnordyke@cfu.net" TargetMode="External"/><Relationship Id="rId148" Type="http://schemas.openxmlformats.org/officeDocument/2006/relationships/hyperlink" Target="mailto:donna@blacksbuilding.com" TargetMode="External"/><Relationship Id="rId164" Type="http://schemas.openxmlformats.org/officeDocument/2006/relationships/hyperlink" Target="mailto:dfreitag@claytoncountyia.gov" TargetMode="External"/><Relationship Id="rId169" Type="http://schemas.openxmlformats.org/officeDocument/2006/relationships/hyperlink" Target="mailto:kneugebauer@algona.lib.ia.us" TargetMode="External"/><Relationship Id="rId185" Type="http://schemas.openxmlformats.org/officeDocument/2006/relationships/hyperlink" Target="mailto:melvyn.houser@pottcounty.com;cindy.desantiago@pottcounty.com" TargetMode="External"/><Relationship Id="rId4" Type="http://schemas.openxmlformats.org/officeDocument/2006/relationships/hyperlink" Target="mailto:cpetrucka@aol.com" TargetMode="External"/><Relationship Id="rId9" Type="http://schemas.openxmlformats.org/officeDocument/2006/relationships/hyperlink" Target="mailto:aolney@dhs.state.ia.us" TargetMode="External"/><Relationship Id="rId180" Type="http://schemas.openxmlformats.org/officeDocument/2006/relationships/hyperlink" Target="mailto:ellen.bergman1@gmail.com" TargetMode="External"/><Relationship Id="rId210" Type="http://schemas.openxmlformats.org/officeDocument/2006/relationships/hyperlink" Target="mailto:thomas.oswald@iowa.gov" TargetMode="External"/><Relationship Id="rId215" Type="http://schemas.openxmlformats.org/officeDocument/2006/relationships/hyperlink" Target="mailto:gogzewalla@spinosoreg.com" TargetMode="External"/><Relationship Id="rId26" Type="http://schemas.openxmlformats.org/officeDocument/2006/relationships/hyperlink" Target="mailto:pcampag@dhs.state.ia.us" TargetMode="External"/><Relationship Id="rId47" Type="http://schemas.openxmlformats.org/officeDocument/2006/relationships/hyperlink" Target="mailto:pcampag@dhs.state.ia.us" TargetMode="External"/><Relationship Id="rId68" Type="http://schemas.openxmlformats.org/officeDocument/2006/relationships/hyperlink" Target="mailto:pcampag@dhs.state.ia.us" TargetMode="External"/><Relationship Id="rId89" Type="http://schemas.openxmlformats.org/officeDocument/2006/relationships/hyperlink" Target="mailto:jason.marcel@dnr.iowa.gov" TargetMode="External"/><Relationship Id="rId112" Type="http://schemas.openxmlformats.org/officeDocument/2006/relationships/hyperlink" Target="mailto:lynnes90@hotmail.com" TargetMode="External"/><Relationship Id="rId133" Type="http://schemas.openxmlformats.org/officeDocument/2006/relationships/hyperlink" Target="mailto:kathy.pink@iavalley.edu" TargetMode="External"/><Relationship Id="rId154" Type="http://schemas.openxmlformats.org/officeDocument/2006/relationships/hyperlink" Target="mailto:tklaren@machlink.com" TargetMode="External"/><Relationship Id="rId175" Type="http://schemas.openxmlformats.org/officeDocument/2006/relationships/hyperlink" Target="mailto:nick.gerhart@iid.iowa.gov" TargetMode="External"/><Relationship Id="rId196" Type="http://schemas.openxmlformats.org/officeDocument/2006/relationships/hyperlink" Target="mailto:Rebecca.Campigotto@cbre.com" TargetMode="External"/><Relationship Id="rId200" Type="http://schemas.openxmlformats.org/officeDocument/2006/relationships/hyperlink" Target="mailto:auditor@co.black-hawk.ia.us" TargetMode="External"/><Relationship Id="rId16" Type="http://schemas.openxmlformats.org/officeDocument/2006/relationships/hyperlink" Target="mailto:aolney@dhs.state.ia.us" TargetMode="External"/><Relationship Id="rId221" Type="http://schemas.openxmlformats.org/officeDocument/2006/relationships/printerSettings" Target="../printerSettings/printerSettings3.bin"/><Relationship Id="rId37" Type="http://schemas.openxmlformats.org/officeDocument/2006/relationships/hyperlink" Target="mailto:pcampag@dhs.state.ia.us" TargetMode="External"/><Relationship Id="rId58" Type="http://schemas.openxmlformats.org/officeDocument/2006/relationships/hyperlink" Target="mailto:aolney@dhs.state.ia.us" TargetMode="External"/><Relationship Id="rId79" Type="http://schemas.openxmlformats.org/officeDocument/2006/relationships/hyperlink" Target="mailto:lorell.squiers@dia.iowa.gov" TargetMode="External"/><Relationship Id="rId102" Type="http://schemas.openxmlformats.org/officeDocument/2006/relationships/hyperlink" Target="mailto:hloffice@qwestoffice.net" TargetMode="External"/><Relationship Id="rId123" Type="http://schemas.openxmlformats.org/officeDocument/2006/relationships/hyperlink" Target="mailto:email@justintabor.com" TargetMode="External"/><Relationship Id="rId144" Type="http://schemas.openxmlformats.org/officeDocument/2006/relationships/hyperlink" Target="mailto:Kelly@tekbuilders.com" TargetMode="External"/><Relationship Id="rId90" Type="http://schemas.openxmlformats.org/officeDocument/2006/relationships/hyperlink" Target="mailto:kkrause@bprealestategroup.com" TargetMode="External"/><Relationship Id="rId165" Type="http://schemas.openxmlformats.org/officeDocument/2006/relationships/hyperlink" Target="mailto:jaf1979@aol.com" TargetMode="External"/><Relationship Id="rId186" Type="http://schemas.openxmlformats.org/officeDocument/2006/relationships/hyperlink" Target="mailto:jlundgren@knappproperties.com" TargetMode="External"/><Relationship Id="rId211" Type="http://schemas.openxmlformats.org/officeDocument/2006/relationships/hyperlink" Target="mailto:shelli.grapp@dnr.iowa.gov" TargetMode="External"/><Relationship Id="rId27" Type="http://schemas.openxmlformats.org/officeDocument/2006/relationships/hyperlink" Target="mailto:aolney@dhs.state.ia.us" TargetMode="External"/><Relationship Id="rId48" Type="http://schemas.openxmlformats.org/officeDocument/2006/relationships/hyperlink" Target="mailto:hloffice@qwestoffice.net" TargetMode="External"/><Relationship Id="rId69" Type="http://schemas.openxmlformats.org/officeDocument/2006/relationships/hyperlink" Target="mailto:bharker@dhs.state.ia.us" TargetMode="External"/><Relationship Id="rId113" Type="http://schemas.openxmlformats.org/officeDocument/2006/relationships/hyperlink" Target="mailto:mrthompson@stoneycreekinn.com" TargetMode="External"/><Relationship Id="rId134" Type="http://schemas.openxmlformats.org/officeDocument/2006/relationships/hyperlink" Target="mailto:mwitmer@northstarcs.org" TargetMode="External"/><Relationship Id="rId80" Type="http://schemas.openxmlformats.org/officeDocument/2006/relationships/hyperlink" Target="mailto:dougm@tdtpc.com" TargetMode="External"/><Relationship Id="rId155" Type="http://schemas.openxmlformats.org/officeDocument/2006/relationships/hyperlink" Target="mailto:misel@dps.state.ia.us" TargetMode="External"/><Relationship Id="rId176" Type="http://schemas.openxmlformats.org/officeDocument/2006/relationships/hyperlink" Target="mailto:elundgren@aterrarealestate.com" TargetMode="External"/><Relationship Id="rId197" Type="http://schemas.openxmlformats.org/officeDocument/2006/relationships/hyperlink" Target="mailto:Rebecca.Campigotto@cbre.com" TargetMode="External"/><Relationship Id="rId201" Type="http://schemas.openxmlformats.org/officeDocument/2006/relationships/hyperlink" Target="mailto:debfield@mchsi.com" TargetMode="External"/><Relationship Id="rId17" Type="http://schemas.openxmlformats.org/officeDocument/2006/relationships/hyperlink" Target="mailto:aolney@dhs.state.ia.us" TargetMode="External"/><Relationship Id="rId38" Type="http://schemas.openxmlformats.org/officeDocument/2006/relationships/hyperlink" Target="mailto:joel.bobb@ingfp.com" TargetMode="External"/><Relationship Id="rId59" Type="http://schemas.openxmlformats.org/officeDocument/2006/relationships/hyperlink" Target="mailto:jwilken@dhs.state.ia.us" TargetMode="External"/><Relationship Id="rId103" Type="http://schemas.openxmlformats.org/officeDocument/2006/relationships/hyperlink" Target="mailto:jessica.holmes@iowa.gov" TargetMode="External"/><Relationship Id="rId124" Type="http://schemas.openxmlformats.org/officeDocument/2006/relationships/hyperlink" Target="mailto:lni@netins.net" TargetMode="External"/><Relationship Id="rId70" Type="http://schemas.openxmlformats.org/officeDocument/2006/relationships/hyperlink" Target="mailto:bannerinvest@yousq.net" TargetMode="External"/><Relationship Id="rId91" Type="http://schemas.openxmlformats.org/officeDocument/2006/relationships/hyperlink" Target="mailto:kkrause@bprealestategroup.com" TargetMode="External"/><Relationship Id="rId145" Type="http://schemas.openxmlformats.org/officeDocument/2006/relationships/hyperlink" Target="mailto:todd.elverson@elversonlaw.com" TargetMode="External"/><Relationship Id="rId166" Type="http://schemas.openxmlformats.org/officeDocument/2006/relationships/hyperlink" Target="mailto:jlundgren@knappproperties.com" TargetMode="External"/><Relationship Id="rId187" Type="http://schemas.openxmlformats.org/officeDocument/2006/relationships/hyperlink" Target="mailto:jlundgren@knappproperties.com" TargetMode="External"/><Relationship Id="rId1" Type="http://schemas.openxmlformats.org/officeDocument/2006/relationships/hyperlink" Target="mailto:bruce.snethen@blind.state.ia.us" TargetMode="External"/><Relationship Id="rId212" Type="http://schemas.openxmlformats.org/officeDocument/2006/relationships/hyperlink" Target="mailto:kkrause@bprealestategroup.com" TargetMode="External"/><Relationship Id="rId28" Type="http://schemas.openxmlformats.org/officeDocument/2006/relationships/hyperlink" Target="mailto:pcampag@dhs.state.ia.us" TargetMode="External"/><Relationship Id="rId49" Type="http://schemas.openxmlformats.org/officeDocument/2006/relationships/hyperlink" Target="mailto:aolney@dhs.state.ia.us" TargetMode="External"/><Relationship Id="rId114" Type="http://schemas.openxmlformats.org/officeDocument/2006/relationships/hyperlink" Target="mailto:pattistark@gmail.com" TargetMode="External"/><Relationship Id="rId60" Type="http://schemas.openxmlformats.org/officeDocument/2006/relationships/hyperlink" Target="mailto:beckyf@gs-const.com" TargetMode="External"/><Relationship Id="rId81" Type="http://schemas.openxmlformats.org/officeDocument/2006/relationships/hyperlink" Target="mailto:lorell.squiers@dia.iowa.gov" TargetMode="External"/><Relationship Id="rId135" Type="http://schemas.openxmlformats.org/officeDocument/2006/relationships/hyperlink" Target="mailto:brian.lindsey@macerich.com" TargetMode="External"/><Relationship Id="rId156" Type="http://schemas.openxmlformats.org/officeDocument/2006/relationships/hyperlink" Target="mailto:cmoser@co.palo-alto.ia.us" TargetMode="External"/><Relationship Id="rId177" Type="http://schemas.openxmlformats.org/officeDocument/2006/relationships/hyperlink" Target="mailto:helfenberger@ci.ottumwa.ia.us" TargetMode="External"/><Relationship Id="rId198" Type="http://schemas.openxmlformats.org/officeDocument/2006/relationships/hyperlink" Target="mailto:harold.good@dmschools.org" TargetMode="External"/><Relationship Id="rId202" Type="http://schemas.openxmlformats.org/officeDocument/2006/relationships/hyperlink" Target="mailto:yivy@aol.com" TargetMode="External"/><Relationship Id="rId18" Type="http://schemas.openxmlformats.org/officeDocument/2006/relationships/hyperlink" Target="mailto:aolney@dhs.state.ia.us" TargetMode="External"/><Relationship Id="rId39" Type="http://schemas.openxmlformats.org/officeDocument/2006/relationships/hyperlink" Target="mailto:pcampag@dhs.state.ia.us" TargetMode="External"/><Relationship Id="rId50" Type="http://schemas.openxmlformats.org/officeDocument/2006/relationships/hyperlink" Target="mailto:aolney@dhs.state.ia.us" TargetMode="External"/><Relationship Id="rId104" Type="http://schemas.openxmlformats.org/officeDocument/2006/relationships/hyperlink" Target="mailto:jessica.holmes@iowa.gov" TargetMode="External"/><Relationship Id="rId125" Type="http://schemas.openxmlformats.org/officeDocument/2006/relationships/hyperlink" Target="mailto:aburkes@uerpc.org" TargetMode="External"/><Relationship Id="rId146" Type="http://schemas.openxmlformats.org/officeDocument/2006/relationships/hyperlink" Target="mailto:Dick@eastmanandcompany.com" TargetMode="External"/><Relationship Id="rId167" Type="http://schemas.openxmlformats.org/officeDocument/2006/relationships/hyperlink" Target="mailto:wapauditor@pcsia.net" TargetMode="External"/><Relationship Id="rId188" Type="http://schemas.openxmlformats.org/officeDocument/2006/relationships/hyperlink" Target="mailto:jlundgren@knappproperties.com" TargetMode="External"/><Relationship Id="rId71" Type="http://schemas.openxmlformats.org/officeDocument/2006/relationships/hyperlink" Target="mailto:JROCKEY@dhs.state.ia.us" TargetMode="External"/><Relationship Id="rId92" Type="http://schemas.openxmlformats.org/officeDocument/2006/relationships/hyperlink" Target="mailto:mte@southslope.net" TargetMode="External"/><Relationship Id="rId213" Type="http://schemas.openxmlformats.org/officeDocument/2006/relationships/hyperlink" Target="mailto:gregd@downesre.com" TargetMode="External"/><Relationship Id="rId2" Type="http://schemas.openxmlformats.org/officeDocument/2006/relationships/hyperlink" Target="mailto:chris.kramer@iowa.gov" TargetMode="External"/><Relationship Id="rId29" Type="http://schemas.openxmlformats.org/officeDocument/2006/relationships/hyperlink" Target="mailto:aolney@dhs.state.ia.us" TargetMode="External"/><Relationship Id="rId40" Type="http://schemas.openxmlformats.org/officeDocument/2006/relationships/hyperlink" Target="mailto:pcampag@dhs.state.ia.us" TargetMode="External"/><Relationship Id="rId115" Type="http://schemas.openxmlformats.org/officeDocument/2006/relationships/hyperlink" Target="mailto:bob.henderson@tennysonent.com" TargetMode="External"/><Relationship Id="rId136" Type="http://schemas.openxmlformats.org/officeDocument/2006/relationships/hyperlink" Target="mailto:jlundgren@knappproperties.com" TargetMode="External"/><Relationship Id="rId157" Type="http://schemas.openxmlformats.org/officeDocument/2006/relationships/hyperlink" Target="mailto:dm-holst@q.com" TargetMode="External"/><Relationship Id="rId178" Type="http://schemas.openxmlformats.org/officeDocument/2006/relationships/hyperlink" Target="mailto:larry@llbookproperties.com" TargetMode="External"/><Relationship Id="rId61" Type="http://schemas.openxmlformats.org/officeDocument/2006/relationships/hyperlink" Target="mailto:aolney@dhs.state.ia.us" TargetMode="External"/><Relationship Id="rId82" Type="http://schemas.openxmlformats.org/officeDocument/2006/relationships/hyperlink" Target="mailto:lorell.squiers@dia.iowa.gov" TargetMode="External"/><Relationship Id="rId199" Type="http://schemas.openxmlformats.org/officeDocument/2006/relationships/hyperlink" Target="mailto:rodney.reed@idob.state.ia.us" TargetMode="External"/><Relationship Id="rId203" Type="http://schemas.openxmlformats.org/officeDocument/2006/relationships/hyperlink" Target="mailto:cpetrucka@aol.com" TargetMode="External"/><Relationship Id="rId19" Type="http://schemas.openxmlformats.org/officeDocument/2006/relationships/hyperlink" Target="mailto:aolney@dhs.state.ia.us" TargetMode="External"/><Relationship Id="rId30" Type="http://schemas.openxmlformats.org/officeDocument/2006/relationships/hyperlink" Target="mailto:pcampag@dhs.state.ia.us" TargetMode="External"/><Relationship Id="rId105" Type="http://schemas.openxmlformats.org/officeDocument/2006/relationships/hyperlink" Target="mailto:jessica.holmes@iowa.gov" TargetMode="External"/><Relationship Id="rId126" Type="http://schemas.openxmlformats.org/officeDocument/2006/relationships/hyperlink" Target="mailto:knightw@nicc.edu" TargetMode="External"/><Relationship Id="rId147" Type="http://schemas.openxmlformats.org/officeDocument/2006/relationships/hyperlink" Target="mailto:gyoung@tsbank.com" TargetMode="External"/><Relationship Id="rId168" Type="http://schemas.openxmlformats.org/officeDocument/2006/relationships/hyperlink" Target="mailto:karenmdenhart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03"/>
  <sheetViews>
    <sheetView tabSelected="1" zoomScaleNormal="100" workbookViewId="0">
      <selection activeCell="F9" sqref="F9"/>
    </sheetView>
  </sheetViews>
  <sheetFormatPr defaultRowHeight="15" x14ac:dyDescent="0.25"/>
  <cols>
    <col min="1" max="1" width="24.42578125" style="18" customWidth="1"/>
    <col min="2" max="2" width="57.85546875" style="4" customWidth="1"/>
    <col min="3" max="3" width="11.5703125" style="17" customWidth="1"/>
    <col min="4" max="4" width="13.42578125" style="10" customWidth="1"/>
    <col min="5" max="5" width="17.7109375" style="633" customWidth="1"/>
    <col min="6" max="6" width="22.140625" customWidth="1"/>
    <col min="7" max="7" width="29" customWidth="1"/>
    <col min="8" max="8" width="9" style="598" bestFit="1" customWidth="1"/>
    <col min="256" max="256" width="12.140625" customWidth="1"/>
    <col min="257" max="257" width="57.85546875" customWidth="1"/>
    <col min="258" max="258" width="11.5703125" customWidth="1"/>
    <col min="259" max="259" width="15.140625" customWidth="1"/>
    <col min="260" max="260" width="18.28515625" customWidth="1"/>
    <col min="263" max="263" width="42.42578125" customWidth="1"/>
    <col min="512" max="512" width="12.140625" customWidth="1"/>
    <col min="513" max="513" width="57.85546875" customWidth="1"/>
    <col min="514" max="514" width="11.5703125" customWidth="1"/>
    <col min="515" max="515" width="15.140625" customWidth="1"/>
    <col min="516" max="516" width="18.28515625" customWidth="1"/>
    <col min="519" max="519" width="42.42578125" customWidth="1"/>
    <col min="768" max="768" width="12.140625" customWidth="1"/>
    <col min="769" max="769" width="57.85546875" customWidth="1"/>
    <col min="770" max="770" width="11.5703125" customWidth="1"/>
    <col min="771" max="771" width="15.140625" customWidth="1"/>
    <col min="772" max="772" width="18.28515625" customWidth="1"/>
    <col min="775" max="775" width="42.42578125" customWidth="1"/>
    <col min="1024" max="1024" width="12.140625" customWidth="1"/>
    <col min="1025" max="1025" width="57.85546875" customWidth="1"/>
    <col min="1026" max="1026" width="11.5703125" customWidth="1"/>
    <col min="1027" max="1027" width="15.140625" customWidth="1"/>
    <col min="1028" max="1028" width="18.28515625" customWidth="1"/>
    <col min="1031" max="1031" width="42.42578125" customWidth="1"/>
    <col min="1280" max="1280" width="12.140625" customWidth="1"/>
    <col min="1281" max="1281" width="57.85546875" customWidth="1"/>
    <col min="1282" max="1282" width="11.5703125" customWidth="1"/>
    <col min="1283" max="1283" width="15.140625" customWidth="1"/>
    <col min="1284" max="1284" width="18.28515625" customWidth="1"/>
    <col min="1287" max="1287" width="42.42578125" customWidth="1"/>
    <col min="1536" max="1536" width="12.140625" customWidth="1"/>
    <col min="1537" max="1537" width="57.85546875" customWidth="1"/>
    <col min="1538" max="1538" width="11.5703125" customWidth="1"/>
    <col min="1539" max="1539" width="15.140625" customWidth="1"/>
    <col min="1540" max="1540" width="18.28515625" customWidth="1"/>
    <col min="1543" max="1543" width="42.42578125" customWidth="1"/>
    <col min="1792" max="1792" width="12.140625" customWidth="1"/>
    <col min="1793" max="1793" width="57.85546875" customWidth="1"/>
    <col min="1794" max="1794" width="11.5703125" customWidth="1"/>
    <col min="1795" max="1795" width="15.140625" customWidth="1"/>
    <col min="1796" max="1796" width="18.28515625" customWidth="1"/>
    <col min="1799" max="1799" width="42.42578125" customWidth="1"/>
    <col min="2048" max="2048" width="12.140625" customWidth="1"/>
    <col min="2049" max="2049" width="57.85546875" customWidth="1"/>
    <col min="2050" max="2050" width="11.5703125" customWidth="1"/>
    <col min="2051" max="2051" width="15.140625" customWidth="1"/>
    <col min="2052" max="2052" width="18.28515625" customWidth="1"/>
    <col min="2055" max="2055" width="42.42578125" customWidth="1"/>
    <col min="2304" max="2304" width="12.140625" customWidth="1"/>
    <col min="2305" max="2305" width="57.85546875" customWidth="1"/>
    <col min="2306" max="2306" width="11.5703125" customWidth="1"/>
    <col min="2307" max="2307" width="15.140625" customWidth="1"/>
    <col min="2308" max="2308" width="18.28515625" customWidth="1"/>
    <col min="2311" max="2311" width="42.42578125" customWidth="1"/>
    <col min="2560" max="2560" width="12.140625" customWidth="1"/>
    <col min="2561" max="2561" width="57.85546875" customWidth="1"/>
    <col min="2562" max="2562" width="11.5703125" customWidth="1"/>
    <col min="2563" max="2563" width="15.140625" customWidth="1"/>
    <col min="2564" max="2564" width="18.28515625" customWidth="1"/>
    <col min="2567" max="2567" width="42.42578125" customWidth="1"/>
    <col min="2816" max="2816" width="12.140625" customWidth="1"/>
    <col min="2817" max="2817" width="57.85546875" customWidth="1"/>
    <col min="2818" max="2818" width="11.5703125" customWidth="1"/>
    <col min="2819" max="2819" width="15.140625" customWidth="1"/>
    <col min="2820" max="2820" width="18.28515625" customWidth="1"/>
    <col min="2823" max="2823" width="42.42578125" customWidth="1"/>
    <col min="3072" max="3072" width="12.140625" customWidth="1"/>
    <col min="3073" max="3073" width="57.85546875" customWidth="1"/>
    <col min="3074" max="3074" width="11.5703125" customWidth="1"/>
    <col min="3075" max="3075" width="15.140625" customWidth="1"/>
    <col min="3076" max="3076" width="18.28515625" customWidth="1"/>
    <col min="3079" max="3079" width="42.42578125" customWidth="1"/>
    <col min="3328" max="3328" width="12.140625" customWidth="1"/>
    <col min="3329" max="3329" width="57.85546875" customWidth="1"/>
    <col min="3330" max="3330" width="11.5703125" customWidth="1"/>
    <col min="3331" max="3331" width="15.140625" customWidth="1"/>
    <col min="3332" max="3332" width="18.28515625" customWidth="1"/>
    <col min="3335" max="3335" width="42.42578125" customWidth="1"/>
    <col min="3584" max="3584" width="12.140625" customWidth="1"/>
    <col min="3585" max="3585" width="57.85546875" customWidth="1"/>
    <col min="3586" max="3586" width="11.5703125" customWidth="1"/>
    <col min="3587" max="3587" width="15.140625" customWidth="1"/>
    <col min="3588" max="3588" width="18.28515625" customWidth="1"/>
    <col min="3591" max="3591" width="42.42578125" customWidth="1"/>
    <col min="3840" max="3840" width="12.140625" customWidth="1"/>
    <col min="3841" max="3841" width="57.85546875" customWidth="1"/>
    <col min="3842" max="3842" width="11.5703125" customWidth="1"/>
    <col min="3843" max="3843" width="15.140625" customWidth="1"/>
    <col min="3844" max="3844" width="18.28515625" customWidth="1"/>
    <col min="3847" max="3847" width="42.42578125" customWidth="1"/>
    <col min="4096" max="4096" width="12.140625" customWidth="1"/>
    <col min="4097" max="4097" width="57.85546875" customWidth="1"/>
    <col min="4098" max="4098" width="11.5703125" customWidth="1"/>
    <col min="4099" max="4099" width="15.140625" customWidth="1"/>
    <col min="4100" max="4100" width="18.28515625" customWidth="1"/>
    <col min="4103" max="4103" width="42.42578125" customWidth="1"/>
    <col min="4352" max="4352" width="12.140625" customWidth="1"/>
    <col min="4353" max="4353" width="57.85546875" customWidth="1"/>
    <col min="4354" max="4354" width="11.5703125" customWidth="1"/>
    <col min="4355" max="4355" width="15.140625" customWidth="1"/>
    <col min="4356" max="4356" width="18.28515625" customWidth="1"/>
    <col min="4359" max="4359" width="42.42578125" customWidth="1"/>
    <col min="4608" max="4608" width="12.140625" customWidth="1"/>
    <col min="4609" max="4609" width="57.85546875" customWidth="1"/>
    <col min="4610" max="4610" width="11.5703125" customWidth="1"/>
    <col min="4611" max="4611" width="15.140625" customWidth="1"/>
    <col min="4612" max="4612" width="18.28515625" customWidth="1"/>
    <col min="4615" max="4615" width="42.42578125" customWidth="1"/>
    <col min="4864" max="4864" width="12.140625" customWidth="1"/>
    <col min="4865" max="4865" width="57.85546875" customWidth="1"/>
    <col min="4866" max="4866" width="11.5703125" customWidth="1"/>
    <col min="4867" max="4867" width="15.140625" customWidth="1"/>
    <col min="4868" max="4868" width="18.28515625" customWidth="1"/>
    <col min="4871" max="4871" width="42.42578125" customWidth="1"/>
    <col min="5120" max="5120" width="12.140625" customWidth="1"/>
    <col min="5121" max="5121" width="57.85546875" customWidth="1"/>
    <col min="5122" max="5122" width="11.5703125" customWidth="1"/>
    <col min="5123" max="5123" width="15.140625" customWidth="1"/>
    <col min="5124" max="5124" width="18.28515625" customWidth="1"/>
    <col min="5127" max="5127" width="42.42578125" customWidth="1"/>
    <col min="5376" max="5376" width="12.140625" customWidth="1"/>
    <col min="5377" max="5377" width="57.85546875" customWidth="1"/>
    <col min="5378" max="5378" width="11.5703125" customWidth="1"/>
    <col min="5379" max="5379" width="15.140625" customWidth="1"/>
    <col min="5380" max="5380" width="18.28515625" customWidth="1"/>
    <col min="5383" max="5383" width="42.42578125" customWidth="1"/>
    <col min="5632" max="5632" width="12.140625" customWidth="1"/>
    <col min="5633" max="5633" width="57.85546875" customWidth="1"/>
    <col min="5634" max="5634" width="11.5703125" customWidth="1"/>
    <col min="5635" max="5635" width="15.140625" customWidth="1"/>
    <col min="5636" max="5636" width="18.28515625" customWidth="1"/>
    <col min="5639" max="5639" width="42.42578125" customWidth="1"/>
    <col min="5888" max="5888" width="12.140625" customWidth="1"/>
    <col min="5889" max="5889" width="57.85546875" customWidth="1"/>
    <col min="5890" max="5890" width="11.5703125" customWidth="1"/>
    <col min="5891" max="5891" width="15.140625" customWidth="1"/>
    <col min="5892" max="5892" width="18.28515625" customWidth="1"/>
    <col min="5895" max="5895" width="42.42578125" customWidth="1"/>
    <col min="6144" max="6144" width="12.140625" customWidth="1"/>
    <col min="6145" max="6145" width="57.85546875" customWidth="1"/>
    <col min="6146" max="6146" width="11.5703125" customWidth="1"/>
    <col min="6147" max="6147" width="15.140625" customWidth="1"/>
    <col min="6148" max="6148" width="18.28515625" customWidth="1"/>
    <col min="6151" max="6151" width="42.42578125" customWidth="1"/>
    <col min="6400" max="6400" width="12.140625" customWidth="1"/>
    <col min="6401" max="6401" width="57.85546875" customWidth="1"/>
    <col min="6402" max="6402" width="11.5703125" customWidth="1"/>
    <col min="6403" max="6403" width="15.140625" customWidth="1"/>
    <col min="6404" max="6404" width="18.28515625" customWidth="1"/>
    <col min="6407" max="6407" width="42.42578125" customWidth="1"/>
    <col min="6656" max="6656" width="12.140625" customWidth="1"/>
    <col min="6657" max="6657" width="57.85546875" customWidth="1"/>
    <col min="6658" max="6658" width="11.5703125" customWidth="1"/>
    <col min="6659" max="6659" width="15.140625" customWidth="1"/>
    <col min="6660" max="6660" width="18.28515625" customWidth="1"/>
    <col min="6663" max="6663" width="42.42578125" customWidth="1"/>
    <col min="6912" max="6912" width="12.140625" customWidth="1"/>
    <col min="6913" max="6913" width="57.85546875" customWidth="1"/>
    <col min="6914" max="6914" width="11.5703125" customWidth="1"/>
    <col min="6915" max="6915" width="15.140625" customWidth="1"/>
    <col min="6916" max="6916" width="18.28515625" customWidth="1"/>
    <col min="6919" max="6919" width="42.42578125" customWidth="1"/>
    <col min="7168" max="7168" width="12.140625" customWidth="1"/>
    <col min="7169" max="7169" width="57.85546875" customWidth="1"/>
    <col min="7170" max="7170" width="11.5703125" customWidth="1"/>
    <col min="7171" max="7171" width="15.140625" customWidth="1"/>
    <col min="7172" max="7172" width="18.28515625" customWidth="1"/>
    <col min="7175" max="7175" width="42.42578125" customWidth="1"/>
    <col min="7424" max="7424" width="12.140625" customWidth="1"/>
    <col min="7425" max="7425" width="57.85546875" customWidth="1"/>
    <col min="7426" max="7426" width="11.5703125" customWidth="1"/>
    <col min="7427" max="7427" width="15.140625" customWidth="1"/>
    <col min="7428" max="7428" width="18.28515625" customWidth="1"/>
    <col min="7431" max="7431" width="42.42578125" customWidth="1"/>
    <col min="7680" max="7680" width="12.140625" customWidth="1"/>
    <col min="7681" max="7681" width="57.85546875" customWidth="1"/>
    <col min="7682" max="7682" width="11.5703125" customWidth="1"/>
    <col min="7683" max="7683" width="15.140625" customWidth="1"/>
    <col min="7684" max="7684" width="18.28515625" customWidth="1"/>
    <col min="7687" max="7687" width="42.42578125" customWidth="1"/>
    <col min="7936" max="7936" width="12.140625" customWidth="1"/>
    <col min="7937" max="7937" width="57.85546875" customWidth="1"/>
    <col min="7938" max="7938" width="11.5703125" customWidth="1"/>
    <col min="7939" max="7939" width="15.140625" customWidth="1"/>
    <col min="7940" max="7940" width="18.28515625" customWidth="1"/>
    <col min="7943" max="7943" width="42.42578125" customWidth="1"/>
    <col min="8192" max="8192" width="12.140625" customWidth="1"/>
    <col min="8193" max="8193" width="57.85546875" customWidth="1"/>
    <col min="8194" max="8194" width="11.5703125" customWidth="1"/>
    <col min="8195" max="8195" width="15.140625" customWidth="1"/>
    <col min="8196" max="8196" width="18.28515625" customWidth="1"/>
    <col min="8199" max="8199" width="42.42578125" customWidth="1"/>
    <col min="8448" max="8448" width="12.140625" customWidth="1"/>
    <col min="8449" max="8449" width="57.85546875" customWidth="1"/>
    <col min="8450" max="8450" width="11.5703125" customWidth="1"/>
    <col min="8451" max="8451" width="15.140625" customWidth="1"/>
    <col min="8452" max="8452" width="18.28515625" customWidth="1"/>
    <col min="8455" max="8455" width="42.42578125" customWidth="1"/>
    <col min="8704" max="8704" width="12.140625" customWidth="1"/>
    <col min="8705" max="8705" width="57.85546875" customWidth="1"/>
    <col min="8706" max="8706" width="11.5703125" customWidth="1"/>
    <col min="8707" max="8707" width="15.140625" customWidth="1"/>
    <col min="8708" max="8708" width="18.28515625" customWidth="1"/>
    <col min="8711" max="8711" width="42.42578125" customWidth="1"/>
    <col min="8960" max="8960" width="12.140625" customWidth="1"/>
    <col min="8961" max="8961" width="57.85546875" customWidth="1"/>
    <col min="8962" max="8962" width="11.5703125" customWidth="1"/>
    <col min="8963" max="8963" width="15.140625" customWidth="1"/>
    <col min="8964" max="8964" width="18.28515625" customWidth="1"/>
    <col min="8967" max="8967" width="42.42578125" customWidth="1"/>
    <col min="9216" max="9216" width="12.140625" customWidth="1"/>
    <col min="9217" max="9217" width="57.85546875" customWidth="1"/>
    <col min="9218" max="9218" width="11.5703125" customWidth="1"/>
    <col min="9219" max="9219" width="15.140625" customWidth="1"/>
    <col min="9220" max="9220" width="18.28515625" customWidth="1"/>
    <col min="9223" max="9223" width="42.42578125" customWidth="1"/>
    <col min="9472" max="9472" width="12.140625" customWidth="1"/>
    <col min="9473" max="9473" width="57.85546875" customWidth="1"/>
    <col min="9474" max="9474" width="11.5703125" customWidth="1"/>
    <col min="9475" max="9475" width="15.140625" customWidth="1"/>
    <col min="9476" max="9476" width="18.28515625" customWidth="1"/>
    <col min="9479" max="9479" width="42.42578125" customWidth="1"/>
    <col min="9728" max="9728" width="12.140625" customWidth="1"/>
    <col min="9729" max="9729" width="57.85546875" customWidth="1"/>
    <col min="9730" max="9730" width="11.5703125" customWidth="1"/>
    <col min="9731" max="9731" width="15.140625" customWidth="1"/>
    <col min="9732" max="9732" width="18.28515625" customWidth="1"/>
    <col min="9735" max="9735" width="42.42578125" customWidth="1"/>
    <col min="9984" max="9984" width="12.140625" customWidth="1"/>
    <col min="9985" max="9985" width="57.85546875" customWidth="1"/>
    <col min="9986" max="9986" width="11.5703125" customWidth="1"/>
    <col min="9987" max="9987" width="15.140625" customWidth="1"/>
    <col min="9988" max="9988" width="18.28515625" customWidth="1"/>
    <col min="9991" max="9991" width="42.42578125" customWidth="1"/>
    <col min="10240" max="10240" width="12.140625" customWidth="1"/>
    <col min="10241" max="10241" width="57.85546875" customWidth="1"/>
    <col min="10242" max="10242" width="11.5703125" customWidth="1"/>
    <col min="10243" max="10243" width="15.140625" customWidth="1"/>
    <col min="10244" max="10244" width="18.28515625" customWidth="1"/>
    <col min="10247" max="10247" width="42.42578125" customWidth="1"/>
    <col min="10496" max="10496" width="12.140625" customWidth="1"/>
    <col min="10497" max="10497" width="57.85546875" customWidth="1"/>
    <col min="10498" max="10498" width="11.5703125" customWidth="1"/>
    <col min="10499" max="10499" width="15.140625" customWidth="1"/>
    <col min="10500" max="10500" width="18.28515625" customWidth="1"/>
    <col min="10503" max="10503" width="42.42578125" customWidth="1"/>
    <col min="10752" max="10752" width="12.140625" customWidth="1"/>
    <col min="10753" max="10753" width="57.85546875" customWidth="1"/>
    <col min="10754" max="10754" width="11.5703125" customWidth="1"/>
    <col min="10755" max="10755" width="15.140625" customWidth="1"/>
    <col min="10756" max="10756" width="18.28515625" customWidth="1"/>
    <col min="10759" max="10759" width="42.42578125" customWidth="1"/>
    <col min="11008" max="11008" width="12.140625" customWidth="1"/>
    <col min="11009" max="11009" width="57.85546875" customWidth="1"/>
    <col min="11010" max="11010" width="11.5703125" customWidth="1"/>
    <col min="11011" max="11011" width="15.140625" customWidth="1"/>
    <col min="11012" max="11012" width="18.28515625" customWidth="1"/>
    <col min="11015" max="11015" width="42.42578125" customWidth="1"/>
    <col min="11264" max="11264" width="12.140625" customWidth="1"/>
    <col min="11265" max="11265" width="57.85546875" customWidth="1"/>
    <col min="11266" max="11266" width="11.5703125" customWidth="1"/>
    <col min="11267" max="11267" width="15.140625" customWidth="1"/>
    <col min="11268" max="11268" width="18.28515625" customWidth="1"/>
    <col min="11271" max="11271" width="42.42578125" customWidth="1"/>
    <col min="11520" max="11520" width="12.140625" customWidth="1"/>
    <col min="11521" max="11521" width="57.85546875" customWidth="1"/>
    <col min="11522" max="11522" width="11.5703125" customWidth="1"/>
    <col min="11523" max="11523" width="15.140625" customWidth="1"/>
    <col min="11524" max="11524" width="18.28515625" customWidth="1"/>
    <col min="11527" max="11527" width="42.42578125" customWidth="1"/>
    <col min="11776" max="11776" width="12.140625" customWidth="1"/>
    <col min="11777" max="11777" width="57.85546875" customWidth="1"/>
    <col min="11778" max="11778" width="11.5703125" customWidth="1"/>
    <col min="11779" max="11779" width="15.140625" customWidth="1"/>
    <col min="11780" max="11780" width="18.28515625" customWidth="1"/>
    <col min="11783" max="11783" width="42.42578125" customWidth="1"/>
    <col min="12032" max="12032" width="12.140625" customWidth="1"/>
    <col min="12033" max="12033" width="57.85546875" customWidth="1"/>
    <col min="12034" max="12034" width="11.5703125" customWidth="1"/>
    <col min="12035" max="12035" width="15.140625" customWidth="1"/>
    <col min="12036" max="12036" width="18.28515625" customWidth="1"/>
    <col min="12039" max="12039" width="42.42578125" customWidth="1"/>
    <col min="12288" max="12288" width="12.140625" customWidth="1"/>
    <col min="12289" max="12289" width="57.85546875" customWidth="1"/>
    <col min="12290" max="12290" width="11.5703125" customWidth="1"/>
    <col min="12291" max="12291" width="15.140625" customWidth="1"/>
    <col min="12292" max="12292" width="18.28515625" customWidth="1"/>
    <col min="12295" max="12295" width="42.42578125" customWidth="1"/>
    <col min="12544" max="12544" width="12.140625" customWidth="1"/>
    <col min="12545" max="12545" width="57.85546875" customWidth="1"/>
    <col min="12546" max="12546" width="11.5703125" customWidth="1"/>
    <col min="12547" max="12547" width="15.140625" customWidth="1"/>
    <col min="12548" max="12548" width="18.28515625" customWidth="1"/>
    <col min="12551" max="12551" width="42.42578125" customWidth="1"/>
    <col min="12800" max="12800" width="12.140625" customWidth="1"/>
    <col min="12801" max="12801" width="57.85546875" customWidth="1"/>
    <col min="12802" max="12802" width="11.5703125" customWidth="1"/>
    <col min="12803" max="12803" width="15.140625" customWidth="1"/>
    <col min="12804" max="12804" width="18.28515625" customWidth="1"/>
    <col min="12807" max="12807" width="42.42578125" customWidth="1"/>
    <col min="13056" max="13056" width="12.140625" customWidth="1"/>
    <col min="13057" max="13057" width="57.85546875" customWidth="1"/>
    <col min="13058" max="13058" width="11.5703125" customWidth="1"/>
    <col min="13059" max="13059" width="15.140625" customWidth="1"/>
    <col min="13060" max="13060" width="18.28515625" customWidth="1"/>
    <col min="13063" max="13063" width="42.42578125" customWidth="1"/>
    <col min="13312" max="13312" width="12.140625" customWidth="1"/>
    <col min="13313" max="13313" width="57.85546875" customWidth="1"/>
    <col min="13314" max="13314" width="11.5703125" customWidth="1"/>
    <col min="13315" max="13315" width="15.140625" customWidth="1"/>
    <col min="13316" max="13316" width="18.28515625" customWidth="1"/>
    <col min="13319" max="13319" width="42.42578125" customWidth="1"/>
    <col min="13568" max="13568" width="12.140625" customWidth="1"/>
    <col min="13569" max="13569" width="57.85546875" customWidth="1"/>
    <col min="13570" max="13570" width="11.5703125" customWidth="1"/>
    <col min="13571" max="13571" width="15.140625" customWidth="1"/>
    <col min="13572" max="13572" width="18.28515625" customWidth="1"/>
    <col min="13575" max="13575" width="42.42578125" customWidth="1"/>
    <col min="13824" max="13824" width="12.140625" customWidth="1"/>
    <col min="13825" max="13825" width="57.85546875" customWidth="1"/>
    <col min="13826" max="13826" width="11.5703125" customWidth="1"/>
    <col min="13827" max="13827" width="15.140625" customWidth="1"/>
    <col min="13828" max="13828" width="18.28515625" customWidth="1"/>
    <col min="13831" max="13831" width="42.42578125" customWidth="1"/>
    <col min="14080" max="14080" width="12.140625" customWidth="1"/>
    <col min="14081" max="14081" width="57.85546875" customWidth="1"/>
    <col min="14082" max="14082" width="11.5703125" customWidth="1"/>
    <col min="14083" max="14083" width="15.140625" customWidth="1"/>
    <col min="14084" max="14084" width="18.28515625" customWidth="1"/>
    <col min="14087" max="14087" width="42.42578125" customWidth="1"/>
    <col min="14336" max="14336" width="12.140625" customWidth="1"/>
    <col min="14337" max="14337" width="57.85546875" customWidth="1"/>
    <col min="14338" max="14338" width="11.5703125" customWidth="1"/>
    <col min="14339" max="14339" width="15.140625" customWidth="1"/>
    <col min="14340" max="14340" width="18.28515625" customWidth="1"/>
    <col min="14343" max="14343" width="42.42578125" customWidth="1"/>
    <col min="14592" max="14592" width="12.140625" customWidth="1"/>
    <col min="14593" max="14593" width="57.85546875" customWidth="1"/>
    <col min="14594" max="14594" width="11.5703125" customWidth="1"/>
    <col min="14595" max="14595" width="15.140625" customWidth="1"/>
    <col min="14596" max="14596" width="18.28515625" customWidth="1"/>
    <col min="14599" max="14599" width="42.42578125" customWidth="1"/>
    <col min="14848" max="14848" width="12.140625" customWidth="1"/>
    <col min="14849" max="14849" width="57.85546875" customWidth="1"/>
    <col min="14850" max="14850" width="11.5703125" customWidth="1"/>
    <col min="14851" max="14851" width="15.140625" customWidth="1"/>
    <col min="14852" max="14852" width="18.28515625" customWidth="1"/>
    <col min="14855" max="14855" width="42.42578125" customWidth="1"/>
    <col min="15104" max="15104" width="12.140625" customWidth="1"/>
    <col min="15105" max="15105" width="57.85546875" customWidth="1"/>
    <col min="15106" max="15106" width="11.5703125" customWidth="1"/>
    <col min="15107" max="15107" width="15.140625" customWidth="1"/>
    <col min="15108" max="15108" width="18.28515625" customWidth="1"/>
    <col min="15111" max="15111" width="42.42578125" customWidth="1"/>
    <col min="15360" max="15360" width="12.140625" customWidth="1"/>
    <col min="15361" max="15361" width="57.85546875" customWidth="1"/>
    <col min="15362" max="15362" width="11.5703125" customWidth="1"/>
    <col min="15363" max="15363" width="15.140625" customWidth="1"/>
    <col min="15364" max="15364" width="18.28515625" customWidth="1"/>
    <col min="15367" max="15367" width="42.42578125" customWidth="1"/>
    <col min="15616" max="15616" width="12.140625" customWidth="1"/>
    <col min="15617" max="15617" width="57.85546875" customWidth="1"/>
    <col min="15618" max="15618" width="11.5703125" customWidth="1"/>
    <col min="15619" max="15619" width="15.140625" customWidth="1"/>
    <col min="15620" max="15620" width="18.28515625" customWidth="1"/>
    <col min="15623" max="15623" width="42.42578125" customWidth="1"/>
    <col min="15872" max="15872" width="12.140625" customWidth="1"/>
    <col min="15873" max="15873" width="57.85546875" customWidth="1"/>
    <col min="15874" max="15874" width="11.5703125" customWidth="1"/>
    <col min="15875" max="15875" width="15.140625" customWidth="1"/>
    <col min="15876" max="15876" width="18.28515625" customWidth="1"/>
    <col min="15879" max="15879" width="42.42578125" customWidth="1"/>
    <col min="16128" max="16128" width="12.140625" customWidth="1"/>
    <col min="16129" max="16129" width="57.85546875" customWidth="1"/>
    <col min="16130" max="16130" width="11.5703125" customWidth="1"/>
    <col min="16131" max="16131" width="15.140625" customWidth="1"/>
    <col min="16132" max="16132" width="18.28515625" customWidth="1"/>
    <col min="16135" max="16135" width="42.42578125" customWidth="1"/>
  </cols>
  <sheetData>
    <row r="1" spans="1:8" x14ac:dyDescent="0.25">
      <c r="A1" s="635" t="s">
        <v>1710</v>
      </c>
      <c r="B1" s="636"/>
      <c r="C1" s="6"/>
      <c r="D1" s="599"/>
      <c r="H1"/>
    </row>
    <row r="2" spans="1:8" s="601" customFormat="1" x14ac:dyDescent="0.25">
      <c r="A2" s="635" t="s">
        <v>1861</v>
      </c>
      <c r="B2" s="631">
        <v>3900</v>
      </c>
      <c r="C2" s="602"/>
      <c r="D2" s="603"/>
      <c r="E2" s="633"/>
    </row>
    <row r="3" spans="1:8" ht="52.5" thickBot="1" x14ac:dyDescent="0.3">
      <c r="A3" s="637" t="s">
        <v>1863</v>
      </c>
      <c r="B3" s="638" t="s">
        <v>1864</v>
      </c>
      <c r="C3" s="7" t="s">
        <v>31</v>
      </c>
      <c r="D3" s="605" t="s">
        <v>1862</v>
      </c>
      <c r="E3" s="641" t="s">
        <v>1865</v>
      </c>
    </row>
    <row r="4" spans="1:8" x14ac:dyDescent="0.25">
      <c r="A4" s="2" t="s">
        <v>32</v>
      </c>
      <c r="B4" s="606" t="s">
        <v>1726</v>
      </c>
      <c r="C4" s="607">
        <v>0</v>
      </c>
      <c r="D4" s="608">
        <v>0.05</v>
      </c>
      <c r="E4" s="633">
        <v>0</v>
      </c>
    </row>
    <row r="5" spans="1:8" x14ac:dyDescent="0.25">
      <c r="A5" s="13" t="s">
        <v>33</v>
      </c>
      <c r="B5" s="606" t="s">
        <v>1727</v>
      </c>
      <c r="C5" s="607">
        <v>0</v>
      </c>
      <c r="D5" s="608">
        <v>0.05</v>
      </c>
      <c r="E5" s="633">
        <v>0</v>
      </c>
    </row>
    <row r="6" spans="1:8" x14ac:dyDescent="0.25">
      <c r="A6" s="13" t="s">
        <v>34</v>
      </c>
      <c r="B6" s="606" t="s">
        <v>1728</v>
      </c>
      <c r="C6" s="607">
        <v>0</v>
      </c>
      <c r="D6" s="608">
        <v>0.05</v>
      </c>
      <c r="E6" s="633">
        <v>0</v>
      </c>
    </row>
    <row r="7" spans="1:8" x14ac:dyDescent="0.25">
      <c r="A7" s="13" t="s">
        <v>35</v>
      </c>
      <c r="B7" s="606" t="s">
        <v>1729</v>
      </c>
      <c r="C7" s="607">
        <v>0</v>
      </c>
      <c r="D7" s="608">
        <v>0.05</v>
      </c>
      <c r="E7" s="633">
        <v>0</v>
      </c>
    </row>
    <row r="8" spans="1:8" x14ac:dyDescent="0.25">
      <c r="A8" s="13" t="s">
        <v>36</v>
      </c>
      <c r="B8" s="606" t="s">
        <v>1730</v>
      </c>
      <c r="C8" s="607">
        <v>0</v>
      </c>
      <c r="D8" s="608">
        <v>0.05</v>
      </c>
      <c r="E8" s="633">
        <v>0</v>
      </c>
    </row>
    <row r="9" spans="1:8" x14ac:dyDescent="0.25">
      <c r="A9" s="609" t="s">
        <v>37</v>
      </c>
      <c r="B9" s="610" t="s">
        <v>1731</v>
      </c>
      <c r="C9" s="611">
        <v>0</v>
      </c>
      <c r="D9" s="612">
        <v>0.05</v>
      </c>
      <c r="E9" s="634">
        <v>0</v>
      </c>
    </row>
    <row r="10" spans="1:8" x14ac:dyDescent="0.25">
      <c r="A10" s="13" t="s">
        <v>38</v>
      </c>
      <c r="B10" s="606" t="s">
        <v>1732</v>
      </c>
      <c r="C10" s="607">
        <v>0</v>
      </c>
      <c r="D10" s="608">
        <v>0.05</v>
      </c>
      <c r="E10" s="633">
        <v>0</v>
      </c>
    </row>
    <row r="11" spans="1:8" x14ac:dyDescent="0.25">
      <c r="A11" s="13" t="s">
        <v>39</v>
      </c>
      <c r="B11" s="606" t="s">
        <v>1733</v>
      </c>
      <c r="C11" s="607">
        <v>0</v>
      </c>
      <c r="D11" s="608">
        <v>0.05</v>
      </c>
      <c r="E11" s="633">
        <v>0</v>
      </c>
    </row>
    <row r="12" spans="1:8" x14ac:dyDescent="0.25">
      <c r="A12" s="13" t="s">
        <v>40</v>
      </c>
      <c r="B12" s="606" t="s">
        <v>1734</v>
      </c>
      <c r="C12" s="607">
        <v>0</v>
      </c>
      <c r="D12" s="608">
        <v>0.05</v>
      </c>
      <c r="E12" s="633">
        <v>0</v>
      </c>
    </row>
    <row r="13" spans="1:8" x14ac:dyDescent="0.25">
      <c r="A13" s="13" t="s">
        <v>41</v>
      </c>
      <c r="B13" s="606" t="s">
        <v>1735</v>
      </c>
      <c r="C13" s="607">
        <v>0</v>
      </c>
      <c r="D13" s="608">
        <v>0.05</v>
      </c>
      <c r="E13" s="633">
        <v>0</v>
      </c>
    </row>
    <row r="14" spans="1:8" x14ac:dyDescent="0.25">
      <c r="A14" s="13" t="s">
        <v>42</v>
      </c>
      <c r="B14" s="606" t="s">
        <v>1736</v>
      </c>
      <c r="C14" s="607">
        <v>0</v>
      </c>
      <c r="D14" s="608">
        <v>0.05</v>
      </c>
      <c r="E14" s="633">
        <v>0</v>
      </c>
    </row>
    <row r="15" spans="1:8" x14ac:dyDescent="0.25">
      <c r="A15" s="13" t="s">
        <v>43</v>
      </c>
      <c r="B15" s="606" t="s">
        <v>1737</v>
      </c>
      <c r="C15" s="607">
        <v>0</v>
      </c>
      <c r="D15" s="608">
        <v>0.05</v>
      </c>
      <c r="E15" s="633">
        <v>0</v>
      </c>
    </row>
    <row r="16" spans="1:8" x14ac:dyDescent="0.25">
      <c r="A16" s="13" t="s">
        <v>44</v>
      </c>
      <c r="B16" s="606" t="s">
        <v>1738</v>
      </c>
      <c r="C16" s="607">
        <v>0</v>
      </c>
      <c r="D16" s="608">
        <v>0.05</v>
      </c>
      <c r="E16" s="633">
        <v>0</v>
      </c>
    </row>
    <row r="17" spans="1:8" x14ac:dyDescent="0.25">
      <c r="A17" s="609" t="s">
        <v>45</v>
      </c>
      <c r="B17" s="610" t="s">
        <v>1739</v>
      </c>
      <c r="C17" s="611">
        <v>0</v>
      </c>
      <c r="D17" s="612">
        <v>0.05</v>
      </c>
      <c r="E17" s="634">
        <v>0</v>
      </c>
    </row>
    <row r="18" spans="1:8" x14ac:dyDescent="0.25">
      <c r="A18" s="11" t="s">
        <v>1709</v>
      </c>
      <c r="B18" s="606" t="s">
        <v>1712</v>
      </c>
      <c r="C18" s="607">
        <v>0</v>
      </c>
      <c r="D18" s="608">
        <v>0.05</v>
      </c>
      <c r="E18" s="633">
        <v>0</v>
      </c>
    </row>
    <row r="19" spans="1:8" ht="15.75" customHeight="1" x14ac:dyDescent="0.25">
      <c r="A19" s="12" t="s">
        <v>46</v>
      </c>
      <c r="B19" s="606" t="s">
        <v>1740</v>
      </c>
      <c r="C19" s="607">
        <v>0</v>
      </c>
      <c r="D19" s="608">
        <v>0.05</v>
      </c>
      <c r="E19" s="633">
        <v>0</v>
      </c>
    </row>
    <row r="20" spans="1:8" x14ac:dyDescent="0.25">
      <c r="A20" s="2" t="s">
        <v>1713</v>
      </c>
      <c r="B20" s="606" t="s">
        <v>1711</v>
      </c>
      <c r="C20" s="607">
        <v>0</v>
      </c>
      <c r="D20" s="608">
        <v>0.05</v>
      </c>
      <c r="E20" s="633">
        <v>0</v>
      </c>
    </row>
    <row r="21" spans="1:8" x14ac:dyDescent="0.25">
      <c r="A21" s="13" t="s">
        <v>47</v>
      </c>
      <c r="B21" s="606" t="s">
        <v>1741</v>
      </c>
      <c r="C21" s="607">
        <v>0</v>
      </c>
      <c r="D21" s="608">
        <v>0.05</v>
      </c>
      <c r="E21" s="633">
        <v>0</v>
      </c>
      <c r="H21" s="598" t="s">
        <v>26</v>
      </c>
    </row>
    <row r="22" spans="1:8" x14ac:dyDescent="0.25">
      <c r="A22" s="13" t="s">
        <v>1742</v>
      </c>
      <c r="B22" s="606" t="s">
        <v>48</v>
      </c>
      <c r="C22" s="607">
        <v>0</v>
      </c>
      <c r="D22" s="608">
        <v>0.05</v>
      </c>
      <c r="E22" s="633">
        <v>0</v>
      </c>
      <c r="H22" s="598" t="s">
        <v>26</v>
      </c>
    </row>
    <row r="23" spans="1:8" x14ac:dyDescent="0.25">
      <c r="A23" s="13" t="s">
        <v>1743</v>
      </c>
      <c r="B23" s="606" t="s">
        <v>1744</v>
      </c>
      <c r="C23" s="607">
        <v>0</v>
      </c>
      <c r="D23" s="608">
        <v>0.05</v>
      </c>
      <c r="E23" s="633">
        <v>0</v>
      </c>
      <c r="H23" s="598" t="s">
        <v>26</v>
      </c>
    </row>
    <row r="24" spans="1:8" x14ac:dyDescent="0.25">
      <c r="A24" s="13" t="s">
        <v>1745</v>
      </c>
      <c r="B24" s="613" t="s">
        <v>1746</v>
      </c>
      <c r="C24" s="607">
        <v>0</v>
      </c>
      <c r="D24" s="608">
        <v>0.05</v>
      </c>
      <c r="E24" s="633">
        <v>0</v>
      </c>
      <c r="H24" s="598" t="s">
        <v>26</v>
      </c>
    </row>
    <row r="25" spans="1:8" x14ac:dyDescent="0.25">
      <c r="A25" s="2" t="s">
        <v>1747</v>
      </c>
      <c r="B25" s="613" t="s">
        <v>1748</v>
      </c>
      <c r="C25" s="607">
        <v>0</v>
      </c>
      <c r="D25" s="608">
        <v>0.05</v>
      </c>
      <c r="E25" s="633">
        <v>0</v>
      </c>
    </row>
    <row r="26" spans="1:8" x14ac:dyDescent="0.25">
      <c r="A26" s="13" t="s">
        <v>1749</v>
      </c>
      <c r="B26" s="613" t="s">
        <v>1750</v>
      </c>
      <c r="C26" s="607">
        <v>0</v>
      </c>
      <c r="D26" s="608">
        <v>0.05</v>
      </c>
      <c r="E26" s="633">
        <v>0</v>
      </c>
    </row>
    <row r="27" spans="1:8" x14ac:dyDescent="0.25">
      <c r="A27" s="13" t="s">
        <v>1751</v>
      </c>
      <c r="B27" s="606" t="s">
        <v>1752</v>
      </c>
      <c r="C27" s="607">
        <v>0</v>
      </c>
      <c r="D27" s="608">
        <v>0.05</v>
      </c>
      <c r="E27" s="633">
        <v>0</v>
      </c>
    </row>
    <row r="28" spans="1:8" x14ac:dyDescent="0.25">
      <c r="A28" s="609" t="s">
        <v>49</v>
      </c>
      <c r="B28" s="614" t="s">
        <v>1753</v>
      </c>
      <c r="C28" s="611">
        <v>36218</v>
      </c>
      <c r="D28" s="612">
        <v>0.05</v>
      </c>
      <c r="E28" s="634">
        <v>1810.9</v>
      </c>
    </row>
    <row r="29" spans="1:8" x14ac:dyDescent="0.25">
      <c r="A29" s="2" t="s">
        <v>50</v>
      </c>
      <c r="B29" s="615" t="s">
        <v>51</v>
      </c>
      <c r="C29" s="616">
        <v>0</v>
      </c>
      <c r="D29" s="608">
        <v>0.05</v>
      </c>
      <c r="E29" s="633">
        <v>0</v>
      </c>
    </row>
    <row r="30" spans="1:8" x14ac:dyDescent="0.25">
      <c r="A30" s="13" t="s">
        <v>1754</v>
      </c>
      <c r="B30" s="606" t="s">
        <v>1755</v>
      </c>
      <c r="C30" s="607">
        <v>0</v>
      </c>
      <c r="D30" s="608">
        <v>0.05</v>
      </c>
      <c r="E30" s="633">
        <v>0</v>
      </c>
    </row>
    <row r="31" spans="1:8" x14ac:dyDescent="0.25">
      <c r="A31" s="13" t="s">
        <v>1756</v>
      </c>
      <c r="B31" s="613" t="s">
        <v>1757</v>
      </c>
      <c r="C31" s="607">
        <v>12013</v>
      </c>
      <c r="D31" s="608">
        <v>0.05</v>
      </c>
      <c r="E31" s="633">
        <v>600.65</v>
      </c>
    </row>
    <row r="32" spans="1:8" x14ac:dyDescent="0.25">
      <c r="A32" s="13" t="s">
        <v>52</v>
      </c>
      <c r="B32" s="613" t="s">
        <v>1758</v>
      </c>
      <c r="C32" s="607">
        <v>2267</v>
      </c>
      <c r="D32" s="608">
        <v>0.05</v>
      </c>
      <c r="E32" s="633">
        <v>113.35000000000001</v>
      </c>
    </row>
    <row r="33" spans="1:8" x14ac:dyDescent="0.25">
      <c r="A33" s="13" t="s">
        <v>53</v>
      </c>
      <c r="B33" s="613" t="s">
        <v>1759</v>
      </c>
      <c r="C33" s="607">
        <v>34438</v>
      </c>
      <c r="D33" s="608">
        <v>0.05</v>
      </c>
      <c r="E33" s="633">
        <v>1721.9</v>
      </c>
    </row>
    <row r="34" spans="1:8" x14ac:dyDescent="0.25">
      <c r="A34" s="13" t="s">
        <v>1760</v>
      </c>
      <c r="B34" s="613" t="s">
        <v>1761</v>
      </c>
      <c r="C34" s="607">
        <v>0</v>
      </c>
      <c r="D34" s="608">
        <v>0.05</v>
      </c>
      <c r="E34" s="633">
        <v>0</v>
      </c>
    </row>
    <row r="35" spans="1:8" x14ac:dyDescent="0.25">
      <c r="A35" s="609" t="s">
        <v>1762</v>
      </c>
      <c r="B35" s="617" t="s">
        <v>1763</v>
      </c>
      <c r="C35" s="611">
        <v>0</v>
      </c>
      <c r="D35" s="612">
        <v>0.05</v>
      </c>
      <c r="E35" s="634">
        <v>0</v>
      </c>
    </row>
    <row r="36" spans="1:8" x14ac:dyDescent="0.25">
      <c r="A36" s="2" t="s">
        <v>54</v>
      </c>
      <c r="B36" s="606" t="s">
        <v>1764</v>
      </c>
      <c r="C36" s="607">
        <v>0</v>
      </c>
      <c r="D36" s="608">
        <v>0.05</v>
      </c>
      <c r="E36" s="633">
        <v>0</v>
      </c>
    </row>
    <row r="37" spans="1:8" x14ac:dyDescent="0.25">
      <c r="A37" s="13" t="s">
        <v>1765</v>
      </c>
      <c r="B37" s="606" t="s">
        <v>1766</v>
      </c>
      <c r="C37" s="607">
        <v>0</v>
      </c>
      <c r="D37" s="608">
        <v>0.05</v>
      </c>
      <c r="E37" s="633">
        <v>0</v>
      </c>
    </row>
    <row r="38" spans="1:8" x14ac:dyDescent="0.25">
      <c r="A38" s="13" t="s">
        <v>1767</v>
      </c>
      <c r="B38" s="606" t="s">
        <v>1714</v>
      </c>
      <c r="C38" s="607">
        <v>0</v>
      </c>
      <c r="D38" s="608">
        <v>0.05</v>
      </c>
      <c r="E38" s="633">
        <v>0</v>
      </c>
    </row>
    <row r="39" spans="1:8" x14ac:dyDescent="0.25">
      <c r="A39" s="13" t="s">
        <v>1768</v>
      </c>
      <c r="B39" s="606" t="s">
        <v>1715</v>
      </c>
      <c r="C39" s="607">
        <v>0</v>
      </c>
      <c r="D39" s="608">
        <v>0.05</v>
      </c>
      <c r="E39" s="633">
        <v>0</v>
      </c>
    </row>
    <row r="40" spans="1:8" x14ac:dyDescent="0.25">
      <c r="A40" s="13" t="s">
        <v>1769</v>
      </c>
      <c r="B40" s="606" t="s">
        <v>1770</v>
      </c>
      <c r="C40" s="607">
        <v>0</v>
      </c>
      <c r="D40" s="608">
        <v>0.05</v>
      </c>
      <c r="E40" s="633">
        <v>0</v>
      </c>
    </row>
    <row r="41" spans="1:8" x14ac:dyDescent="0.25">
      <c r="A41" s="13" t="s">
        <v>1771</v>
      </c>
      <c r="B41" s="606" t="s">
        <v>1716</v>
      </c>
      <c r="C41" s="607">
        <v>0</v>
      </c>
      <c r="D41" s="608">
        <v>0.05</v>
      </c>
      <c r="E41" s="633">
        <v>0</v>
      </c>
    </row>
    <row r="42" spans="1:8" x14ac:dyDescent="0.25">
      <c r="A42" s="13" t="s">
        <v>1772</v>
      </c>
      <c r="B42" s="606" t="s">
        <v>1773</v>
      </c>
      <c r="C42" s="607">
        <v>0</v>
      </c>
      <c r="D42" s="608">
        <v>0.05</v>
      </c>
      <c r="E42" s="633">
        <v>0</v>
      </c>
      <c r="H42" s="598" t="s">
        <v>26</v>
      </c>
    </row>
    <row r="43" spans="1:8" x14ac:dyDescent="0.25">
      <c r="A43" s="13" t="s">
        <v>1774</v>
      </c>
      <c r="B43" s="606" t="s">
        <v>1775</v>
      </c>
      <c r="C43" s="607">
        <v>0</v>
      </c>
      <c r="D43" s="608">
        <v>0.05</v>
      </c>
      <c r="E43" s="633">
        <v>0</v>
      </c>
      <c r="F43" t="s">
        <v>26</v>
      </c>
      <c r="G43" t="s">
        <v>26</v>
      </c>
      <c r="H43" s="598" t="s">
        <v>26</v>
      </c>
    </row>
    <row r="44" spans="1:8" x14ac:dyDescent="0.25">
      <c r="A44" s="13" t="s">
        <v>1776</v>
      </c>
      <c r="B44" s="606" t="s">
        <v>1777</v>
      </c>
      <c r="C44" s="607">
        <v>0</v>
      </c>
      <c r="D44" s="608">
        <v>0.05</v>
      </c>
      <c r="E44" s="633">
        <v>0</v>
      </c>
      <c r="H44"/>
    </row>
    <row r="45" spans="1:8" x14ac:dyDescent="0.25">
      <c r="A45" s="13" t="s">
        <v>1778</v>
      </c>
      <c r="B45" s="606" t="s">
        <v>1779</v>
      </c>
      <c r="C45" s="607">
        <v>0</v>
      </c>
      <c r="D45" s="608">
        <v>0.05</v>
      </c>
      <c r="E45" s="633">
        <v>0</v>
      </c>
      <c r="H45"/>
    </row>
    <row r="46" spans="1:8" x14ac:dyDescent="0.25">
      <c r="A46" s="13" t="s">
        <v>1780</v>
      </c>
      <c r="B46" s="606" t="s">
        <v>1781</v>
      </c>
      <c r="C46" s="607">
        <v>0</v>
      </c>
      <c r="D46" s="608">
        <v>0.05</v>
      </c>
      <c r="E46" s="633">
        <v>0</v>
      </c>
      <c r="H46"/>
    </row>
    <row r="47" spans="1:8" x14ac:dyDescent="0.25">
      <c r="A47" s="609" t="s">
        <v>1782</v>
      </c>
      <c r="B47" s="610" t="s">
        <v>1717</v>
      </c>
      <c r="C47" s="611">
        <v>0</v>
      </c>
      <c r="D47" s="612">
        <v>0.05</v>
      </c>
      <c r="E47" s="634">
        <v>0</v>
      </c>
      <c r="H47"/>
    </row>
    <row r="48" spans="1:8" x14ac:dyDescent="0.25">
      <c r="A48" s="11" t="s">
        <v>1783</v>
      </c>
      <c r="B48" s="606" t="s">
        <v>1784</v>
      </c>
      <c r="C48" s="607">
        <v>26710</v>
      </c>
      <c r="D48" s="608">
        <v>0.05</v>
      </c>
      <c r="E48" s="633">
        <v>1335.5</v>
      </c>
      <c r="H48"/>
    </row>
    <row r="49" spans="1:8" x14ac:dyDescent="0.25">
      <c r="A49" s="11" t="s">
        <v>55</v>
      </c>
      <c r="B49" s="606" t="s">
        <v>1785</v>
      </c>
      <c r="C49" s="607">
        <v>0</v>
      </c>
      <c r="D49" s="608">
        <v>0.05</v>
      </c>
      <c r="E49" s="633">
        <v>0</v>
      </c>
      <c r="H49"/>
    </row>
    <row r="50" spans="1:8" x14ac:dyDescent="0.25">
      <c r="A50" s="13" t="s">
        <v>1786</v>
      </c>
      <c r="B50" s="606" t="s">
        <v>1787</v>
      </c>
      <c r="C50" s="607">
        <v>0</v>
      </c>
      <c r="D50" s="608">
        <v>0.05</v>
      </c>
      <c r="E50" s="633">
        <v>0</v>
      </c>
      <c r="H50"/>
    </row>
    <row r="51" spans="1:8" x14ac:dyDescent="0.25">
      <c r="A51" s="2" t="s">
        <v>56</v>
      </c>
      <c r="B51" s="606" t="s">
        <v>1788</v>
      </c>
      <c r="C51" s="607">
        <v>0</v>
      </c>
      <c r="D51" s="608">
        <v>0.05</v>
      </c>
      <c r="E51" s="633">
        <v>0</v>
      </c>
      <c r="H51"/>
    </row>
    <row r="52" spans="1:8" x14ac:dyDescent="0.25">
      <c r="A52" s="618" t="s">
        <v>1789</v>
      </c>
      <c r="B52" s="606" t="s">
        <v>1790</v>
      </c>
      <c r="C52" s="607">
        <v>72205</v>
      </c>
      <c r="D52" s="608">
        <v>0.05</v>
      </c>
      <c r="E52" s="633">
        <v>3610.25</v>
      </c>
      <c r="H52"/>
    </row>
    <row r="53" spans="1:8" x14ac:dyDescent="0.25">
      <c r="A53" s="2" t="s">
        <v>1791</v>
      </c>
      <c r="B53" s="606" t="s">
        <v>1792</v>
      </c>
      <c r="C53" s="607">
        <v>9359</v>
      </c>
      <c r="D53" s="608">
        <v>0.05</v>
      </c>
      <c r="E53" s="633">
        <v>467.95000000000005</v>
      </c>
      <c r="H53"/>
    </row>
    <row r="54" spans="1:8" x14ac:dyDescent="0.25">
      <c r="A54" s="13" t="s">
        <v>1793</v>
      </c>
      <c r="B54" s="606" t="s">
        <v>1794</v>
      </c>
      <c r="C54" s="607">
        <v>2450</v>
      </c>
      <c r="D54" s="608">
        <v>0.05</v>
      </c>
      <c r="E54" s="633">
        <v>122.5</v>
      </c>
      <c r="H54"/>
    </row>
    <row r="55" spans="1:8" x14ac:dyDescent="0.25">
      <c r="A55" s="13" t="s">
        <v>1795</v>
      </c>
      <c r="B55" s="606" t="s">
        <v>1796</v>
      </c>
      <c r="C55" s="607">
        <v>4000</v>
      </c>
      <c r="D55" s="608">
        <v>0.05</v>
      </c>
      <c r="E55" s="633">
        <v>200</v>
      </c>
      <c r="H55"/>
    </row>
    <row r="56" spans="1:8" x14ac:dyDescent="0.25">
      <c r="A56" s="13" t="s">
        <v>1797</v>
      </c>
      <c r="B56" s="606" t="s">
        <v>1798</v>
      </c>
      <c r="C56" s="607">
        <v>0</v>
      </c>
      <c r="D56" s="608">
        <v>0.05</v>
      </c>
      <c r="E56" s="633">
        <v>0</v>
      </c>
      <c r="H56"/>
    </row>
    <row r="57" spans="1:8" x14ac:dyDescent="0.25">
      <c r="A57" s="2" t="s">
        <v>1799</v>
      </c>
      <c r="B57" s="606" t="s">
        <v>1800</v>
      </c>
      <c r="C57" s="607">
        <v>213837</v>
      </c>
      <c r="D57" s="608">
        <v>0.05</v>
      </c>
      <c r="E57" s="633">
        <v>10691.85</v>
      </c>
      <c r="H57"/>
    </row>
    <row r="58" spans="1:8" x14ac:dyDescent="0.25">
      <c r="A58" s="13" t="s">
        <v>1801</v>
      </c>
      <c r="B58" s="606" t="s">
        <v>1802</v>
      </c>
      <c r="C58" s="607">
        <v>0</v>
      </c>
      <c r="D58" s="608">
        <v>0.05</v>
      </c>
      <c r="E58" s="633">
        <v>0</v>
      </c>
      <c r="H58"/>
    </row>
    <row r="59" spans="1:8" x14ac:dyDescent="0.25">
      <c r="A59" s="13" t="s">
        <v>1803</v>
      </c>
      <c r="B59" s="606" t="s">
        <v>1804</v>
      </c>
      <c r="C59" s="607">
        <v>0</v>
      </c>
      <c r="D59" s="608">
        <v>0.05</v>
      </c>
      <c r="E59" s="633">
        <v>0</v>
      </c>
      <c r="H59"/>
    </row>
    <row r="60" spans="1:8" x14ac:dyDescent="0.25">
      <c r="A60" s="609" t="s">
        <v>1805</v>
      </c>
      <c r="B60" s="610" t="s">
        <v>1806</v>
      </c>
      <c r="C60" s="611">
        <v>0</v>
      </c>
      <c r="D60" s="612">
        <v>0.05</v>
      </c>
      <c r="E60" s="634">
        <v>0</v>
      </c>
      <c r="H60"/>
    </row>
    <row r="61" spans="1:8" x14ac:dyDescent="0.25">
      <c r="A61" s="2" t="s">
        <v>1718</v>
      </c>
      <c r="B61" s="606" t="s">
        <v>1807</v>
      </c>
      <c r="C61" s="607">
        <v>250026.4</v>
      </c>
      <c r="D61" s="608">
        <v>0.05</v>
      </c>
      <c r="E61" s="633">
        <v>12501.32</v>
      </c>
      <c r="H61"/>
    </row>
    <row r="62" spans="1:8" x14ac:dyDescent="0.25">
      <c r="A62" s="13" t="s">
        <v>1808</v>
      </c>
      <c r="B62" s="606" t="s">
        <v>1809</v>
      </c>
      <c r="C62" s="607">
        <v>0</v>
      </c>
      <c r="D62" s="608">
        <v>0.05</v>
      </c>
      <c r="E62" s="633">
        <v>0</v>
      </c>
      <c r="H62"/>
    </row>
    <row r="63" spans="1:8" x14ac:dyDescent="0.25">
      <c r="A63" s="13" t="s">
        <v>11</v>
      </c>
      <c r="B63" s="606" t="s">
        <v>1810</v>
      </c>
      <c r="C63" s="607">
        <v>0</v>
      </c>
      <c r="D63" s="608">
        <v>0.05</v>
      </c>
      <c r="E63" s="633">
        <v>0</v>
      </c>
      <c r="H63"/>
    </row>
    <row r="64" spans="1:8" x14ac:dyDescent="0.25">
      <c r="A64" s="13" t="s">
        <v>1708</v>
      </c>
      <c r="B64" s="606" t="s">
        <v>1719</v>
      </c>
      <c r="C64" s="607">
        <v>0</v>
      </c>
      <c r="D64" s="608">
        <v>0.05</v>
      </c>
      <c r="E64" s="633">
        <v>0</v>
      </c>
      <c r="H64"/>
    </row>
    <row r="65" spans="1:8" x14ac:dyDescent="0.25">
      <c r="A65" s="13" t="s">
        <v>1811</v>
      </c>
      <c r="B65" s="606" t="s">
        <v>1720</v>
      </c>
      <c r="C65" s="607">
        <v>0</v>
      </c>
      <c r="D65" s="608">
        <v>0.05</v>
      </c>
      <c r="E65" s="633">
        <v>0</v>
      </c>
      <c r="H65"/>
    </row>
    <row r="66" spans="1:8" x14ac:dyDescent="0.25">
      <c r="A66" s="13" t="s">
        <v>1812</v>
      </c>
      <c r="B66" s="606" t="s">
        <v>1721</v>
      </c>
      <c r="C66" s="607">
        <v>0</v>
      </c>
      <c r="D66" s="608">
        <v>0.05</v>
      </c>
      <c r="E66" s="633">
        <v>0</v>
      </c>
      <c r="H66"/>
    </row>
    <row r="67" spans="1:8" x14ac:dyDescent="0.25">
      <c r="A67" s="13" t="s">
        <v>12</v>
      </c>
      <c r="B67" s="606" t="s">
        <v>1813</v>
      </c>
      <c r="C67" s="607">
        <v>0</v>
      </c>
      <c r="D67" s="608">
        <v>0.05</v>
      </c>
      <c r="E67" s="633">
        <v>0</v>
      </c>
      <c r="H67"/>
    </row>
    <row r="68" spans="1:8" x14ac:dyDescent="0.25">
      <c r="A68" s="13" t="s">
        <v>13</v>
      </c>
      <c r="B68" s="619" t="s">
        <v>1814</v>
      </c>
      <c r="C68" s="616">
        <v>0</v>
      </c>
      <c r="D68" s="608">
        <v>0.05</v>
      </c>
      <c r="E68" s="633">
        <v>0</v>
      </c>
      <c r="H68"/>
    </row>
    <row r="69" spans="1:8" x14ac:dyDescent="0.25">
      <c r="A69" s="609" t="s">
        <v>1815</v>
      </c>
      <c r="B69" s="610" t="s">
        <v>1722</v>
      </c>
      <c r="C69" s="611">
        <v>0</v>
      </c>
      <c r="D69" s="612">
        <v>0.05</v>
      </c>
      <c r="E69" s="634">
        <v>0</v>
      </c>
      <c r="H69"/>
    </row>
    <row r="70" spans="1:8" x14ac:dyDescent="0.25">
      <c r="A70" s="13" t="s">
        <v>1816</v>
      </c>
      <c r="B70" s="606" t="s">
        <v>1817</v>
      </c>
      <c r="C70" s="607">
        <v>9771</v>
      </c>
      <c r="D70" s="608">
        <v>0.05</v>
      </c>
      <c r="E70" s="633">
        <v>488.55</v>
      </c>
      <c r="H70"/>
    </row>
    <row r="71" spans="1:8" x14ac:dyDescent="0.25">
      <c r="A71" s="13" t="s">
        <v>1818</v>
      </c>
      <c r="B71" s="606" t="s">
        <v>1723</v>
      </c>
      <c r="C71" s="607">
        <v>68470</v>
      </c>
      <c r="D71" s="608">
        <v>0.05</v>
      </c>
      <c r="E71" s="633">
        <v>3423.5</v>
      </c>
      <c r="H71"/>
    </row>
    <row r="72" spans="1:8" x14ac:dyDescent="0.25">
      <c r="A72" s="620" t="s">
        <v>1819</v>
      </c>
      <c r="B72" s="621" t="s">
        <v>1820</v>
      </c>
      <c r="C72" s="611">
        <v>5030</v>
      </c>
      <c r="D72" s="612">
        <v>0.05</v>
      </c>
      <c r="E72" s="634">
        <v>251.5</v>
      </c>
      <c r="H72"/>
    </row>
    <row r="73" spans="1:8" x14ac:dyDescent="0.25">
      <c r="A73" s="11" t="s">
        <v>57</v>
      </c>
      <c r="B73" s="622" t="s">
        <v>1821</v>
      </c>
      <c r="C73" s="607">
        <v>0</v>
      </c>
      <c r="D73" s="608">
        <v>0.05</v>
      </c>
      <c r="E73" s="633">
        <v>0</v>
      </c>
      <c r="H73"/>
    </row>
    <row r="74" spans="1:8" x14ac:dyDescent="0.25">
      <c r="A74" s="620" t="s">
        <v>1822</v>
      </c>
      <c r="B74" s="621" t="s">
        <v>1823</v>
      </c>
      <c r="C74" s="611">
        <v>12186</v>
      </c>
      <c r="D74" s="612">
        <v>0.05</v>
      </c>
      <c r="E74" s="634">
        <v>609.30000000000007</v>
      </c>
      <c r="H74"/>
    </row>
    <row r="75" spans="1:8" x14ac:dyDescent="0.25">
      <c r="A75" s="623" t="s">
        <v>1824</v>
      </c>
      <c r="B75" s="624" t="s">
        <v>1825</v>
      </c>
      <c r="C75" s="607">
        <v>0</v>
      </c>
      <c r="D75" s="608">
        <v>0.05</v>
      </c>
      <c r="E75" s="633">
        <v>0</v>
      </c>
      <c r="H75"/>
    </row>
    <row r="76" spans="1:8" x14ac:dyDescent="0.25">
      <c r="A76" s="623" t="s">
        <v>4</v>
      </c>
      <c r="B76" s="624" t="s">
        <v>1826</v>
      </c>
      <c r="C76" s="607">
        <v>0</v>
      </c>
      <c r="D76" s="608">
        <v>0.05</v>
      </c>
      <c r="E76" s="633">
        <v>0</v>
      </c>
      <c r="H76"/>
    </row>
    <row r="77" spans="1:8" x14ac:dyDescent="0.25">
      <c r="A77" s="15" t="s">
        <v>58</v>
      </c>
      <c r="B77" s="624" t="s">
        <v>1827</v>
      </c>
      <c r="C77" s="607">
        <v>0</v>
      </c>
      <c r="D77" s="608">
        <v>0.05</v>
      </c>
      <c r="E77" s="633">
        <v>0</v>
      </c>
      <c r="H77"/>
    </row>
    <row r="78" spans="1:8" x14ac:dyDescent="0.25">
      <c r="A78" s="623" t="s">
        <v>1828</v>
      </c>
      <c r="B78" s="624" t="s">
        <v>1724</v>
      </c>
      <c r="C78" s="607">
        <v>0</v>
      </c>
      <c r="D78" s="608">
        <v>0.05</v>
      </c>
      <c r="E78" s="633">
        <v>0</v>
      </c>
      <c r="H78"/>
    </row>
    <row r="79" spans="1:8" x14ac:dyDescent="0.25">
      <c r="A79" s="620" t="s">
        <v>1829</v>
      </c>
      <c r="B79" s="621" t="s">
        <v>1830</v>
      </c>
      <c r="C79" s="611">
        <v>0</v>
      </c>
      <c r="D79" s="612">
        <v>0.05</v>
      </c>
      <c r="E79" s="634">
        <v>0</v>
      </c>
      <c r="H79"/>
    </row>
    <row r="80" spans="1:8" x14ac:dyDescent="0.25">
      <c r="A80" s="623" t="s">
        <v>1831</v>
      </c>
      <c r="B80" s="624" t="s">
        <v>1832</v>
      </c>
      <c r="C80" s="607">
        <v>0</v>
      </c>
      <c r="D80" s="608">
        <v>0.05</v>
      </c>
      <c r="E80" s="633">
        <v>0</v>
      </c>
    </row>
    <row r="81" spans="1:5" x14ac:dyDescent="0.25">
      <c r="A81" s="11" t="s">
        <v>1833</v>
      </c>
      <c r="B81" s="624" t="s">
        <v>1834</v>
      </c>
      <c r="C81" s="607">
        <v>39711</v>
      </c>
      <c r="D81" s="608">
        <v>0.05</v>
      </c>
      <c r="E81" s="633">
        <v>1985.5500000000002</v>
      </c>
    </row>
    <row r="82" spans="1:5" x14ac:dyDescent="0.25">
      <c r="A82" s="623" t="s">
        <v>1835</v>
      </c>
      <c r="B82" s="624" t="s">
        <v>1836</v>
      </c>
      <c r="C82" s="607">
        <v>0</v>
      </c>
      <c r="D82" s="608">
        <v>0.05</v>
      </c>
      <c r="E82" s="633">
        <v>0</v>
      </c>
    </row>
    <row r="83" spans="1:5" x14ac:dyDescent="0.25">
      <c r="A83" s="623" t="s">
        <v>1837</v>
      </c>
      <c r="B83" s="624" t="s">
        <v>1838</v>
      </c>
      <c r="C83" s="607">
        <v>0</v>
      </c>
      <c r="D83" s="608">
        <v>0.05</v>
      </c>
      <c r="E83" s="633">
        <v>0</v>
      </c>
    </row>
    <row r="84" spans="1:5" x14ac:dyDescent="0.25">
      <c r="A84" s="623" t="s">
        <v>1839</v>
      </c>
      <c r="B84" s="624" t="s">
        <v>1840</v>
      </c>
      <c r="C84" s="607">
        <v>0</v>
      </c>
      <c r="D84" s="608">
        <v>0.05</v>
      </c>
      <c r="E84" s="633">
        <v>0</v>
      </c>
    </row>
    <row r="85" spans="1:5" x14ac:dyDescent="0.25">
      <c r="A85" s="12" t="s">
        <v>59</v>
      </c>
      <c r="B85" s="624" t="s">
        <v>1841</v>
      </c>
      <c r="C85" s="607">
        <v>0</v>
      </c>
      <c r="D85" s="608">
        <v>0.05</v>
      </c>
      <c r="E85" s="633">
        <v>0</v>
      </c>
    </row>
    <row r="86" spans="1:5" x14ac:dyDescent="0.25">
      <c r="A86" s="618" t="s">
        <v>1842</v>
      </c>
      <c r="B86" s="624" t="s">
        <v>1843</v>
      </c>
      <c r="C86" s="607">
        <v>11152</v>
      </c>
      <c r="D86" s="608">
        <v>0.05</v>
      </c>
      <c r="E86" s="633">
        <v>557.6</v>
      </c>
    </row>
    <row r="87" spans="1:5" x14ac:dyDescent="0.25">
      <c r="A87" s="618" t="s">
        <v>1844</v>
      </c>
      <c r="B87" s="624" t="s">
        <v>1845</v>
      </c>
      <c r="C87" s="607">
        <v>26980</v>
      </c>
      <c r="D87" s="608">
        <v>0.05</v>
      </c>
      <c r="E87" s="633">
        <v>1349</v>
      </c>
    </row>
    <row r="88" spans="1:5" x14ac:dyDescent="0.25">
      <c r="A88" s="625" t="s">
        <v>60</v>
      </c>
      <c r="B88" s="626" t="s">
        <v>1846</v>
      </c>
      <c r="C88" s="607">
        <v>0</v>
      </c>
      <c r="D88" s="608">
        <v>0.05</v>
      </c>
      <c r="E88" s="633">
        <v>0</v>
      </c>
    </row>
    <row r="89" spans="1:5" x14ac:dyDescent="0.25">
      <c r="A89" s="11" t="s">
        <v>61</v>
      </c>
      <c r="B89" s="624" t="s">
        <v>1847</v>
      </c>
      <c r="C89" s="607">
        <v>7704</v>
      </c>
      <c r="D89" s="608">
        <v>0.05</v>
      </c>
      <c r="E89" s="633">
        <v>385.20000000000005</v>
      </c>
    </row>
    <row r="90" spans="1:5" x14ac:dyDescent="0.25">
      <c r="A90" s="623" t="s">
        <v>1848</v>
      </c>
      <c r="B90" s="624" t="s">
        <v>1849</v>
      </c>
      <c r="C90" s="607">
        <v>19130</v>
      </c>
      <c r="D90" s="608">
        <v>0.05</v>
      </c>
      <c r="E90" s="633">
        <v>956.5</v>
      </c>
    </row>
    <row r="91" spans="1:5" x14ac:dyDescent="0.25">
      <c r="A91" s="623" t="s">
        <v>1850</v>
      </c>
      <c r="B91" s="624" t="s">
        <v>1851</v>
      </c>
      <c r="C91" s="607">
        <v>29945</v>
      </c>
      <c r="D91" s="608">
        <v>0.05</v>
      </c>
      <c r="E91" s="633">
        <v>1497.25</v>
      </c>
    </row>
    <row r="92" spans="1:5" x14ac:dyDescent="0.25">
      <c r="A92" s="623" t="s">
        <v>1852</v>
      </c>
      <c r="B92" s="624" t="s">
        <v>1853</v>
      </c>
      <c r="C92" s="607">
        <v>0</v>
      </c>
      <c r="D92" s="608">
        <v>0.05</v>
      </c>
      <c r="E92" s="633">
        <v>0</v>
      </c>
    </row>
    <row r="93" spans="1:5" x14ac:dyDescent="0.25">
      <c r="A93" s="623" t="s">
        <v>1854</v>
      </c>
      <c r="B93" s="624" t="s">
        <v>1855</v>
      </c>
      <c r="C93" s="607">
        <v>0</v>
      </c>
      <c r="D93" s="608">
        <v>0.05</v>
      </c>
      <c r="E93" s="633">
        <v>0</v>
      </c>
    </row>
    <row r="94" spans="1:5" x14ac:dyDescent="0.25">
      <c r="A94" s="11" t="s">
        <v>62</v>
      </c>
      <c r="B94" s="624" t="s">
        <v>1856</v>
      </c>
      <c r="C94" s="607">
        <v>70440</v>
      </c>
      <c r="D94" s="608">
        <v>0.05</v>
      </c>
      <c r="E94" s="633">
        <v>3522</v>
      </c>
    </row>
    <row r="95" spans="1:5" x14ac:dyDescent="0.25">
      <c r="A95" s="11" t="s">
        <v>1857</v>
      </c>
      <c r="B95" s="624" t="s">
        <v>1725</v>
      </c>
      <c r="C95" s="607">
        <v>0</v>
      </c>
      <c r="D95" s="608">
        <v>0.05</v>
      </c>
      <c r="E95" s="633">
        <v>0</v>
      </c>
    </row>
    <row r="96" spans="1:5" x14ac:dyDescent="0.25">
      <c r="A96" s="11" t="s">
        <v>63</v>
      </c>
      <c r="B96" s="624" t="s">
        <v>64</v>
      </c>
      <c r="C96" s="607">
        <v>840</v>
      </c>
      <c r="D96" s="608">
        <v>0.05</v>
      </c>
      <c r="E96" s="633">
        <v>42</v>
      </c>
    </row>
    <row r="97" spans="1:5" x14ac:dyDescent="0.25">
      <c r="A97" s="15" t="s">
        <v>65</v>
      </c>
      <c r="B97" s="624" t="s">
        <v>1858</v>
      </c>
      <c r="C97" s="607">
        <v>0</v>
      </c>
      <c r="D97" s="608">
        <v>0.05</v>
      </c>
      <c r="E97" s="633">
        <v>0</v>
      </c>
    </row>
    <row r="98" spans="1:5" x14ac:dyDescent="0.25">
      <c r="A98" s="11" t="s">
        <v>66</v>
      </c>
      <c r="B98" s="624" t="s">
        <v>1859</v>
      </c>
      <c r="C98" s="607">
        <v>0</v>
      </c>
      <c r="D98" s="608">
        <v>0.05</v>
      </c>
      <c r="E98" s="633">
        <v>0</v>
      </c>
    </row>
    <row r="99" spans="1:5" x14ac:dyDescent="0.25">
      <c r="A99" s="11" t="s">
        <v>67</v>
      </c>
      <c r="B99" s="624" t="s">
        <v>1860</v>
      </c>
      <c r="C99" s="607">
        <v>0</v>
      </c>
      <c r="D99" s="608">
        <v>0.05</v>
      </c>
      <c r="E99" s="633">
        <v>0</v>
      </c>
    </row>
    <row r="100" spans="1:5" ht="15.75" thickBot="1" x14ac:dyDescent="0.3">
      <c r="A100" s="16"/>
      <c r="B100" s="627" t="s">
        <v>68</v>
      </c>
      <c r="C100" s="628">
        <v>964882.4</v>
      </c>
      <c r="D100" s="629"/>
      <c r="E100" s="630">
        <v>48244.12</v>
      </c>
    </row>
    <row r="101" spans="1:5" ht="15.75" thickTop="1" x14ac:dyDescent="0.25">
      <c r="A101" s="2" t="s">
        <v>26</v>
      </c>
      <c r="B101" s="604"/>
      <c r="C101" s="632"/>
    </row>
    <row r="102" spans="1:5" x14ac:dyDescent="0.25">
      <c r="A102" s="15"/>
      <c r="B102" s="15"/>
      <c r="C102" s="9"/>
      <c r="D102" s="600"/>
    </row>
    <row r="103" spans="1:5" x14ac:dyDescent="0.25">
      <c r="A103" s="15"/>
      <c r="B103" s="15"/>
    </row>
  </sheetData>
  <printOptions horizontalCentered="1"/>
  <pageMargins left="0.2" right="0.2" top="0.25" bottom="0.75" header="0" footer="0"/>
  <pageSetup scale="78" fitToHeight="2" orientation="portrait" r:id="rId1"/>
  <headerFooter>
    <oddFooter>&amp;L&amp;D
&amp;T&amp;R&amp;Z&amp;F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-0.249977111117893"/>
  </sheetPr>
  <dimension ref="A1:R122"/>
  <sheetViews>
    <sheetView zoomScale="89" zoomScaleNormal="89" workbookViewId="0">
      <pane xSplit="2" ySplit="6" topLeftCell="C7" activePane="bottomRight" state="frozen"/>
      <selection activeCell="I12" sqref="I12"/>
      <selection pane="topRight" activeCell="I12" sqref="I12"/>
      <selection pane="bottomLeft" activeCell="I12" sqref="I12"/>
      <selection pane="bottomRight" activeCell="A44" sqref="A44"/>
    </sheetView>
  </sheetViews>
  <sheetFormatPr defaultColWidth="9.140625" defaultRowHeight="12.75" x14ac:dyDescent="0.2"/>
  <cols>
    <col min="1" max="1" width="5.5703125" style="34" customWidth="1"/>
    <col min="2" max="2" width="37.7109375" style="139" customWidth="1"/>
    <col min="3" max="3" width="13.5703125" style="32" customWidth="1"/>
    <col min="4" max="4" width="9.140625" style="32"/>
    <col min="5" max="5" width="10.85546875" style="32" customWidth="1"/>
    <col min="6" max="6" width="10.140625" style="32" customWidth="1"/>
    <col min="7" max="7" width="9" style="32" customWidth="1"/>
    <col min="8" max="9" width="9.28515625" style="32" customWidth="1"/>
    <col min="10" max="10" width="9.5703125" style="32" bestFit="1" customWidth="1"/>
    <col min="11" max="11" width="8.5703125" style="32" bestFit="1" customWidth="1"/>
    <col min="12" max="12" width="13.42578125" style="32" bestFit="1" customWidth="1"/>
    <col min="13" max="13" width="12.140625" style="34" customWidth="1"/>
    <col min="14" max="14" width="10.42578125" style="34" bestFit="1" customWidth="1"/>
    <col min="15" max="17" width="9.140625" style="34"/>
    <col min="18" max="18" width="11.28515625" style="34" bestFit="1" customWidth="1"/>
    <col min="19" max="21" width="9.140625" style="34"/>
    <col min="22" max="22" width="12.85546875" style="34" bestFit="1" customWidth="1"/>
    <col min="23" max="16384" width="9.140625" style="34"/>
  </cols>
  <sheetData>
    <row r="1" spans="1:17" x14ac:dyDescent="0.2">
      <c r="A1" s="31" t="s">
        <v>0</v>
      </c>
      <c r="B1" s="26"/>
      <c r="F1" s="639" t="s">
        <v>92</v>
      </c>
      <c r="G1" s="639"/>
      <c r="H1" s="639"/>
      <c r="I1" s="639"/>
      <c r="J1" s="639"/>
      <c r="K1" s="639"/>
      <c r="L1" s="33"/>
    </row>
    <row r="2" spans="1:17" ht="24" x14ac:dyDescent="0.2">
      <c r="A2" s="31" t="s">
        <v>18</v>
      </c>
      <c r="B2" s="26"/>
      <c r="F2" s="33" t="s">
        <v>69</v>
      </c>
      <c r="G2" s="35" t="s">
        <v>93</v>
      </c>
      <c r="H2" s="33" t="s">
        <v>30</v>
      </c>
      <c r="I2" s="33" t="s">
        <v>29</v>
      </c>
      <c r="J2" s="33" t="s">
        <v>94</v>
      </c>
      <c r="K2" s="33" t="s">
        <v>95</v>
      </c>
      <c r="L2" s="33" t="s">
        <v>68</v>
      </c>
    </row>
    <row r="3" spans="1:17" x14ac:dyDescent="0.2">
      <c r="A3" s="31" t="s">
        <v>28</v>
      </c>
      <c r="B3" s="26"/>
      <c r="F3" s="36">
        <f>C38</f>
        <v>607709.07366666663</v>
      </c>
    </row>
    <row r="4" spans="1:17" x14ac:dyDescent="0.2">
      <c r="A4" s="37" t="s">
        <v>96</v>
      </c>
      <c r="B4" s="38"/>
      <c r="C4" s="39" t="s">
        <v>97</v>
      </c>
    </row>
    <row r="5" spans="1:17" x14ac:dyDescent="0.2">
      <c r="A5" s="31"/>
      <c r="B5" s="40"/>
      <c r="C5" s="41" t="s">
        <v>98</v>
      </c>
    </row>
    <row r="6" spans="1:17" x14ac:dyDescent="0.2">
      <c r="A6" s="42"/>
      <c r="B6" s="43" t="s">
        <v>99</v>
      </c>
      <c r="C6" s="44" t="s">
        <v>100</v>
      </c>
      <c r="D6" s="45"/>
    </row>
    <row r="7" spans="1:17" x14ac:dyDescent="0.2">
      <c r="A7" s="21" t="s">
        <v>27</v>
      </c>
      <c r="B7" s="22" t="s">
        <v>71</v>
      </c>
      <c r="C7" s="46">
        <v>0.18999999994412065</v>
      </c>
      <c r="D7" s="45"/>
    </row>
    <row r="8" spans="1:17" x14ac:dyDescent="0.2">
      <c r="A8" s="21" t="s">
        <v>1</v>
      </c>
      <c r="B8" s="23" t="s">
        <v>72</v>
      </c>
      <c r="C8" s="46">
        <v>133537.79999999999</v>
      </c>
      <c r="D8" s="45"/>
      <c r="F8" s="47"/>
      <c r="G8" s="47"/>
      <c r="H8" s="47"/>
      <c r="I8" s="47"/>
      <c r="J8" s="47"/>
      <c r="K8" s="47"/>
      <c r="L8" s="48">
        <f>0.12*1112815</f>
        <v>133537.79999999999</v>
      </c>
      <c r="M8" s="49" t="s">
        <v>101</v>
      </c>
      <c r="N8" s="50"/>
      <c r="O8" s="50"/>
      <c r="P8" s="50"/>
      <c r="Q8" s="50"/>
    </row>
    <row r="9" spans="1:17" x14ac:dyDescent="0.2">
      <c r="A9" s="21" t="s">
        <v>1</v>
      </c>
      <c r="B9" s="23" t="s">
        <v>73</v>
      </c>
      <c r="C9" s="46">
        <v>12000</v>
      </c>
      <c r="D9" s="45"/>
      <c r="F9" s="47"/>
      <c r="G9" s="47"/>
      <c r="H9" s="47"/>
      <c r="I9" s="47"/>
      <c r="J9" s="47"/>
      <c r="K9" s="47"/>
      <c r="L9" s="140">
        <f>G58</f>
        <v>54382.999999999993</v>
      </c>
    </row>
    <row r="10" spans="1:17" x14ac:dyDescent="0.2">
      <c r="A10" s="21" t="s">
        <v>1</v>
      </c>
      <c r="B10" s="23" t="s">
        <v>74</v>
      </c>
      <c r="C10" s="46">
        <v>8000</v>
      </c>
      <c r="D10" s="45"/>
      <c r="F10" s="47"/>
      <c r="G10" s="47"/>
      <c r="H10" s="47"/>
      <c r="I10" s="47"/>
      <c r="J10" s="47"/>
      <c r="K10" s="47"/>
      <c r="L10" s="140">
        <f>I58</f>
        <v>100997</v>
      </c>
    </row>
    <row r="11" spans="1:17" x14ac:dyDescent="0.2">
      <c r="A11" s="21" t="s">
        <v>1</v>
      </c>
      <c r="B11" s="23" t="s">
        <v>75</v>
      </c>
      <c r="C11" s="46">
        <v>20000</v>
      </c>
      <c r="D11" s="45"/>
      <c r="F11" s="47"/>
      <c r="G11" s="47"/>
      <c r="H11" s="47"/>
      <c r="I11" s="47">
        <v>20000</v>
      </c>
      <c r="J11" s="47"/>
      <c r="K11" s="47"/>
      <c r="L11" s="47">
        <f>I11</f>
        <v>20000</v>
      </c>
    </row>
    <row r="12" spans="1:17" x14ac:dyDescent="0.2">
      <c r="A12" s="21" t="s">
        <v>1</v>
      </c>
      <c r="B12" s="23" t="s">
        <v>76</v>
      </c>
      <c r="C12" s="46">
        <v>25426</v>
      </c>
      <c r="D12" s="45"/>
      <c r="F12" s="47"/>
      <c r="G12" s="47"/>
      <c r="H12" s="47"/>
      <c r="I12" s="47"/>
      <c r="J12" s="47"/>
      <c r="K12" s="47"/>
      <c r="L12" s="51">
        <f>M12*Q12</f>
        <v>33901.200000000004</v>
      </c>
      <c r="M12" s="52">
        <v>169506</v>
      </c>
      <c r="N12" s="53" t="s">
        <v>102</v>
      </c>
      <c r="O12" s="53"/>
      <c r="P12" s="53"/>
      <c r="Q12" s="54">
        <v>0.2</v>
      </c>
    </row>
    <row r="13" spans="1:17" x14ac:dyDescent="0.2">
      <c r="A13" s="21" t="s">
        <v>1</v>
      </c>
      <c r="B13" s="23" t="s">
        <v>77</v>
      </c>
      <c r="C13" s="46">
        <v>196465.65</v>
      </c>
      <c r="D13" s="47">
        <f>SUM(C12:C13)</f>
        <v>221891.65</v>
      </c>
      <c r="F13" s="47"/>
      <c r="G13" s="47"/>
      <c r="H13" s="47"/>
      <c r="I13" s="47"/>
      <c r="J13" s="47"/>
      <c r="K13" s="47"/>
      <c r="L13" s="51">
        <f>M13*Q13</f>
        <v>261063.40000000002</v>
      </c>
      <c r="M13" s="52">
        <v>1305317</v>
      </c>
      <c r="N13" s="53" t="s">
        <v>103</v>
      </c>
      <c r="O13" s="53"/>
      <c r="P13" s="53"/>
      <c r="Q13" s="54">
        <v>0.2</v>
      </c>
    </row>
    <row r="14" spans="1:17" x14ac:dyDescent="0.2">
      <c r="A14" s="21" t="s">
        <v>2</v>
      </c>
      <c r="B14" s="23" t="s">
        <v>78</v>
      </c>
      <c r="C14" s="46">
        <v>0</v>
      </c>
      <c r="F14" s="47"/>
      <c r="G14" s="47"/>
      <c r="H14" s="47"/>
      <c r="I14" s="47"/>
      <c r="J14" s="47"/>
      <c r="K14" s="47"/>
      <c r="L14" s="47"/>
    </row>
    <row r="15" spans="1:17" ht="13.5" thickBot="1" x14ac:dyDescent="0.25">
      <c r="A15" s="21" t="s">
        <v>4</v>
      </c>
      <c r="B15" s="23" t="s">
        <v>79</v>
      </c>
      <c r="C15" s="46">
        <v>15298</v>
      </c>
      <c r="D15" s="47">
        <f>C15</f>
        <v>15298</v>
      </c>
      <c r="F15" s="47"/>
      <c r="G15" s="47"/>
      <c r="H15" s="47"/>
      <c r="I15" s="47"/>
      <c r="J15" s="47"/>
      <c r="K15" s="47"/>
      <c r="L15" s="140">
        <f>F58</f>
        <v>15538.000000000002</v>
      </c>
    </row>
    <row r="16" spans="1:17" ht="13.5" thickBot="1" x14ac:dyDescent="0.25">
      <c r="A16" s="21"/>
      <c r="B16" s="22"/>
      <c r="C16" s="55"/>
      <c r="L16" s="56"/>
      <c r="M16" s="57"/>
      <c r="N16" s="57"/>
      <c r="O16" s="58"/>
    </row>
    <row r="17" spans="1:15" ht="13.5" thickBot="1" x14ac:dyDescent="0.25">
      <c r="A17" s="21"/>
      <c r="B17" s="24" t="s">
        <v>5</v>
      </c>
      <c r="C17" s="59">
        <v>410727.6399999999</v>
      </c>
      <c r="L17" s="60">
        <f>SUM(L8:L16)</f>
        <v>619420.4</v>
      </c>
      <c r="M17" s="61"/>
      <c r="N17" s="61"/>
      <c r="O17" s="62"/>
    </row>
    <row r="18" spans="1:15" ht="13.5" thickTop="1" x14ac:dyDescent="0.2">
      <c r="A18" s="21"/>
      <c r="B18" s="24"/>
      <c r="C18" s="63"/>
      <c r="L18" s="64"/>
      <c r="M18" s="65">
        <f>L41</f>
        <v>605959.87492243352</v>
      </c>
      <c r="N18" s="66" t="s">
        <v>104</v>
      </c>
      <c r="O18" s="67"/>
    </row>
    <row r="19" spans="1:15" ht="13.5" thickBot="1" x14ac:dyDescent="0.25">
      <c r="A19" s="25"/>
      <c r="B19" s="26"/>
      <c r="C19" s="68"/>
      <c r="L19" s="64"/>
      <c r="M19" s="69" t="s">
        <v>105</v>
      </c>
      <c r="N19" s="70">
        <f>L17-M18</f>
        <v>13460.525077566504</v>
      </c>
      <c r="O19" s="67"/>
    </row>
    <row r="20" spans="1:15" ht="13.5" thickBot="1" x14ac:dyDescent="0.25">
      <c r="A20" s="27"/>
      <c r="B20" s="28" t="s">
        <v>80</v>
      </c>
      <c r="C20" s="71"/>
      <c r="L20" s="72"/>
      <c r="M20" s="73"/>
      <c r="N20" s="73"/>
      <c r="O20" s="74"/>
    </row>
    <row r="21" spans="1:15" x14ac:dyDescent="0.2">
      <c r="A21" s="25" t="s">
        <v>6</v>
      </c>
      <c r="B21" s="29" t="s">
        <v>20</v>
      </c>
      <c r="C21" s="55">
        <f>E46</f>
        <v>357294.32699999999</v>
      </c>
      <c r="F21" s="75">
        <f>F46</f>
        <v>10023.30435</v>
      </c>
      <c r="G21" s="75">
        <f t="shared" ref="G21:K21" si="0">G46</f>
        <v>29120.656350000001</v>
      </c>
      <c r="H21" s="75">
        <f t="shared" si="0"/>
        <v>90205.68974999999</v>
      </c>
      <c r="I21" s="75">
        <f t="shared" si="0"/>
        <v>61215.2814</v>
      </c>
      <c r="J21" s="75">
        <f t="shared" si="0"/>
        <v>146903.0661</v>
      </c>
      <c r="K21" s="75">
        <f t="shared" si="0"/>
        <v>19826.32905</v>
      </c>
      <c r="L21" s="75">
        <f t="shared" ref="L21:L37" si="1">SUM(F21:K21)</f>
        <v>357294.32699999999</v>
      </c>
    </row>
    <row r="22" spans="1:15" x14ac:dyDescent="0.2">
      <c r="A22" s="25" t="s">
        <v>7</v>
      </c>
      <c r="B22" s="29" t="s">
        <v>21</v>
      </c>
      <c r="C22" s="55">
        <v>2500</v>
      </c>
      <c r="F22" s="47">
        <f t="shared" ref="F22:K28" si="2">$C22*F$47</f>
        <v>70.133385787006915</v>
      </c>
      <c r="G22" s="47">
        <f t="shared" si="2"/>
        <v>203.75817742832507</v>
      </c>
      <c r="H22" s="47">
        <f t="shared" si="2"/>
        <v>631.17213829986167</v>
      </c>
      <c r="I22" s="47">
        <f t="shared" si="2"/>
        <v>428.32531035400405</v>
      </c>
      <c r="J22" s="47">
        <f t="shared" si="2"/>
        <v>1027.8855204157776</v>
      </c>
      <c r="K22" s="47">
        <f t="shared" si="2"/>
        <v>138.72546771502476</v>
      </c>
      <c r="L22" s="75">
        <f t="shared" si="1"/>
        <v>2500</v>
      </c>
    </row>
    <row r="23" spans="1:15" x14ac:dyDescent="0.2">
      <c r="A23" s="25" t="s">
        <v>1</v>
      </c>
      <c r="B23" s="29" t="s">
        <v>22</v>
      </c>
      <c r="C23" s="55">
        <v>2500</v>
      </c>
      <c r="F23" s="47">
        <f t="shared" si="2"/>
        <v>70.133385787006915</v>
      </c>
      <c r="G23" s="47">
        <f t="shared" si="2"/>
        <v>203.75817742832507</v>
      </c>
      <c r="H23" s="47">
        <f t="shared" si="2"/>
        <v>631.17213829986167</v>
      </c>
      <c r="I23" s="47">
        <f t="shared" si="2"/>
        <v>428.32531035400405</v>
      </c>
      <c r="J23" s="47">
        <f t="shared" si="2"/>
        <v>1027.8855204157776</v>
      </c>
      <c r="K23" s="47">
        <f t="shared" si="2"/>
        <v>138.72546771502476</v>
      </c>
      <c r="L23" s="75">
        <f t="shared" si="1"/>
        <v>2500</v>
      </c>
    </row>
    <row r="24" spans="1:15" x14ac:dyDescent="0.2">
      <c r="A24" s="25" t="s">
        <v>2</v>
      </c>
      <c r="B24" s="29" t="s">
        <v>81</v>
      </c>
      <c r="C24" s="55">
        <v>2500</v>
      </c>
      <c r="F24" s="47">
        <f t="shared" si="2"/>
        <v>70.133385787006915</v>
      </c>
      <c r="G24" s="47">
        <f t="shared" si="2"/>
        <v>203.75817742832507</v>
      </c>
      <c r="H24" s="47">
        <f t="shared" si="2"/>
        <v>631.17213829986167</v>
      </c>
      <c r="I24" s="47">
        <f t="shared" si="2"/>
        <v>428.32531035400405</v>
      </c>
      <c r="J24" s="47">
        <f t="shared" si="2"/>
        <v>1027.8855204157776</v>
      </c>
      <c r="K24" s="47">
        <f t="shared" si="2"/>
        <v>138.72546771502476</v>
      </c>
      <c r="L24" s="75">
        <f t="shared" si="1"/>
        <v>2500</v>
      </c>
    </row>
    <row r="25" spans="1:15" x14ac:dyDescent="0.2">
      <c r="A25" s="25" t="s">
        <v>8</v>
      </c>
      <c r="B25" s="29" t="s">
        <v>23</v>
      </c>
      <c r="C25" s="55">
        <v>0</v>
      </c>
      <c r="F25" s="47">
        <f t="shared" si="2"/>
        <v>0</v>
      </c>
      <c r="G25" s="47">
        <f t="shared" si="2"/>
        <v>0</v>
      </c>
      <c r="H25" s="47">
        <f t="shared" si="2"/>
        <v>0</v>
      </c>
      <c r="I25" s="47">
        <f t="shared" si="2"/>
        <v>0</v>
      </c>
      <c r="J25" s="47">
        <f t="shared" si="2"/>
        <v>0</v>
      </c>
      <c r="K25" s="47">
        <f t="shared" si="2"/>
        <v>0</v>
      </c>
      <c r="L25" s="75">
        <f t="shared" si="1"/>
        <v>0</v>
      </c>
    </row>
    <row r="26" spans="1:15" x14ac:dyDescent="0.2">
      <c r="A26" s="25" t="s">
        <v>9</v>
      </c>
      <c r="B26" s="22" t="s">
        <v>82</v>
      </c>
      <c r="C26" s="55">
        <v>250</v>
      </c>
      <c r="F26" s="47">
        <f t="shared" si="2"/>
        <v>7.0133385787006919</v>
      </c>
      <c r="G26" s="47">
        <f t="shared" si="2"/>
        <v>20.37581774283251</v>
      </c>
      <c r="H26" s="47">
        <f t="shared" si="2"/>
        <v>63.11721382998617</v>
      </c>
      <c r="I26" s="47">
        <f t="shared" si="2"/>
        <v>42.832531035400407</v>
      </c>
      <c r="J26" s="47">
        <f t="shared" si="2"/>
        <v>102.78855204157776</v>
      </c>
      <c r="K26" s="47">
        <f t="shared" si="2"/>
        <v>13.872546771502476</v>
      </c>
      <c r="L26" s="75">
        <f t="shared" si="1"/>
        <v>250</v>
      </c>
    </row>
    <row r="27" spans="1:15" x14ac:dyDescent="0.2">
      <c r="A27" s="25" t="s">
        <v>10</v>
      </c>
      <c r="B27" s="29" t="s">
        <v>83</v>
      </c>
      <c r="C27" s="55">
        <v>250</v>
      </c>
      <c r="F27" s="47">
        <f t="shared" si="2"/>
        <v>7.0133385787006919</v>
      </c>
      <c r="G27" s="47">
        <f t="shared" si="2"/>
        <v>20.37581774283251</v>
      </c>
      <c r="H27" s="47">
        <f t="shared" si="2"/>
        <v>63.11721382998617</v>
      </c>
      <c r="I27" s="47">
        <f t="shared" si="2"/>
        <v>42.832531035400407</v>
      </c>
      <c r="J27" s="47">
        <f t="shared" si="2"/>
        <v>102.78855204157776</v>
      </c>
      <c r="K27" s="47">
        <f t="shared" si="2"/>
        <v>13.872546771502476</v>
      </c>
      <c r="L27" s="75">
        <f t="shared" si="1"/>
        <v>250</v>
      </c>
    </row>
    <row r="28" spans="1:15" x14ac:dyDescent="0.2">
      <c r="A28" s="25" t="s">
        <v>3</v>
      </c>
      <c r="B28" s="29" t="s">
        <v>24</v>
      </c>
      <c r="C28" s="55">
        <v>2292</v>
      </c>
      <c r="F28" s="47">
        <f t="shared" si="2"/>
        <v>64.298288089527944</v>
      </c>
      <c r="G28" s="47">
        <f t="shared" si="2"/>
        <v>186.80549706628844</v>
      </c>
      <c r="H28" s="47">
        <f t="shared" si="2"/>
        <v>578.6586163933132</v>
      </c>
      <c r="I28" s="47">
        <f t="shared" si="2"/>
        <v>392.68864453255094</v>
      </c>
      <c r="J28" s="47">
        <f t="shared" si="2"/>
        <v>942.36544511718489</v>
      </c>
      <c r="K28" s="47">
        <f t="shared" si="2"/>
        <v>127.18350880113471</v>
      </c>
      <c r="L28" s="75">
        <f t="shared" si="1"/>
        <v>2292</v>
      </c>
    </row>
    <row r="29" spans="1:15" x14ac:dyDescent="0.2">
      <c r="A29" s="25" t="s">
        <v>11</v>
      </c>
      <c r="B29" s="29" t="s">
        <v>84</v>
      </c>
      <c r="C29" s="55">
        <v>20000</v>
      </c>
      <c r="D29" s="32" t="s">
        <v>106</v>
      </c>
      <c r="F29" s="47">
        <v>0</v>
      </c>
      <c r="G29" s="47">
        <v>0</v>
      </c>
      <c r="H29" s="47">
        <v>0</v>
      </c>
      <c r="I29" s="47">
        <v>20000</v>
      </c>
      <c r="J29" s="47">
        <v>0</v>
      </c>
      <c r="K29" s="47">
        <v>1</v>
      </c>
      <c r="L29" s="75">
        <f t="shared" si="1"/>
        <v>20001</v>
      </c>
    </row>
    <row r="30" spans="1:15" x14ac:dyDescent="0.2">
      <c r="A30" s="25" t="s">
        <v>12</v>
      </c>
      <c r="B30" s="29" t="s">
        <v>85</v>
      </c>
      <c r="C30" s="55">
        <v>4000</v>
      </c>
      <c r="F30" s="47">
        <f t="shared" ref="F30:K37" si="3">$C30*F$47</f>
        <v>112.21341725921107</v>
      </c>
      <c r="G30" s="47">
        <f t="shared" si="3"/>
        <v>326.01308388532016</v>
      </c>
      <c r="H30" s="47">
        <f t="shared" si="3"/>
        <v>1009.8754212797787</v>
      </c>
      <c r="I30" s="47">
        <f t="shared" si="3"/>
        <v>685.32049656640652</v>
      </c>
      <c r="J30" s="47">
        <f t="shared" si="3"/>
        <v>1644.6168326652441</v>
      </c>
      <c r="K30" s="47">
        <f t="shared" si="3"/>
        <v>221.96074834403962</v>
      </c>
      <c r="L30" s="75">
        <f t="shared" si="1"/>
        <v>4000</v>
      </c>
    </row>
    <row r="31" spans="1:15" x14ac:dyDescent="0.2">
      <c r="A31" s="25" t="s">
        <v>13</v>
      </c>
      <c r="B31" s="29" t="s">
        <v>86</v>
      </c>
      <c r="C31" s="55">
        <v>7000</v>
      </c>
      <c r="F31" s="47">
        <f t="shared" si="3"/>
        <v>196.37348020361935</v>
      </c>
      <c r="G31" s="47">
        <f t="shared" si="3"/>
        <v>570.52289679931027</v>
      </c>
      <c r="H31" s="47">
        <f t="shared" si="3"/>
        <v>1767.2819872396128</v>
      </c>
      <c r="I31" s="47">
        <f t="shared" si="3"/>
        <v>1199.3108689912112</v>
      </c>
      <c r="J31" s="47">
        <f t="shared" si="3"/>
        <v>2878.0794571641773</v>
      </c>
      <c r="K31" s="47">
        <f t="shared" si="3"/>
        <v>388.43130960206935</v>
      </c>
      <c r="L31" s="75">
        <f t="shared" si="1"/>
        <v>7000.0000000000009</v>
      </c>
    </row>
    <row r="32" spans="1:15" x14ac:dyDescent="0.2">
      <c r="A32" s="25" t="s">
        <v>14</v>
      </c>
      <c r="B32" s="22" t="s">
        <v>25</v>
      </c>
      <c r="C32" s="55">
        <v>2760</v>
      </c>
      <c r="F32" s="47">
        <f t="shared" si="3"/>
        <v>77.427257908855637</v>
      </c>
      <c r="G32" s="47">
        <f t="shared" si="3"/>
        <v>224.94902788087089</v>
      </c>
      <c r="H32" s="47">
        <f t="shared" si="3"/>
        <v>696.81404068304732</v>
      </c>
      <c r="I32" s="47">
        <f t="shared" si="3"/>
        <v>472.87114263082049</v>
      </c>
      <c r="J32" s="47">
        <f t="shared" si="3"/>
        <v>1134.7856145390185</v>
      </c>
      <c r="K32" s="47">
        <f t="shared" si="3"/>
        <v>153.15291635738734</v>
      </c>
      <c r="L32" s="75">
        <f t="shared" si="1"/>
        <v>2760.0000000000005</v>
      </c>
    </row>
    <row r="33" spans="1:18" x14ac:dyDescent="0.2">
      <c r="A33" s="25" t="s">
        <v>15</v>
      </c>
      <c r="B33" s="29" t="s">
        <v>87</v>
      </c>
      <c r="C33" s="55">
        <v>4836</v>
      </c>
      <c r="F33" s="47">
        <f t="shared" si="3"/>
        <v>135.66602146638618</v>
      </c>
      <c r="G33" s="47">
        <f t="shared" si="3"/>
        <v>394.14981841735204</v>
      </c>
      <c r="H33" s="47">
        <f t="shared" si="3"/>
        <v>1220.9393843272524</v>
      </c>
      <c r="I33" s="47">
        <f t="shared" si="3"/>
        <v>828.55248034878548</v>
      </c>
      <c r="J33" s="47">
        <f t="shared" si="3"/>
        <v>1988.3417506922801</v>
      </c>
      <c r="K33" s="47">
        <f t="shared" si="3"/>
        <v>268.3505447479439</v>
      </c>
      <c r="L33" s="75">
        <f t="shared" si="1"/>
        <v>4836</v>
      </c>
    </row>
    <row r="34" spans="1:18" x14ac:dyDescent="0.2">
      <c r="A34" s="25" t="s">
        <v>16</v>
      </c>
      <c r="B34" s="22" t="s">
        <v>88</v>
      </c>
      <c r="C34" s="55">
        <v>60860.83</v>
      </c>
      <c r="D34" s="76" t="s">
        <v>107</v>
      </c>
      <c r="F34" s="47">
        <f t="shared" si="3"/>
        <v>1707.3504278829778</v>
      </c>
      <c r="G34" s="47">
        <f t="shared" si="3"/>
        <v>4960.3567190300519</v>
      </c>
      <c r="H34" s="47">
        <f t="shared" si="3"/>
        <v>15365.464083921748</v>
      </c>
      <c r="I34" s="47">
        <f t="shared" si="3"/>
        <v>10427.293559260912</v>
      </c>
      <c r="J34" s="47">
        <f t="shared" si="3"/>
        <v>25023.186366994469</v>
      </c>
      <c r="K34" s="47">
        <f t="shared" si="3"/>
        <v>3377.1788429098442</v>
      </c>
      <c r="L34" s="75">
        <f t="shared" si="1"/>
        <v>60860.830000000009</v>
      </c>
    </row>
    <row r="35" spans="1:18" x14ac:dyDescent="0.2">
      <c r="A35" s="25" t="s">
        <v>16</v>
      </c>
      <c r="B35" s="22" t="s">
        <v>89</v>
      </c>
      <c r="C35" s="55">
        <f>30866.75+21282</f>
        <v>52148.75</v>
      </c>
      <c r="F35" s="47">
        <f t="shared" si="3"/>
        <v>1462.9473608240708</v>
      </c>
      <c r="G35" s="47">
        <f t="shared" si="3"/>
        <v>4250.2937020661475</v>
      </c>
      <c r="H35" s="47">
        <f t="shared" si="3"/>
        <v>13165.935218865965</v>
      </c>
      <c r="I35" s="47">
        <f t="shared" si="3"/>
        <v>8934.6518113293478</v>
      </c>
      <c r="J35" s="47">
        <f t="shared" si="3"/>
        <v>21441.178013112913</v>
      </c>
      <c r="K35" s="47">
        <f t="shared" si="3"/>
        <v>2893.7438938015589</v>
      </c>
      <c r="L35" s="75">
        <f t="shared" si="1"/>
        <v>52148.750000000007</v>
      </c>
    </row>
    <row r="36" spans="1:18" x14ac:dyDescent="0.2">
      <c r="A36" s="25" t="s">
        <v>17</v>
      </c>
      <c r="B36" s="29" t="s">
        <v>90</v>
      </c>
      <c r="C36" s="55">
        <v>3930</v>
      </c>
      <c r="F36" s="47">
        <f t="shared" si="3"/>
        <v>110.24968245717487</v>
      </c>
      <c r="G36" s="47">
        <f t="shared" si="3"/>
        <v>320.30785491732701</v>
      </c>
      <c r="H36" s="47">
        <f t="shared" si="3"/>
        <v>992.20260140738253</v>
      </c>
      <c r="I36" s="47">
        <f t="shared" si="3"/>
        <v>673.32738787649441</v>
      </c>
      <c r="J36" s="47">
        <f t="shared" si="3"/>
        <v>1615.8360380936024</v>
      </c>
      <c r="K36" s="47">
        <f t="shared" si="3"/>
        <v>218.07643524801892</v>
      </c>
      <c r="L36" s="75">
        <f t="shared" si="1"/>
        <v>3930</v>
      </c>
    </row>
    <row r="37" spans="1:18" x14ac:dyDescent="0.2">
      <c r="A37" s="25"/>
      <c r="B37" s="22" t="s">
        <v>91</v>
      </c>
      <c r="C37" s="55">
        <f>(507523/12)*2</f>
        <v>84587.166666666672</v>
      </c>
      <c r="F37" s="47">
        <f t="shared" si="3"/>
        <v>2372.9537569852741</v>
      </c>
      <c r="G37" s="47">
        <f t="shared" si="3"/>
        <v>6894.130765530389</v>
      </c>
      <c r="H37" s="47">
        <f t="shared" si="3"/>
        <v>21355.625143090714</v>
      </c>
      <c r="I37" s="47">
        <f t="shared" si="3"/>
        <v>14492.329765786348</v>
      </c>
      <c r="J37" s="47">
        <f t="shared" si="3"/>
        <v>34778.369531865115</v>
      </c>
      <c r="K37" s="47">
        <f t="shared" si="3"/>
        <v>4693.7577034088345</v>
      </c>
      <c r="L37" s="75">
        <f t="shared" si="1"/>
        <v>84587.166666666672</v>
      </c>
    </row>
    <row r="38" spans="1:18" ht="13.5" thickBot="1" x14ac:dyDescent="0.25">
      <c r="A38" s="25"/>
      <c r="B38" s="30" t="s">
        <v>19</v>
      </c>
      <c r="C38" s="77">
        <f>SUM(C21:C37)</f>
        <v>607709.07366666663</v>
      </c>
      <c r="F38" s="78">
        <f t="shared" ref="F38:K38" si="4">SUM(F21:F37)</f>
        <v>16487.210877595524</v>
      </c>
      <c r="G38" s="78">
        <f t="shared" si="4"/>
        <v>47900.2118833637</v>
      </c>
      <c r="H38" s="79">
        <f t="shared" si="4"/>
        <v>148378.23708976837</v>
      </c>
      <c r="I38" s="78">
        <f t="shared" si="4"/>
        <v>120692.26855045566</v>
      </c>
      <c r="J38" s="78">
        <f t="shared" si="4"/>
        <v>241639.05881557454</v>
      </c>
      <c r="K38" s="78">
        <f t="shared" si="4"/>
        <v>32613.086449908908</v>
      </c>
      <c r="L38" s="78">
        <f>SUM(F38:K38)</f>
        <v>607710.07366666663</v>
      </c>
      <c r="M38" s="80" t="s">
        <v>108</v>
      </c>
      <c r="N38" s="80"/>
      <c r="O38" s="80"/>
      <c r="P38" s="80"/>
      <c r="Q38" s="80"/>
      <c r="R38" s="81"/>
    </row>
    <row r="39" spans="1:18" ht="13.5" thickTop="1" x14ac:dyDescent="0.2">
      <c r="A39" s="25"/>
      <c r="B39" s="26"/>
      <c r="C39" s="55">
        <v>-109114.58560000011</v>
      </c>
      <c r="F39" s="82">
        <f>$K$38*F40</f>
        <v>884.79499841865879</v>
      </c>
      <c r="G39" s="82">
        <f t="shared" ref="G39:J39" si="5">$K$38*G40</f>
        <v>2570.5905148084776</v>
      </c>
      <c r="H39" s="83">
        <f t="shared" si="5"/>
        <v>7962.7975299089121</v>
      </c>
      <c r="I39" s="82">
        <f t="shared" si="5"/>
        <v>6477.0152061534491</v>
      </c>
      <c r="J39" s="82">
        <f t="shared" si="5"/>
        <v>12967.689456386268</v>
      </c>
      <c r="K39" s="84"/>
      <c r="L39" s="85">
        <f>SUM(F39:K39)</f>
        <v>30862.887705675763</v>
      </c>
      <c r="M39" s="80" t="s">
        <v>109</v>
      </c>
      <c r="N39" s="80"/>
      <c r="O39" s="80"/>
      <c r="P39" s="80"/>
      <c r="Q39" s="80"/>
      <c r="R39" s="81"/>
    </row>
    <row r="40" spans="1:18" ht="15.75" thickBot="1" x14ac:dyDescent="0.3">
      <c r="A40" s="86" t="s">
        <v>110</v>
      </c>
      <c r="B40" s="87"/>
      <c r="C40" s="88"/>
      <c r="F40" s="89">
        <f>F38/$L$38</f>
        <v>2.7130060191562461E-2</v>
      </c>
      <c r="G40" s="89">
        <f t="shared" ref="G40:J40" si="6">G38/$L$38</f>
        <v>7.8820829140372806E-2</v>
      </c>
      <c r="H40" s="89">
        <f t="shared" si="6"/>
        <v>0.24415958122022988</v>
      </c>
      <c r="I40" s="89">
        <f t="shared" si="6"/>
        <v>0.19860172437532481</v>
      </c>
      <c r="J40" s="89">
        <f t="shared" si="6"/>
        <v>0.39762226970770159</v>
      </c>
      <c r="L40" s="90">
        <f>SUM(L38:L39)</f>
        <v>638572.96137234243</v>
      </c>
      <c r="M40" s="80" t="s">
        <v>111</v>
      </c>
    </row>
    <row r="41" spans="1:18" ht="15.75" thickBot="1" x14ac:dyDescent="0.3">
      <c r="A41" s="86" t="s">
        <v>112</v>
      </c>
      <c r="B41" s="87"/>
      <c r="C41" s="88"/>
      <c r="L41" s="91">
        <f>SUM(F38:J39)</f>
        <v>605959.87492243352</v>
      </c>
      <c r="M41" s="80" t="s">
        <v>113</v>
      </c>
    </row>
    <row r="42" spans="1:18" x14ac:dyDescent="0.2">
      <c r="A42" s="92">
        <v>1</v>
      </c>
      <c r="B42" s="93" t="s">
        <v>114</v>
      </c>
      <c r="C42" s="88" t="s">
        <v>115</v>
      </c>
      <c r="D42" s="32" t="s">
        <v>116</v>
      </c>
      <c r="E42" s="94">
        <v>132175.527</v>
      </c>
      <c r="F42" s="47">
        <f>$E42*0.05</f>
        <v>6608.7763500000001</v>
      </c>
      <c r="G42" s="47">
        <f>E42*0.05</f>
        <v>6608.7763500000001</v>
      </c>
      <c r="H42" s="47">
        <f>E42*0.25</f>
        <v>33043.88175</v>
      </c>
      <c r="I42" s="47">
        <f>E42*0.2</f>
        <v>26435.1054</v>
      </c>
      <c r="J42" s="47">
        <f>E42*0.3</f>
        <v>39652.658100000001</v>
      </c>
      <c r="K42" s="47">
        <f>E42*0.15</f>
        <v>19826.32905</v>
      </c>
      <c r="L42" s="47">
        <f>SUM(F42:K42)</f>
        <v>132175.527</v>
      </c>
    </row>
    <row r="43" spans="1:18" ht="13.5" thickBot="1" x14ac:dyDescent="0.25">
      <c r="A43" s="95">
        <v>3</v>
      </c>
      <c r="B43" s="96" t="s">
        <v>68</v>
      </c>
      <c r="C43" s="97"/>
      <c r="D43" s="32" t="s">
        <v>117</v>
      </c>
      <c r="E43" s="98">
        <f>(((56451-38397)/2)+38397)*1.44</f>
        <v>68290.559999999998</v>
      </c>
      <c r="F43" s="47">
        <f t="shared" ref="F43" si="7">$E43*0.05</f>
        <v>3414.5280000000002</v>
      </c>
      <c r="G43" s="47">
        <f>E43*0.1</f>
        <v>6829.0560000000005</v>
      </c>
      <c r="H43" s="47">
        <f>E43*0.5</f>
        <v>34145.279999999999</v>
      </c>
      <c r="I43" s="47">
        <f>E43*0.05</f>
        <v>3414.5280000000002</v>
      </c>
      <c r="J43" s="47">
        <f>E43*0.3</f>
        <v>20487.167999999998</v>
      </c>
      <c r="K43" s="47"/>
      <c r="L43" s="47">
        <f t="shared" ref="L43:L45" si="8">SUM(F43:K43)</f>
        <v>68290.559999999998</v>
      </c>
    </row>
    <row r="44" spans="1:18" s="101" customFormat="1" ht="13.5" thickTop="1" x14ac:dyDescent="0.2">
      <c r="A44" s="99"/>
      <c r="B44" s="100"/>
      <c r="C44" s="97"/>
      <c r="D44" s="45" t="s">
        <v>118</v>
      </c>
      <c r="E44" s="98">
        <f>(((64272-42286)/2)+42286)*1.44</f>
        <v>76721.759999999995</v>
      </c>
      <c r="F44" s="47">
        <f>$E44*0</f>
        <v>0</v>
      </c>
      <c r="G44" s="47">
        <f t="shared" ref="G44:G45" si="9">E44*0.1</f>
        <v>7672.1759999999995</v>
      </c>
      <c r="H44" s="47">
        <f>E44*0.3</f>
        <v>23016.527999999998</v>
      </c>
      <c r="I44" s="47">
        <f>E44*0.2</f>
        <v>15344.351999999999</v>
      </c>
      <c r="J44" s="47">
        <f>E44*0.4</f>
        <v>30688.703999999998</v>
      </c>
      <c r="K44" s="88"/>
      <c r="L44" s="47">
        <f t="shared" si="8"/>
        <v>76721.759999999995</v>
      </c>
    </row>
    <row r="45" spans="1:18" s="101" customFormat="1" x14ac:dyDescent="0.2">
      <c r="A45" s="102"/>
      <c r="B45" s="100"/>
      <c r="C45" s="97"/>
      <c r="D45" s="45" t="s">
        <v>119</v>
      </c>
      <c r="E45" s="98">
        <f>(((67038-44221)/2)+44221)*1.44</f>
        <v>80106.48</v>
      </c>
      <c r="F45" s="47">
        <f>$E45*0</f>
        <v>0</v>
      </c>
      <c r="G45" s="47">
        <f t="shared" si="9"/>
        <v>8010.6480000000001</v>
      </c>
      <c r="H45" s="47">
        <f>E45*0</f>
        <v>0</v>
      </c>
      <c r="I45" s="47">
        <f>E45*0.2</f>
        <v>16021.296</v>
      </c>
      <c r="J45" s="47">
        <f>E45*0.7</f>
        <v>56074.535999999993</v>
      </c>
      <c r="K45" s="88"/>
      <c r="L45" s="47">
        <f t="shared" si="8"/>
        <v>80106.48</v>
      </c>
    </row>
    <row r="46" spans="1:18" s="101" customFormat="1" ht="13.5" thickBot="1" x14ac:dyDescent="0.25">
      <c r="A46" s="102"/>
      <c r="B46" s="100"/>
      <c r="C46" s="103"/>
      <c r="D46" s="45"/>
      <c r="E46" s="104">
        <f>SUM(E42:E45)</f>
        <v>357294.32699999999</v>
      </c>
      <c r="F46" s="105">
        <f t="shared" ref="F46:L46" si="10">SUM(F42:F45)</f>
        <v>10023.30435</v>
      </c>
      <c r="G46" s="104">
        <f t="shared" si="10"/>
        <v>29120.656350000001</v>
      </c>
      <c r="H46" s="104">
        <f t="shared" si="10"/>
        <v>90205.68974999999</v>
      </c>
      <c r="I46" s="104">
        <f t="shared" si="10"/>
        <v>61215.2814</v>
      </c>
      <c r="J46" s="104">
        <f t="shared" si="10"/>
        <v>146903.0661</v>
      </c>
      <c r="K46" s="104">
        <f t="shared" si="10"/>
        <v>19826.32905</v>
      </c>
      <c r="L46" s="105">
        <f t="shared" si="10"/>
        <v>357294.32699999999</v>
      </c>
    </row>
    <row r="47" spans="1:18" s="101" customFormat="1" ht="14.25" thickTop="1" thickBot="1" x14ac:dyDescent="0.25">
      <c r="A47" s="102"/>
      <c r="B47" s="100"/>
      <c r="C47" s="103"/>
      <c r="D47" s="45"/>
      <c r="E47" s="106"/>
      <c r="F47" s="107">
        <f>F46/$E$46</f>
        <v>2.8053354314802766E-2</v>
      </c>
      <c r="G47" s="107">
        <f t="shared" ref="G47:K47" si="11">G46/$E$46</f>
        <v>8.1503270971330033E-2</v>
      </c>
      <c r="H47" s="107">
        <f t="shared" si="11"/>
        <v>0.25246885531994467</v>
      </c>
      <c r="I47" s="107">
        <f t="shared" si="11"/>
        <v>0.17133012414160162</v>
      </c>
      <c r="J47" s="107">
        <f t="shared" si="11"/>
        <v>0.41115420816631104</v>
      </c>
      <c r="K47" s="107">
        <f t="shared" si="11"/>
        <v>5.5490187086009904E-2</v>
      </c>
      <c r="L47" s="108">
        <f>SUM(F47:K47)</f>
        <v>1</v>
      </c>
    </row>
    <row r="48" spans="1:18" s="101" customFormat="1" ht="13.5" thickTop="1" x14ac:dyDescent="0.2">
      <c r="A48" s="102"/>
      <c r="B48" s="100"/>
      <c r="C48" s="640" t="s">
        <v>120</v>
      </c>
      <c r="D48" s="109" t="s">
        <v>121</v>
      </c>
      <c r="E48" s="110">
        <v>132175.527</v>
      </c>
      <c r="F48" s="88"/>
      <c r="G48" s="88"/>
      <c r="H48" s="88"/>
      <c r="I48" s="88"/>
      <c r="J48" s="88"/>
      <c r="K48" s="88"/>
      <c r="L48" s="88"/>
    </row>
    <row r="49" spans="1:18" x14ac:dyDescent="0.2">
      <c r="A49" s="92">
        <v>1</v>
      </c>
      <c r="B49" s="93" t="s">
        <v>114</v>
      </c>
      <c r="C49" s="640"/>
      <c r="D49" s="109" t="s">
        <v>122</v>
      </c>
      <c r="E49" s="110">
        <v>99638.118600000002</v>
      </c>
      <c r="F49" s="47"/>
      <c r="G49" s="47"/>
      <c r="H49" s="47"/>
      <c r="I49" s="47"/>
      <c r="J49" s="47"/>
      <c r="K49" s="47"/>
      <c r="L49" s="47"/>
      <c r="N49" s="101"/>
      <c r="O49" s="101"/>
      <c r="P49" s="101"/>
    </row>
    <row r="50" spans="1:18" x14ac:dyDescent="0.2">
      <c r="A50" s="92">
        <v>1</v>
      </c>
      <c r="B50" s="111" t="s">
        <v>123</v>
      </c>
      <c r="C50" s="640"/>
      <c r="D50" s="109" t="s">
        <v>124</v>
      </c>
      <c r="E50" s="110">
        <v>88483</v>
      </c>
      <c r="F50" s="47"/>
      <c r="G50" s="47"/>
      <c r="H50" s="47"/>
      <c r="I50" s="47"/>
      <c r="J50" s="47"/>
      <c r="K50" s="47"/>
      <c r="L50" s="47"/>
      <c r="N50" s="112">
        <v>85</v>
      </c>
      <c r="O50" s="113" t="s">
        <v>125</v>
      </c>
      <c r="P50" s="114"/>
    </row>
    <row r="51" spans="1:18" ht="13.5" thickBot="1" x14ac:dyDescent="0.25">
      <c r="A51" s="115"/>
      <c r="B51" s="87"/>
      <c r="C51" s="103"/>
      <c r="F51" s="47" t="s">
        <v>126</v>
      </c>
      <c r="G51" s="47" t="s">
        <v>126</v>
      </c>
      <c r="H51" s="116" t="s">
        <v>127</v>
      </c>
      <c r="I51" s="47" t="s">
        <v>128</v>
      </c>
      <c r="J51" s="116" t="s">
        <v>127</v>
      </c>
      <c r="K51" s="47"/>
      <c r="L51" s="47"/>
      <c r="M51" s="96" t="s">
        <v>129</v>
      </c>
      <c r="N51" s="117" t="s">
        <v>130</v>
      </c>
      <c r="O51" s="117"/>
      <c r="P51" s="117"/>
    </row>
    <row r="52" spans="1:18" s="125" customFormat="1" ht="13.5" thickBot="1" x14ac:dyDescent="0.25">
      <c r="A52" s="115"/>
      <c r="B52" s="87"/>
      <c r="C52" s="103"/>
      <c r="D52" s="118"/>
      <c r="E52" s="118"/>
      <c r="F52" s="119">
        <f>F38+F39</f>
        <v>17372.005876014184</v>
      </c>
      <c r="G52" s="119">
        <f t="shared" ref="G52:I52" si="12">G38+G39</f>
        <v>50470.802398172178</v>
      </c>
      <c r="H52" s="119"/>
      <c r="I52" s="119">
        <f t="shared" si="12"/>
        <v>127169.2837566091</v>
      </c>
      <c r="J52" s="118"/>
      <c r="K52" s="118"/>
      <c r="L52" s="119">
        <f>SUM(F52:K52)</f>
        <v>195012.09203079547</v>
      </c>
      <c r="M52" s="120">
        <f>SUM(M53:M56)</f>
        <v>2010.8000000000002</v>
      </c>
      <c r="N52" s="121">
        <f>L52/M52</f>
        <v>96.98234137198898</v>
      </c>
      <c r="O52" s="122" t="s">
        <v>131</v>
      </c>
      <c r="P52" s="123"/>
      <c r="Q52" s="118"/>
      <c r="R52" s="124" t="s">
        <v>132</v>
      </c>
    </row>
    <row r="53" spans="1:18" ht="13.5" thickTop="1" x14ac:dyDescent="0.2">
      <c r="A53" s="115"/>
      <c r="B53" s="87"/>
      <c r="C53" s="103"/>
      <c r="D53" s="32" t="s">
        <v>133</v>
      </c>
      <c r="F53" s="32">
        <v>0.05</v>
      </c>
      <c r="G53" s="32">
        <v>0.05</v>
      </c>
      <c r="H53" s="126"/>
      <c r="I53" s="126">
        <v>0.2</v>
      </c>
      <c r="L53" s="127">
        <f t="shared" ref="L53:L56" si="13">SUM(F53:K53)</f>
        <v>0.30000000000000004</v>
      </c>
      <c r="M53" s="128">
        <f>L53*1828</f>
        <v>548.40000000000009</v>
      </c>
      <c r="N53" s="129" t="s">
        <v>134</v>
      </c>
      <c r="Q53" s="80" t="s">
        <v>135</v>
      </c>
      <c r="R53" s="130">
        <f>M53*$N$52</f>
        <v>53185.116008398763</v>
      </c>
    </row>
    <row r="54" spans="1:18" x14ac:dyDescent="0.2">
      <c r="A54" s="115"/>
      <c r="B54" s="87"/>
      <c r="C54" s="103"/>
      <c r="D54" s="32" t="s">
        <v>133</v>
      </c>
      <c r="F54" s="32">
        <v>0.05</v>
      </c>
      <c r="G54" s="89">
        <v>0.1</v>
      </c>
      <c r="H54" s="126"/>
      <c r="I54" s="126">
        <v>0.05</v>
      </c>
      <c r="L54" s="127">
        <f t="shared" si="13"/>
        <v>0.2</v>
      </c>
      <c r="M54" s="128">
        <f t="shared" ref="M54:M56" si="14">L54*1828</f>
        <v>365.6</v>
      </c>
      <c r="Q54" s="80" t="s">
        <v>135</v>
      </c>
      <c r="R54" s="130">
        <f t="shared" ref="R54:R56" si="15">M54*$N$52</f>
        <v>35456.744005599176</v>
      </c>
    </row>
    <row r="55" spans="1:18" x14ac:dyDescent="0.2">
      <c r="A55" s="115"/>
      <c r="B55" s="87"/>
      <c r="C55" s="103"/>
      <c r="D55" s="32" t="s">
        <v>133</v>
      </c>
      <c r="G55" s="89">
        <v>0.1</v>
      </c>
      <c r="H55" s="126"/>
      <c r="I55" s="126">
        <v>0.2</v>
      </c>
      <c r="L55" s="127">
        <f t="shared" si="13"/>
        <v>0.30000000000000004</v>
      </c>
      <c r="M55" s="128">
        <f t="shared" si="14"/>
        <v>548.40000000000009</v>
      </c>
      <c r="Q55" s="80" t="s">
        <v>135</v>
      </c>
      <c r="R55" s="130">
        <f t="shared" si="15"/>
        <v>53185.116008398763</v>
      </c>
    </row>
    <row r="56" spans="1:18" x14ac:dyDescent="0.2">
      <c r="A56" s="115"/>
      <c r="B56" s="87"/>
      <c r="C56" s="103"/>
      <c r="D56" s="32" t="s">
        <v>133</v>
      </c>
      <c r="G56" s="89">
        <v>0.1</v>
      </c>
      <c r="H56" s="126" t="s">
        <v>26</v>
      </c>
      <c r="I56" s="126">
        <v>0.2</v>
      </c>
      <c r="L56" s="127">
        <f t="shared" si="13"/>
        <v>0.30000000000000004</v>
      </c>
      <c r="M56" s="128">
        <f t="shared" si="14"/>
        <v>548.40000000000009</v>
      </c>
      <c r="Q56" s="80" t="s">
        <v>135</v>
      </c>
      <c r="R56" s="130">
        <f t="shared" si="15"/>
        <v>53185.116008398763</v>
      </c>
    </row>
    <row r="57" spans="1:18" ht="13.5" thickBot="1" x14ac:dyDescent="0.25">
      <c r="A57" s="115"/>
      <c r="B57" s="87"/>
      <c r="C57" s="103"/>
      <c r="D57" s="131" t="s">
        <v>136</v>
      </c>
      <c r="F57" s="132">
        <f>SUM(F53:F56)</f>
        <v>0.1</v>
      </c>
      <c r="G57" s="132">
        <f t="shared" ref="G57:I57" si="16">SUM(G53:G56)</f>
        <v>0.35</v>
      </c>
      <c r="H57" s="132">
        <f t="shared" si="16"/>
        <v>0</v>
      </c>
      <c r="I57" s="132">
        <f t="shared" si="16"/>
        <v>0.65</v>
      </c>
      <c r="L57" s="127" t="s">
        <v>26</v>
      </c>
      <c r="R57" s="133">
        <f>SUM(R53:R56)</f>
        <v>195012.09203079547</v>
      </c>
    </row>
    <row r="58" spans="1:18" ht="13.5" thickTop="1" x14ac:dyDescent="0.2">
      <c r="A58" s="115"/>
      <c r="B58" s="87"/>
      <c r="C58" s="103"/>
      <c r="D58" s="131" t="s">
        <v>137</v>
      </c>
      <c r="F58" s="134">
        <f>(F57*1828)*$N$50</f>
        <v>15538.000000000002</v>
      </c>
      <c r="G58" s="134">
        <f t="shared" ref="G58:I58" si="17">(G57*1828)*$N$50</f>
        <v>54382.999999999993</v>
      </c>
      <c r="H58" s="134">
        <f t="shared" si="17"/>
        <v>0</v>
      </c>
      <c r="I58" s="134">
        <f t="shared" si="17"/>
        <v>100997</v>
      </c>
    </row>
    <row r="59" spans="1:18" x14ac:dyDescent="0.2">
      <c r="A59" s="135"/>
      <c r="B59" s="136"/>
      <c r="C59" s="103"/>
    </row>
    <row r="60" spans="1:18" x14ac:dyDescent="0.2">
      <c r="A60" s="135"/>
      <c r="B60" s="136"/>
      <c r="C60" s="103"/>
      <c r="F60" s="32" t="s">
        <v>138</v>
      </c>
      <c r="G60" s="137" t="s">
        <v>139</v>
      </c>
    </row>
    <row r="61" spans="1:18" s="125" customFormat="1" x14ac:dyDescent="0.2">
      <c r="B61" s="124"/>
      <c r="C61" s="118"/>
      <c r="D61" s="118"/>
      <c r="E61" s="118">
        <v>2080</v>
      </c>
      <c r="F61" s="118">
        <v>80</v>
      </c>
      <c r="G61" s="118">
        <v>172</v>
      </c>
      <c r="H61" s="118">
        <f>E61-F61-G61</f>
        <v>1828</v>
      </c>
      <c r="I61" s="138">
        <f>H61/E61</f>
        <v>0.87884615384615383</v>
      </c>
      <c r="J61" s="118"/>
      <c r="K61" s="118"/>
      <c r="L61" s="118"/>
    </row>
    <row r="62" spans="1:18" s="125" customFormat="1" x14ac:dyDescent="0.2">
      <c r="B62" s="124"/>
      <c r="C62" s="118"/>
      <c r="D62" s="118"/>
      <c r="E62" s="118"/>
      <c r="F62" s="118"/>
      <c r="G62" s="118"/>
      <c r="H62" s="118"/>
      <c r="I62" s="118"/>
      <c r="J62" s="118"/>
      <c r="K62" s="118"/>
      <c r="L62" s="118"/>
    </row>
    <row r="63" spans="1:18" s="125" customFormat="1" x14ac:dyDescent="0.2">
      <c r="B63" s="124"/>
      <c r="C63" s="118"/>
      <c r="D63" s="118"/>
      <c r="E63" s="118"/>
      <c r="F63" s="118"/>
      <c r="G63" s="118"/>
      <c r="H63" s="118"/>
      <c r="I63" s="118"/>
      <c r="J63" s="118"/>
      <c r="K63" s="118"/>
      <c r="L63" s="118"/>
    </row>
    <row r="64" spans="1:18" s="125" customFormat="1" x14ac:dyDescent="0.2">
      <c r="B64" s="124"/>
      <c r="C64" s="118"/>
      <c r="D64" s="118"/>
      <c r="E64" s="118"/>
      <c r="F64" s="118"/>
      <c r="G64" s="118"/>
      <c r="H64" s="118"/>
      <c r="I64" s="118"/>
      <c r="J64" s="118"/>
      <c r="K64" s="118"/>
      <c r="L64" s="118"/>
    </row>
    <row r="65" spans="2:12" s="125" customFormat="1" x14ac:dyDescent="0.2">
      <c r="B65" s="124"/>
      <c r="C65" s="118"/>
      <c r="D65" s="118"/>
      <c r="E65" s="118"/>
      <c r="F65" s="118"/>
      <c r="G65" s="118"/>
      <c r="H65" s="118"/>
      <c r="I65" s="118"/>
      <c r="J65" s="118"/>
      <c r="K65" s="118"/>
      <c r="L65" s="118"/>
    </row>
    <row r="66" spans="2:12" s="125" customFormat="1" x14ac:dyDescent="0.2">
      <c r="B66" s="124"/>
      <c r="C66" s="118"/>
      <c r="D66" s="118"/>
      <c r="E66" s="118"/>
      <c r="F66" s="118"/>
      <c r="G66" s="118"/>
      <c r="H66" s="118"/>
      <c r="I66" s="118"/>
      <c r="J66" s="118"/>
      <c r="K66" s="118"/>
      <c r="L66" s="118"/>
    </row>
    <row r="67" spans="2:12" s="125" customFormat="1" x14ac:dyDescent="0.2">
      <c r="B67" s="124"/>
      <c r="C67" s="118"/>
      <c r="D67" s="118"/>
      <c r="E67" s="118"/>
      <c r="F67" s="118"/>
      <c r="G67" s="118"/>
      <c r="H67" s="118"/>
      <c r="I67" s="118"/>
      <c r="J67" s="118"/>
      <c r="K67" s="118"/>
      <c r="L67" s="118"/>
    </row>
    <row r="68" spans="2:12" s="125" customFormat="1" x14ac:dyDescent="0.2">
      <c r="B68" s="124"/>
      <c r="C68" s="118"/>
      <c r="D68" s="118"/>
      <c r="E68" s="118"/>
      <c r="F68" s="118"/>
      <c r="G68" s="118"/>
      <c r="H68" s="118"/>
      <c r="I68" s="118"/>
      <c r="J68" s="118"/>
      <c r="K68" s="118"/>
      <c r="L68" s="118"/>
    </row>
    <row r="69" spans="2:12" s="125" customFormat="1" x14ac:dyDescent="0.2">
      <c r="B69" s="124"/>
      <c r="C69" s="118"/>
      <c r="D69" s="118"/>
      <c r="E69" s="118"/>
      <c r="F69" s="118"/>
      <c r="G69" s="118"/>
      <c r="H69" s="118"/>
      <c r="I69" s="118"/>
      <c r="J69" s="118"/>
      <c r="K69" s="118"/>
      <c r="L69" s="118"/>
    </row>
    <row r="70" spans="2:12" s="125" customFormat="1" x14ac:dyDescent="0.2">
      <c r="B70" s="124"/>
      <c r="C70" s="118"/>
      <c r="D70" s="118"/>
      <c r="E70" s="118"/>
      <c r="F70" s="118"/>
      <c r="G70" s="118"/>
      <c r="H70" s="118"/>
      <c r="I70" s="118"/>
      <c r="J70" s="118"/>
      <c r="K70" s="118"/>
      <c r="L70" s="118"/>
    </row>
    <row r="71" spans="2:12" s="125" customFormat="1" x14ac:dyDescent="0.2">
      <c r="B71" s="124"/>
      <c r="C71" s="118"/>
      <c r="D71" s="118"/>
      <c r="E71" s="118"/>
      <c r="F71" s="118"/>
      <c r="G71" s="118"/>
      <c r="H71" s="118"/>
      <c r="I71" s="118"/>
      <c r="J71" s="118"/>
      <c r="K71" s="118"/>
      <c r="L71" s="118"/>
    </row>
    <row r="72" spans="2:12" s="125" customFormat="1" x14ac:dyDescent="0.2">
      <c r="B72" s="124"/>
      <c r="C72" s="118"/>
      <c r="D72" s="118"/>
      <c r="E72" s="118"/>
      <c r="F72" s="118"/>
      <c r="G72" s="118"/>
      <c r="H72" s="118"/>
      <c r="I72" s="118"/>
      <c r="J72" s="118"/>
      <c r="K72" s="118"/>
      <c r="L72" s="118"/>
    </row>
    <row r="73" spans="2:12" s="125" customFormat="1" x14ac:dyDescent="0.2">
      <c r="B73" s="124"/>
      <c r="C73" s="118"/>
      <c r="D73" s="118"/>
      <c r="E73" s="118"/>
      <c r="F73" s="118"/>
      <c r="G73" s="118"/>
      <c r="H73" s="118"/>
      <c r="I73" s="118"/>
      <c r="J73" s="118"/>
      <c r="K73" s="118"/>
      <c r="L73" s="118"/>
    </row>
    <row r="74" spans="2:12" s="125" customFormat="1" x14ac:dyDescent="0.2">
      <c r="B74" s="124"/>
      <c r="C74" s="118"/>
      <c r="D74" s="118"/>
      <c r="E74" s="118"/>
      <c r="F74" s="118"/>
      <c r="G74" s="118"/>
      <c r="H74" s="118"/>
      <c r="I74" s="118"/>
      <c r="J74" s="118"/>
      <c r="K74" s="118"/>
      <c r="L74" s="118"/>
    </row>
    <row r="75" spans="2:12" s="125" customFormat="1" x14ac:dyDescent="0.2">
      <c r="B75" s="124"/>
      <c r="C75" s="118"/>
      <c r="D75" s="118"/>
      <c r="E75" s="118"/>
      <c r="F75" s="118"/>
      <c r="G75" s="118"/>
      <c r="H75" s="118"/>
      <c r="I75" s="118"/>
      <c r="J75" s="118"/>
      <c r="K75" s="118"/>
      <c r="L75" s="118"/>
    </row>
    <row r="76" spans="2:12" s="125" customFormat="1" x14ac:dyDescent="0.2">
      <c r="B76" s="124"/>
      <c r="C76" s="118"/>
      <c r="D76" s="118"/>
      <c r="E76" s="118"/>
      <c r="F76" s="118"/>
      <c r="G76" s="118"/>
      <c r="H76" s="118"/>
      <c r="I76" s="118"/>
      <c r="J76" s="118"/>
      <c r="K76" s="118"/>
      <c r="L76" s="118"/>
    </row>
    <row r="77" spans="2:12" s="125" customFormat="1" x14ac:dyDescent="0.2">
      <c r="B77" s="124"/>
      <c r="C77" s="118"/>
      <c r="D77" s="118"/>
      <c r="E77" s="118"/>
      <c r="F77" s="118"/>
      <c r="G77" s="118"/>
      <c r="H77" s="118"/>
      <c r="I77" s="118"/>
      <c r="J77" s="118"/>
      <c r="K77" s="118"/>
      <c r="L77" s="118"/>
    </row>
    <row r="78" spans="2:12" s="125" customFormat="1" x14ac:dyDescent="0.2">
      <c r="B78" s="124"/>
      <c r="C78" s="118"/>
      <c r="D78" s="118"/>
      <c r="E78" s="118"/>
      <c r="F78" s="118"/>
      <c r="G78" s="118"/>
      <c r="H78" s="118"/>
      <c r="I78" s="118"/>
      <c r="J78" s="118"/>
      <c r="K78" s="118"/>
      <c r="L78" s="118"/>
    </row>
    <row r="79" spans="2:12" s="125" customFormat="1" x14ac:dyDescent="0.2">
      <c r="B79" s="124"/>
      <c r="C79" s="118"/>
      <c r="D79" s="118"/>
      <c r="E79" s="118"/>
      <c r="F79" s="118"/>
      <c r="G79" s="118"/>
      <c r="H79" s="118"/>
      <c r="I79" s="118"/>
      <c r="J79" s="118"/>
      <c r="K79" s="118"/>
      <c r="L79" s="118"/>
    </row>
    <row r="80" spans="2:12" s="125" customFormat="1" x14ac:dyDescent="0.2">
      <c r="B80" s="124"/>
      <c r="C80" s="118"/>
      <c r="D80" s="118"/>
      <c r="E80" s="118"/>
      <c r="F80" s="118"/>
      <c r="G80" s="118"/>
      <c r="H80" s="118"/>
      <c r="I80" s="118"/>
      <c r="J80" s="118"/>
      <c r="K80" s="118"/>
      <c r="L80" s="118"/>
    </row>
    <row r="81" spans="2:12" s="125" customFormat="1" x14ac:dyDescent="0.2">
      <c r="B81" s="124"/>
      <c r="C81" s="118"/>
      <c r="D81" s="118"/>
      <c r="E81" s="118"/>
      <c r="F81" s="118"/>
      <c r="G81" s="118"/>
      <c r="H81" s="118"/>
      <c r="I81" s="118"/>
      <c r="J81" s="118"/>
      <c r="K81" s="118"/>
      <c r="L81" s="118"/>
    </row>
    <row r="82" spans="2:12" s="125" customFormat="1" x14ac:dyDescent="0.2">
      <c r="B82" s="124"/>
      <c r="C82" s="118"/>
      <c r="D82" s="118"/>
      <c r="E82" s="118"/>
      <c r="F82" s="118"/>
      <c r="G82" s="118"/>
      <c r="H82" s="118"/>
      <c r="I82" s="118"/>
      <c r="J82" s="118"/>
      <c r="K82" s="118"/>
      <c r="L82" s="118"/>
    </row>
    <row r="83" spans="2:12" s="125" customFormat="1" x14ac:dyDescent="0.2">
      <c r="B83" s="124"/>
      <c r="C83" s="118"/>
      <c r="D83" s="118"/>
      <c r="E83" s="118"/>
      <c r="F83" s="118"/>
      <c r="G83" s="118"/>
      <c r="H83" s="118"/>
      <c r="I83" s="118"/>
      <c r="J83" s="118"/>
      <c r="K83" s="118"/>
      <c r="L83" s="118"/>
    </row>
    <row r="84" spans="2:12" s="125" customFormat="1" x14ac:dyDescent="0.2">
      <c r="B84" s="124"/>
      <c r="C84" s="118"/>
      <c r="D84" s="118"/>
      <c r="E84" s="118"/>
      <c r="F84" s="118"/>
      <c r="G84" s="118"/>
      <c r="H84" s="118"/>
      <c r="I84" s="118"/>
      <c r="J84" s="118"/>
      <c r="K84" s="118"/>
      <c r="L84" s="118"/>
    </row>
    <row r="85" spans="2:12" s="125" customFormat="1" x14ac:dyDescent="0.2">
      <c r="B85" s="124"/>
      <c r="C85" s="118"/>
      <c r="D85" s="118"/>
      <c r="E85" s="118"/>
      <c r="F85" s="118"/>
      <c r="G85" s="118"/>
      <c r="H85" s="118"/>
      <c r="I85" s="118"/>
      <c r="J85" s="118"/>
      <c r="K85" s="118"/>
      <c r="L85" s="118"/>
    </row>
    <row r="86" spans="2:12" s="125" customFormat="1" x14ac:dyDescent="0.2">
      <c r="B86" s="124"/>
      <c r="C86" s="118"/>
      <c r="D86" s="118"/>
      <c r="E86" s="118"/>
      <c r="F86" s="118"/>
      <c r="G86" s="118"/>
      <c r="H86" s="118"/>
      <c r="I86" s="118"/>
      <c r="J86" s="118"/>
      <c r="K86" s="118"/>
      <c r="L86" s="118"/>
    </row>
    <row r="87" spans="2:12" s="125" customFormat="1" x14ac:dyDescent="0.2">
      <c r="B87" s="124"/>
      <c r="C87" s="118"/>
      <c r="D87" s="118"/>
      <c r="E87" s="118"/>
      <c r="F87" s="118"/>
      <c r="G87" s="118"/>
      <c r="H87" s="118"/>
      <c r="I87" s="118"/>
      <c r="J87" s="118"/>
      <c r="K87" s="118"/>
      <c r="L87" s="118"/>
    </row>
    <row r="88" spans="2:12" s="125" customFormat="1" x14ac:dyDescent="0.2">
      <c r="B88" s="124"/>
      <c r="C88" s="118"/>
      <c r="D88" s="118"/>
      <c r="E88" s="118"/>
      <c r="F88" s="118"/>
      <c r="G88" s="118"/>
      <c r="H88" s="118"/>
      <c r="I88" s="118"/>
      <c r="J88" s="118"/>
      <c r="K88" s="118"/>
      <c r="L88" s="118"/>
    </row>
    <row r="89" spans="2:12" s="125" customFormat="1" x14ac:dyDescent="0.2">
      <c r="B89" s="124"/>
      <c r="C89" s="118"/>
      <c r="D89" s="118"/>
      <c r="E89" s="118"/>
      <c r="F89" s="118"/>
      <c r="G89" s="118"/>
      <c r="H89" s="118"/>
      <c r="I89" s="118"/>
      <c r="J89" s="118"/>
      <c r="K89" s="118"/>
      <c r="L89" s="118"/>
    </row>
    <row r="90" spans="2:12" s="125" customFormat="1" x14ac:dyDescent="0.2">
      <c r="B90" s="124"/>
      <c r="C90" s="118"/>
      <c r="D90" s="118"/>
      <c r="E90" s="118"/>
      <c r="F90" s="118"/>
      <c r="G90" s="118"/>
      <c r="H90" s="118"/>
      <c r="I90" s="118"/>
      <c r="J90" s="118"/>
      <c r="K90" s="118"/>
      <c r="L90" s="118"/>
    </row>
    <row r="91" spans="2:12" s="125" customFormat="1" x14ac:dyDescent="0.2">
      <c r="B91" s="124"/>
      <c r="C91" s="118"/>
      <c r="D91" s="118"/>
      <c r="E91" s="118"/>
      <c r="F91" s="118"/>
      <c r="G91" s="118"/>
      <c r="H91" s="118"/>
      <c r="I91" s="118"/>
      <c r="J91" s="118"/>
      <c r="K91" s="118"/>
      <c r="L91" s="118"/>
    </row>
    <row r="92" spans="2:12" s="125" customFormat="1" x14ac:dyDescent="0.2">
      <c r="B92" s="124"/>
      <c r="C92" s="118"/>
      <c r="D92" s="118"/>
      <c r="E92" s="118"/>
      <c r="F92" s="118"/>
      <c r="G92" s="118"/>
      <c r="H92" s="118"/>
      <c r="I92" s="118"/>
      <c r="J92" s="118"/>
      <c r="K92" s="118"/>
      <c r="L92" s="118"/>
    </row>
    <row r="93" spans="2:12" s="125" customFormat="1" x14ac:dyDescent="0.2">
      <c r="B93" s="124"/>
      <c r="C93" s="118"/>
      <c r="D93" s="118"/>
      <c r="E93" s="118"/>
      <c r="F93" s="118"/>
      <c r="G93" s="118"/>
      <c r="H93" s="118"/>
      <c r="I93" s="118"/>
      <c r="J93" s="118"/>
      <c r="K93" s="118"/>
      <c r="L93" s="118"/>
    </row>
    <row r="94" spans="2:12" s="125" customFormat="1" x14ac:dyDescent="0.2">
      <c r="B94" s="124"/>
      <c r="C94" s="118"/>
      <c r="D94" s="118"/>
      <c r="E94" s="118"/>
      <c r="F94" s="118"/>
      <c r="G94" s="118"/>
      <c r="H94" s="118"/>
      <c r="I94" s="118"/>
      <c r="J94" s="118"/>
      <c r="K94" s="118"/>
      <c r="L94" s="118"/>
    </row>
    <row r="95" spans="2:12" s="125" customFormat="1" x14ac:dyDescent="0.2">
      <c r="B95" s="124"/>
      <c r="C95" s="118"/>
      <c r="D95" s="118"/>
      <c r="E95" s="118"/>
      <c r="F95" s="118"/>
      <c r="G95" s="118"/>
      <c r="H95" s="118"/>
      <c r="I95" s="118"/>
      <c r="J95" s="118"/>
      <c r="K95" s="118"/>
      <c r="L95" s="118"/>
    </row>
    <row r="96" spans="2:12" s="125" customFormat="1" x14ac:dyDescent="0.2">
      <c r="B96" s="124"/>
      <c r="C96" s="118"/>
      <c r="D96" s="118"/>
      <c r="E96" s="118"/>
      <c r="F96" s="118"/>
      <c r="G96" s="118"/>
      <c r="H96" s="118"/>
      <c r="I96" s="118"/>
      <c r="J96" s="118"/>
      <c r="K96" s="118"/>
      <c r="L96" s="118"/>
    </row>
    <row r="97" spans="2:12" s="125" customFormat="1" x14ac:dyDescent="0.2">
      <c r="B97" s="124"/>
      <c r="C97" s="118"/>
      <c r="D97" s="118"/>
      <c r="E97" s="118"/>
      <c r="F97" s="118"/>
      <c r="G97" s="118"/>
      <c r="H97" s="118"/>
      <c r="I97" s="118"/>
      <c r="J97" s="118"/>
      <c r="K97" s="118"/>
      <c r="L97" s="118"/>
    </row>
    <row r="98" spans="2:12" s="125" customFormat="1" x14ac:dyDescent="0.2">
      <c r="B98" s="124"/>
      <c r="C98" s="118"/>
      <c r="D98" s="118"/>
      <c r="E98" s="118"/>
      <c r="F98" s="118"/>
      <c r="G98" s="118"/>
      <c r="H98" s="118"/>
      <c r="I98" s="118"/>
      <c r="J98" s="118"/>
      <c r="K98" s="118"/>
      <c r="L98" s="118"/>
    </row>
    <row r="99" spans="2:12" s="125" customFormat="1" x14ac:dyDescent="0.2">
      <c r="B99" s="124"/>
      <c r="C99" s="118"/>
      <c r="D99" s="118"/>
      <c r="E99" s="118"/>
      <c r="F99" s="118"/>
      <c r="G99" s="118"/>
      <c r="H99" s="118"/>
      <c r="I99" s="118"/>
      <c r="J99" s="118"/>
      <c r="K99" s="118"/>
      <c r="L99" s="118"/>
    </row>
    <row r="100" spans="2:12" s="125" customFormat="1" x14ac:dyDescent="0.2">
      <c r="B100" s="124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</row>
    <row r="101" spans="2:12" s="125" customFormat="1" x14ac:dyDescent="0.2">
      <c r="B101" s="124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</row>
    <row r="102" spans="2:12" s="125" customFormat="1" x14ac:dyDescent="0.2">
      <c r="B102" s="124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</row>
    <row r="103" spans="2:12" s="125" customFormat="1" x14ac:dyDescent="0.2">
      <c r="B103" s="124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</row>
    <row r="104" spans="2:12" s="125" customFormat="1" x14ac:dyDescent="0.2">
      <c r="B104" s="124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</row>
    <row r="105" spans="2:12" s="125" customFormat="1" x14ac:dyDescent="0.2">
      <c r="B105" s="124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</row>
    <row r="106" spans="2:12" s="125" customFormat="1" x14ac:dyDescent="0.2">
      <c r="B106" s="124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</row>
    <row r="107" spans="2:12" s="125" customFormat="1" x14ac:dyDescent="0.2">
      <c r="B107" s="124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</row>
    <row r="108" spans="2:12" s="125" customFormat="1" x14ac:dyDescent="0.2">
      <c r="B108" s="124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</row>
    <row r="109" spans="2:12" s="125" customFormat="1" x14ac:dyDescent="0.2">
      <c r="B109" s="124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</row>
    <row r="110" spans="2:12" s="125" customFormat="1" x14ac:dyDescent="0.2">
      <c r="B110" s="124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</row>
    <row r="111" spans="2:12" s="125" customFormat="1" x14ac:dyDescent="0.2">
      <c r="B111" s="124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</row>
    <row r="112" spans="2:12" s="125" customFormat="1" x14ac:dyDescent="0.2">
      <c r="B112" s="124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</row>
    <row r="113" spans="2:12" s="125" customFormat="1" x14ac:dyDescent="0.2">
      <c r="B113" s="124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</row>
    <row r="114" spans="2:12" s="125" customFormat="1" x14ac:dyDescent="0.2">
      <c r="B114" s="124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</row>
    <row r="115" spans="2:12" s="125" customFormat="1" x14ac:dyDescent="0.2">
      <c r="B115" s="124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</row>
    <row r="116" spans="2:12" s="125" customFormat="1" x14ac:dyDescent="0.2">
      <c r="B116" s="124"/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</row>
    <row r="117" spans="2:12" s="125" customFormat="1" x14ac:dyDescent="0.2">
      <c r="B117" s="124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</row>
    <row r="118" spans="2:12" s="125" customFormat="1" x14ac:dyDescent="0.2">
      <c r="B118" s="124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</row>
    <row r="119" spans="2:12" s="125" customFormat="1" x14ac:dyDescent="0.2">
      <c r="B119" s="124"/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</row>
    <row r="120" spans="2:12" s="125" customFormat="1" x14ac:dyDescent="0.2">
      <c r="B120" s="124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</row>
    <row r="121" spans="2:12" s="125" customFormat="1" x14ac:dyDescent="0.2">
      <c r="B121" s="124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</row>
    <row r="122" spans="2:12" s="125" customFormat="1" x14ac:dyDescent="0.2">
      <c r="B122" s="124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</row>
  </sheetData>
  <mergeCells count="2">
    <mergeCell ref="F1:K1"/>
    <mergeCell ref="C48:C50"/>
  </mergeCells>
  <pageMargins left="0.25" right="0" top="0.25" bottom="0.25" header="0.05" footer="0.05"/>
  <pageSetup paperSize="5" scale="70" fitToHeight="2" orientation="landscape" r:id="rId1"/>
  <headerFoot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-0.249977111117893"/>
  </sheetPr>
  <dimension ref="A1:AK224"/>
  <sheetViews>
    <sheetView zoomScale="85" zoomScaleNormal="85" workbookViewId="0">
      <selection activeCell="L1" sqref="L1:Q1048576"/>
    </sheetView>
  </sheetViews>
  <sheetFormatPr defaultRowHeight="27" customHeight="1" x14ac:dyDescent="0.25"/>
  <cols>
    <col min="1" max="1" width="21" bestFit="1" customWidth="1"/>
    <col min="2" max="2" width="22.28515625" bestFit="1" customWidth="1"/>
    <col min="3" max="3" width="12.28515625" hidden="1" customWidth="1"/>
    <col min="4" max="4" width="12.140625" hidden="1" customWidth="1"/>
    <col min="5" max="5" width="36.140625" hidden="1" customWidth="1"/>
    <col min="6" max="6" width="25.85546875" style="596" customWidth="1"/>
    <col min="7" max="7" width="14.5703125" customWidth="1"/>
    <col min="8" max="8" width="9.140625" style="17" hidden="1" customWidth="1"/>
    <col min="9" max="9" width="9.140625" style="17" customWidth="1"/>
    <col min="10" max="10" width="10.140625" style="17" customWidth="1"/>
    <col min="11" max="11" width="10.5703125" bestFit="1" customWidth="1"/>
    <col min="12" max="12" width="9.140625" hidden="1" customWidth="1"/>
    <col min="13" max="13" width="12.140625" hidden="1" customWidth="1"/>
    <col min="14" max="18" width="9.140625" hidden="1" customWidth="1"/>
    <col min="19" max="19" width="15" hidden="1" customWidth="1"/>
    <col min="20" max="20" width="18.140625" hidden="1" customWidth="1"/>
    <col min="21" max="21" width="18.5703125" hidden="1" customWidth="1"/>
    <col min="22" max="30" width="9.140625" hidden="1" customWidth="1"/>
    <col min="31" max="31" width="57.7109375" hidden="1" customWidth="1"/>
    <col min="32" max="36" width="9.140625" customWidth="1"/>
  </cols>
  <sheetData>
    <row r="1" spans="1:37" s="155" customFormat="1" ht="27" customHeight="1" thickBot="1" x14ac:dyDescent="0.25">
      <c r="A1" s="142" t="s">
        <v>140</v>
      </c>
      <c r="B1" s="143" t="s">
        <v>141</v>
      </c>
      <c r="C1" s="144" t="s">
        <v>142</v>
      </c>
      <c r="D1" s="144" t="s">
        <v>143</v>
      </c>
      <c r="E1" s="145" t="s">
        <v>144</v>
      </c>
      <c r="F1" s="146" t="s">
        <v>145</v>
      </c>
      <c r="G1" s="147" t="s">
        <v>146</v>
      </c>
      <c r="H1" s="143" t="s">
        <v>147</v>
      </c>
      <c r="I1" s="147" t="s">
        <v>148</v>
      </c>
      <c r="J1" s="147" t="s">
        <v>149</v>
      </c>
      <c r="K1" s="148" t="s">
        <v>150</v>
      </c>
      <c r="L1" s="143" t="s">
        <v>151</v>
      </c>
      <c r="M1" s="143" t="s">
        <v>152</v>
      </c>
      <c r="N1" s="143" t="s">
        <v>153</v>
      </c>
      <c r="O1" s="149" t="s">
        <v>154</v>
      </c>
      <c r="P1" s="149" t="s">
        <v>155</v>
      </c>
      <c r="Q1" s="149" t="s">
        <v>156</v>
      </c>
      <c r="R1" s="149" t="s">
        <v>157</v>
      </c>
      <c r="S1" s="149" t="s">
        <v>158</v>
      </c>
      <c r="T1" s="150" t="s">
        <v>159</v>
      </c>
      <c r="U1" s="151" t="s">
        <v>160</v>
      </c>
      <c r="V1" s="150" t="s">
        <v>161</v>
      </c>
      <c r="W1" s="150" t="s">
        <v>162</v>
      </c>
      <c r="X1" s="146" t="s">
        <v>163</v>
      </c>
      <c r="Y1" s="147" t="s">
        <v>164</v>
      </c>
      <c r="Z1" s="146" t="s">
        <v>146</v>
      </c>
      <c r="AA1" s="152" t="s">
        <v>165</v>
      </c>
      <c r="AB1" s="152" t="s">
        <v>166</v>
      </c>
      <c r="AC1" s="145" t="s">
        <v>167</v>
      </c>
      <c r="AD1" s="153" t="s">
        <v>168</v>
      </c>
      <c r="AE1" s="154" t="s">
        <v>169</v>
      </c>
    </row>
    <row r="2" spans="1:37" s="173" customFormat="1" ht="27" hidden="1" customHeight="1" x14ac:dyDescent="0.2">
      <c r="A2" s="156" t="s">
        <v>170</v>
      </c>
      <c r="B2" s="156"/>
      <c r="C2" s="156" t="s">
        <v>171</v>
      </c>
      <c r="D2" s="157" t="s">
        <v>172</v>
      </c>
      <c r="E2" s="158" t="s">
        <v>173</v>
      </c>
      <c r="F2" s="156" t="s">
        <v>174</v>
      </c>
      <c r="G2" s="159"/>
      <c r="H2" s="160"/>
      <c r="I2" s="161"/>
      <c r="J2" s="161"/>
      <c r="K2" s="162">
        <v>0</v>
      </c>
      <c r="L2" s="163"/>
      <c r="M2" s="163"/>
      <c r="N2" s="163"/>
      <c r="O2" s="164"/>
      <c r="P2" s="165"/>
      <c r="Q2" s="166"/>
      <c r="R2" s="156"/>
      <c r="S2" s="167"/>
      <c r="T2" s="168"/>
      <c r="U2" s="169"/>
      <c r="V2" s="170"/>
      <c r="W2" s="159"/>
      <c r="X2" s="157"/>
      <c r="Y2" s="171"/>
      <c r="Z2" s="172"/>
      <c r="AA2" s="159"/>
      <c r="AB2" s="159"/>
      <c r="AC2" s="159"/>
      <c r="AD2" s="172"/>
      <c r="AE2" s="159"/>
      <c r="AF2" s="3"/>
      <c r="AG2" s="3"/>
      <c r="AH2" s="3"/>
      <c r="AI2" s="3"/>
      <c r="AJ2" s="3"/>
      <c r="AK2" s="3"/>
    </row>
    <row r="3" spans="1:37" s="155" customFormat="1" ht="27" customHeight="1" x14ac:dyDescent="0.25">
      <c r="A3" s="174" t="s">
        <v>175</v>
      </c>
      <c r="B3" s="174" t="s">
        <v>176</v>
      </c>
      <c r="C3" s="174"/>
      <c r="D3" s="174"/>
      <c r="E3" s="175"/>
      <c r="F3" s="176" t="s">
        <v>177</v>
      </c>
      <c r="G3" s="175" t="s">
        <v>178</v>
      </c>
      <c r="H3" s="177">
        <v>50309</v>
      </c>
      <c r="I3" s="178">
        <v>38991</v>
      </c>
      <c r="J3" s="178">
        <v>42643</v>
      </c>
      <c r="K3" s="179">
        <v>7307</v>
      </c>
      <c r="L3" s="180">
        <v>7.5</v>
      </c>
      <c r="M3" s="180">
        <v>9.15</v>
      </c>
      <c r="N3" s="180">
        <v>0</v>
      </c>
      <c r="O3" s="180">
        <v>0</v>
      </c>
      <c r="P3" s="180">
        <v>0</v>
      </c>
      <c r="Q3" s="180">
        <v>0</v>
      </c>
      <c r="R3" s="181">
        <f t="shared" ref="R3:R35" si="0">SUM(L3+M3+N3+O3+P3+Q3)</f>
        <v>16.649999999999999</v>
      </c>
      <c r="S3" s="182">
        <f t="shared" ref="S3:S66" si="1">R3*K3</f>
        <v>121661.54999999999</v>
      </c>
      <c r="T3" s="183"/>
      <c r="U3" s="184" t="s">
        <v>179</v>
      </c>
      <c r="V3" s="183" t="s">
        <v>180</v>
      </c>
      <c r="W3" s="185"/>
      <c r="X3" s="175" t="s">
        <v>181</v>
      </c>
      <c r="Y3" s="175" t="s">
        <v>182</v>
      </c>
      <c r="Z3" s="176" t="s">
        <v>178</v>
      </c>
      <c r="AA3" s="176" t="s">
        <v>183</v>
      </c>
      <c r="AB3" s="176">
        <v>50309</v>
      </c>
      <c r="AC3" s="186" t="s">
        <v>184</v>
      </c>
      <c r="AD3" s="186"/>
      <c r="AE3" s="187" t="s">
        <v>185</v>
      </c>
      <c r="AF3" s="173"/>
      <c r="AG3" s="173"/>
      <c r="AH3" s="173"/>
      <c r="AI3" s="173"/>
      <c r="AJ3" s="173"/>
      <c r="AK3" s="173"/>
    </row>
    <row r="4" spans="1:37" s="173" customFormat="1" ht="27" customHeight="1" x14ac:dyDescent="0.25">
      <c r="A4" s="174" t="s">
        <v>175</v>
      </c>
      <c r="B4" s="174" t="s">
        <v>186</v>
      </c>
      <c r="C4" s="174" t="s">
        <v>187</v>
      </c>
      <c r="D4" s="174" t="s">
        <v>188</v>
      </c>
      <c r="E4" s="188" t="s">
        <v>189</v>
      </c>
      <c r="F4" s="176" t="s">
        <v>190</v>
      </c>
      <c r="G4" s="175" t="s">
        <v>178</v>
      </c>
      <c r="H4" s="177">
        <v>50309</v>
      </c>
      <c r="I4" s="178">
        <v>41548</v>
      </c>
      <c r="J4" s="178">
        <v>42643</v>
      </c>
      <c r="K4" s="179">
        <v>4706</v>
      </c>
      <c r="L4" s="189">
        <v>13.25</v>
      </c>
      <c r="M4" s="180">
        <v>0</v>
      </c>
      <c r="N4" s="180"/>
      <c r="O4" s="180">
        <v>0</v>
      </c>
      <c r="P4" s="180">
        <v>0</v>
      </c>
      <c r="Q4" s="180">
        <v>0</v>
      </c>
      <c r="R4" s="181">
        <f t="shared" si="0"/>
        <v>13.25</v>
      </c>
      <c r="S4" s="182">
        <f t="shared" si="1"/>
        <v>62354.5</v>
      </c>
      <c r="T4" s="183"/>
      <c r="U4" s="184" t="s">
        <v>191</v>
      </c>
      <c r="V4" s="183"/>
      <c r="W4" s="185"/>
      <c r="X4" s="175" t="s">
        <v>181</v>
      </c>
      <c r="Y4" s="175" t="s">
        <v>182</v>
      </c>
      <c r="Z4" s="176" t="s">
        <v>178</v>
      </c>
      <c r="AA4" s="176" t="s">
        <v>183</v>
      </c>
      <c r="AB4" s="176">
        <v>50309</v>
      </c>
      <c r="AC4" s="186" t="s">
        <v>184</v>
      </c>
      <c r="AD4" s="186"/>
      <c r="AE4" s="190" t="s">
        <v>185</v>
      </c>
      <c r="AF4" s="155"/>
      <c r="AG4" s="155"/>
      <c r="AH4" s="155"/>
      <c r="AI4" s="155"/>
      <c r="AJ4" s="155"/>
      <c r="AK4" s="155"/>
    </row>
    <row r="5" spans="1:37" s="173" customFormat="1" ht="27" customHeight="1" x14ac:dyDescent="0.2">
      <c r="A5" s="174" t="s">
        <v>175</v>
      </c>
      <c r="B5" s="174" t="s">
        <v>192</v>
      </c>
      <c r="C5" s="191"/>
      <c r="D5" s="191"/>
      <c r="E5" s="192"/>
      <c r="F5" s="193" t="s">
        <v>193</v>
      </c>
      <c r="G5" s="192" t="s">
        <v>178</v>
      </c>
      <c r="H5" s="194">
        <v>50309</v>
      </c>
      <c r="I5" s="178">
        <v>38991</v>
      </c>
      <c r="J5" s="178">
        <v>42643</v>
      </c>
      <c r="K5" s="179">
        <v>2267</v>
      </c>
      <c r="L5" s="180">
        <v>7.5</v>
      </c>
      <c r="M5" s="180">
        <v>9.15</v>
      </c>
      <c r="N5" s="180">
        <v>0</v>
      </c>
      <c r="O5" s="180">
        <v>0</v>
      </c>
      <c r="P5" s="180">
        <v>0</v>
      </c>
      <c r="Q5" s="180">
        <v>0</v>
      </c>
      <c r="R5" s="181">
        <f t="shared" si="0"/>
        <v>16.649999999999999</v>
      </c>
      <c r="S5" s="182">
        <f t="shared" si="1"/>
        <v>37745.549999999996</v>
      </c>
      <c r="T5" s="183"/>
      <c r="U5" s="184" t="s">
        <v>179</v>
      </c>
      <c r="V5" s="183" t="s">
        <v>194</v>
      </c>
      <c r="W5" s="185"/>
      <c r="X5" s="175" t="s">
        <v>181</v>
      </c>
      <c r="Y5" s="175" t="s">
        <v>182</v>
      </c>
      <c r="Z5" s="176" t="s">
        <v>178</v>
      </c>
      <c r="AA5" s="176" t="s">
        <v>183</v>
      </c>
      <c r="AB5" s="176">
        <v>50309</v>
      </c>
      <c r="AC5" s="186" t="s">
        <v>184</v>
      </c>
      <c r="AD5" s="186"/>
      <c r="AE5" s="190" t="s">
        <v>185</v>
      </c>
    </row>
    <row r="6" spans="1:37" s="173" customFormat="1" ht="27" customHeight="1" x14ac:dyDescent="0.25">
      <c r="A6" s="174" t="s">
        <v>175</v>
      </c>
      <c r="B6" s="174" t="s">
        <v>195</v>
      </c>
      <c r="C6" s="191" t="s">
        <v>196</v>
      </c>
      <c r="D6" s="191" t="s">
        <v>197</v>
      </c>
      <c r="E6" s="195" t="s">
        <v>198</v>
      </c>
      <c r="F6" s="176" t="s">
        <v>199</v>
      </c>
      <c r="G6" s="175" t="s">
        <v>178</v>
      </c>
      <c r="H6" s="177">
        <v>50309</v>
      </c>
      <c r="I6" s="178">
        <v>41487</v>
      </c>
      <c r="J6" s="178">
        <v>43677</v>
      </c>
      <c r="K6" s="179">
        <v>34438</v>
      </c>
      <c r="L6" s="180">
        <v>11.5</v>
      </c>
      <c r="M6" s="180">
        <v>0</v>
      </c>
      <c r="N6" s="180">
        <v>0</v>
      </c>
      <c r="O6" s="180">
        <v>0</v>
      </c>
      <c r="P6" s="196">
        <v>0</v>
      </c>
      <c r="Q6" s="196">
        <v>0</v>
      </c>
      <c r="R6" s="181">
        <f t="shared" si="0"/>
        <v>11.5</v>
      </c>
      <c r="S6" s="182">
        <f t="shared" si="1"/>
        <v>396037</v>
      </c>
      <c r="T6" s="183" t="s">
        <v>200</v>
      </c>
      <c r="U6" s="184" t="s">
        <v>201</v>
      </c>
      <c r="V6" s="183"/>
      <c r="W6" s="185"/>
      <c r="X6" s="175" t="s">
        <v>202</v>
      </c>
      <c r="Y6" s="197" t="s">
        <v>203</v>
      </c>
      <c r="Z6" s="176" t="s">
        <v>178</v>
      </c>
      <c r="AA6" s="176" t="s">
        <v>183</v>
      </c>
      <c r="AB6" s="176">
        <v>50309</v>
      </c>
      <c r="AC6" s="186" t="s">
        <v>204</v>
      </c>
      <c r="AD6" s="186"/>
      <c r="AE6" s="190" t="s">
        <v>205</v>
      </c>
    </row>
    <row r="7" spans="1:37" s="173" customFormat="1" ht="27" customHeight="1" x14ac:dyDescent="0.2">
      <c r="A7" s="191" t="s">
        <v>206</v>
      </c>
      <c r="B7" s="174" t="s">
        <v>207</v>
      </c>
      <c r="C7" s="191" t="s">
        <v>208</v>
      </c>
      <c r="D7" s="191" t="s">
        <v>209</v>
      </c>
      <c r="E7" s="198" t="s">
        <v>210</v>
      </c>
      <c r="F7" s="193" t="s">
        <v>211</v>
      </c>
      <c r="G7" s="192" t="s">
        <v>178</v>
      </c>
      <c r="H7" s="194">
        <v>50309</v>
      </c>
      <c r="I7" s="178">
        <v>38565</v>
      </c>
      <c r="J7" s="178">
        <v>42216</v>
      </c>
      <c r="K7" s="179">
        <v>26710</v>
      </c>
      <c r="L7" s="180">
        <v>4</v>
      </c>
      <c r="M7" s="180">
        <v>4.3600000000000003</v>
      </c>
      <c r="N7" s="180">
        <v>0</v>
      </c>
      <c r="O7" s="180">
        <v>0</v>
      </c>
      <c r="P7" s="180">
        <v>0</v>
      </c>
      <c r="Q7" s="180">
        <v>0</v>
      </c>
      <c r="R7" s="181">
        <f t="shared" si="0"/>
        <v>8.36</v>
      </c>
      <c r="S7" s="182">
        <f t="shared" si="1"/>
        <v>223295.59999999998</v>
      </c>
      <c r="T7" s="183"/>
      <c r="U7" s="184" t="s">
        <v>212</v>
      </c>
      <c r="V7" s="183" t="s">
        <v>213</v>
      </c>
      <c r="W7" s="185"/>
      <c r="X7" s="175" t="s">
        <v>214</v>
      </c>
      <c r="Y7" s="175" t="s">
        <v>215</v>
      </c>
      <c r="Z7" s="176" t="s">
        <v>216</v>
      </c>
      <c r="AA7" s="176" t="s">
        <v>183</v>
      </c>
      <c r="AB7" s="176">
        <v>50266</v>
      </c>
      <c r="AC7" s="186"/>
      <c r="AD7" s="186"/>
      <c r="AE7" s="190" t="s">
        <v>217</v>
      </c>
    </row>
    <row r="8" spans="1:37" s="155" customFormat="1" ht="27" customHeight="1" x14ac:dyDescent="0.25">
      <c r="A8" s="174" t="s">
        <v>218</v>
      </c>
      <c r="B8" s="174" t="s">
        <v>218</v>
      </c>
      <c r="C8" s="174" t="s">
        <v>218</v>
      </c>
      <c r="D8" s="174" t="s">
        <v>218</v>
      </c>
      <c r="E8" s="174" t="s">
        <v>218</v>
      </c>
      <c r="F8" s="176" t="s">
        <v>219</v>
      </c>
      <c r="G8" s="175" t="s">
        <v>178</v>
      </c>
      <c r="H8" s="177">
        <v>50309</v>
      </c>
      <c r="I8" s="178">
        <v>38991</v>
      </c>
      <c r="J8" s="178">
        <v>42643</v>
      </c>
      <c r="K8" s="179">
        <v>40924</v>
      </c>
      <c r="L8" s="180">
        <v>7.5</v>
      </c>
      <c r="M8" s="180">
        <v>9.15</v>
      </c>
      <c r="N8" s="180">
        <v>0</v>
      </c>
      <c r="O8" s="180">
        <v>0</v>
      </c>
      <c r="P8" s="180">
        <v>0</v>
      </c>
      <c r="Q8" s="180">
        <v>0</v>
      </c>
      <c r="R8" s="181">
        <f t="shared" si="0"/>
        <v>16.649999999999999</v>
      </c>
      <c r="S8" s="182">
        <f t="shared" si="1"/>
        <v>681384.6</v>
      </c>
      <c r="T8" s="183"/>
      <c r="U8" s="184" t="s">
        <v>179</v>
      </c>
      <c r="V8" s="183" t="s">
        <v>194</v>
      </c>
      <c r="W8" s="185"/>
      <c r="X8" s="175" t="s">
        <v>220</v>
      </c>
      <c r="Y8" s="175" t="s">
        <v>182</v>
      </c>
      <c r="Z8" s="176" t="s">
        <v>178</v>
      </c>
      <c r="AA8" s="200" t="s">
        <v>183</v>
      </c>
      <c r="AB8" s="176">
        <v>50309</v>
      </c>
      <c r="AC8" s="186" t="s">
        <v>221</v>
      </c>
      <c r="AD8" s="186"/>
      <c r="AE8" s="187" t="s">
        <v>185</v>
      </c>
      <c r="AF8" s="173"/>
      <c r="AG8" s="173"/>
      <c r="AH8" s="173"/>
      <c r="AI8" s="173"/>
      <c r="AJ8" s="173"/>
      <c r="AK8" s="173"/>
    </row>
    <row r="9" spans="1:37" s="155" customFormat="1" ht="27" customHeight="1" x14ac:dyDescent="0.2">
      <c r="A9" s="201" t="s">
        <v>222</v>
      </c>
      <c r="B9" s="202" t="s">
        <v>223</v>
      </c>
      <c r="C9" s="203" t="s">
        <v>224</v>
      </c>
      <c r="D9" s="203" t="s">
        <v>225</v>
      </c>
      <c r="E9" s="204" t="s">
        <v>226</v>
      </c>
      <c r="F9" s="205" t="s">
        <v>227</v>
      </c>
      <c r="G9" s="206" t="s">
        <v>178</v>
      </c>
      <c r="H9" s="207">
        <v>50309</v>
      </c>
      <c r="I9" s="208">
        <v>41426</v>
      </c>
      <c r="J9" s="208">
        <v>43281</v>
      </c>
      <c r="K9" s="209">
        <v>12045</v>
      </c>
      <c r="L9" s="180">
        <v>13.5</v>
      </c>
      <c r="M9" s="210">
        <v>0</v>
      </c>
      <c r="N9" s="210"/>
      <c r="O9" s="210">
        <v>0</v>
      </c>
      <c r="P9" s="210">
        <v>0</v>
      </c>
      <c r="Q9" s="210">
        <v>0</v>
      </c>
      <c r="R9" s="181">
        <f t="shared" si="0"/>
        <v>13.5</v>
      </c>
      <c r="S9" s="182">
        <f t="shared" si="1"/>
        <v>162607.5</v>
      </c>
      <c r="T9" s="211"/>
      <c r="U9" s="212" t="s">
        <v>228</v>
      </c>
      <c r="V9" s="211"/>
      <c r="W9" s="211"/>
      <c r="X9" s="205" t="s">
        <v>229</v>
      </c>
      <c r="Y9" s="213" t="s">
        <v>230</v>
      </c>
      <c r="Z9" s="214" t="s">
        <v>231</v>
      </c>
      <c r="AA9" s="214" t="s">
        <v>183</v>
      </c>
      <c r="AB9" s="214">
        <v>50325</v>
      </c>
      <c r="AC9" s="215" t="s">
        <v>232</v>
      </c>
      <c r="AD9" s="215" t="s">
        <v>233</v>
      </c>
      <c r="AE9" s="216" t="s">
        <v>234</v>
      </c>
      <c r="AF9" s="173"/>
      <c r="AG9" s="173"/>
      <c r="AH9" s="173"/>
      <c r="AI9" s="173"/>
      <c r="AJ9" s="173"/>
      <c r="AK9" s="173"/>
    </row>
    <row r="10" spans="1:37" s="155" customFormat="1" ht="27" customHeight="1" x14ac:dyDescent="0.2">
      <c r="A10" s="217" t="s">
        <v>222</v>
      </c>
      <c r="B10" s="218" t="s">
        <v>235</v>
      </c>
      <c r="C10" s="218" t="s">
        <v>236</v>
      </c>
      <c r="D10" s="219" t="s">
        <v>237</v>
      </c>
      <c r="E10" s="220" t="s">
        <v>238</v>
      </c>
      <c r="F10" s="221" t="s">
        <v>239</v>
      </c>
      <c r="G10" s="222" t="s">
        <v>240</v>
      </c>
      <c r="H10" s="223">
        <v>50511</v>
      </c>
      <c r="I10" s="224">
        <v>39630</v>
      </c>
      <c r="J10" s="224">
        <v>42185</v>
      </c>
      <c r="K10" s="225">
        <v>280</v>
      </c>
      <c r="L10" s="226">
        <v>8.57</v>
      </c>
      <c r="M10" s="226">
        <v>0</v>
      </c>
      <c r="N10" s="226"/>
      <c r="O10" s="226">
        <v>0</v>
      </c>
      <c r="P10" s="226">
        <v>0</v>
      </c>
      <c r="Q10" s="226">
        <v>0</v>
      </c>
      <c r="R10" s="181">
        <f t="shared" si="0"/>
        <v>8.57</v>
      </c>
      <c r="S10" s="227">
        <f t="shared" si="1"/>
        <v>2399.6</v>
      </c>
      <c r="T10" s="228" t="s">
        <v>241</v>
      </c>
      <c r="U10" s="229" t="s">
        <v>242</v>
      </c>
      <c r="V10" s="228"/>
      <c r="W10" s="185" t="s">
        <v>70</v>
      </c>
      <c r="X10" s="221" t="s">
        <v>243</v>
      </c>
      <c r="Y10" s="221" t="s">
        <v>244</v>
      </c>
      <c r="Z10" s="222" t="s">
        <v>245</v>
      </c>
      <c r="AA10" s="200" t="s">
        <v>183</v>
      </c>
      <c r="AB10" s="230">
        <v>50598</v>
      </c>
      <c r="AC10" s="221" t="s">
        <v>246</v>
      </c>
      <c r="AD10" s="231" t="s">
        <v>247</v>
      </c>
      <c r="AE10" s="220" t="s">
        <v>248</v>
      </c>
      <c r="AG10" s="232"/>
    </row>
    <row r="11" spans="1:37" s="155" customFormat="1" ht="27" customHeight="1" x14ac:dyDescent="0.2">
      <c r="A11" s="233" t="s">
        <v>222</v>
      </c>
      <c r="B11" s="233" t="s">
        <v>235</v>
      </c>
      <c r="C11" s="233" t="s">
        <v>236</v>
      </c>
      <c r="D11" s="234" t="s">
        <v>237</v>
      </c>
      <c r="E11" s="235" t="s">
        <v>238</v>
      </c>
      <c r="F11" s="236" t="s">
        <v>249</v>
      </c>
      <c r="G11" s="237" t="s">
        <v>250</v>
      </c>
      <c r="H11" s="238">
        <v>50010</v>
      </c>
      <c r="I11" s="239">
        <v>39295</v>
      </c>
      <c r="J11" s="239">
        <v>42216</v>
      </c>
      <c r="K11" s="240">
        <v>1620</v>
      </c>
      <c r="L11" s="210">
        <v>12.3</v>
      </c>
      <c r="M11" s="210">
        <v>0</v>
      </c>
      <c r="N11" s="210"/>
      <c r="O11" s="210">
        <v>0</v>
      </c>
      <c r="P11" s="210">
        <v>0</v>
      </c>
      <c r="Q11" s="210">
        <v>0</v>
      </c>
      <c r="R11" s="181">
        <f t="shared" si="0"/>
        <v>12.3</v>
      </c>
      <c r="S11" s="182">
        <f t="shared" si="1"/>
        <v>19926</v>
      </c>
      <c r="T11" s="183" t="s">
        <v>251</v>
      </c>
      <c r="U11" s="184" t="s">
        <v>252</v>
      </c>
      <c r="V11" s="183"/>
      <c r="W11" s="185"/>
      <c r="X11" s="236" t="s">
        <v>253</v>
      </c>
      <c r="Y11" s="236" t="s">
        <v>254</v>
      </c>
      <c r="Z11" s="237" t="s">
        <v>250</v>
      </c>
      <c r="AA11" s="200" t="s">
        <v>183</v>
      </c>
      <c r="AB11" s="241">
        <v>50010</v>
      </c>
      <c r="AC11" s="236" t="s">
        <v>255</v>
      </c>
      <c r="AD11" s="242" t="s">
        <v>256</v>
      </c>
      <c r="AE11" s="235" t="s">
        <v>257</v>
      </c>
    </row>
    <row r="12" spans="1:37" s="155" customFormat="1" ht="27" customHeight="1" x14ac:dyDescent="0.25">
      <c r="A12" s="233" t="s">
        <v>222</v>
      </c>
      <c r="B12" s="233" t="s">
        <v>235</v>
      </c>
      <c r="C12" s="233" t="s">
        <v>236</v>
      </c>
      <c r="D12" s="234" t="s">
        <v>237</v>
      </c>
      <c r="E12" s="235" t="s">
        <v>238</v>
      </c>
      <c r="F12" s="236" t="s">
        <v>258</v>
      </c>
      <c r="G12" s="237" t="s">
        <v>259</v>
      </c>
      <c r="H12" s="238">
        <v>50022</v>
      </c>
      <c r="I12" s="239">
        <v>40848</v>
      </c>
      <c r="J12" s="239">
        <v>42674</v>
      </c>
      <c r="K12" s="240">
        <v>793</v>
      </c>
      <c r="L12" s="210">
        <v>8.93</v>
      </c>
      <c r="M12" s="210">
        <v>0</v>
      </c>
      <c r="N12" s="210"/>
      <c r="O12" s="210">
        <v>0.23</v>
      </c>
      <c r="P12" s="210">
        <v>0</v>
      </c>
      <c r="Q12" s="210">
        <v>0</v>
      </c>
      <c r="R12" s="181">
        <f t="shared" si="0"/>
        <v>9.16</v>
      </c>
      <c r="S12" s="182">
        <f t="shared" si="1"/>
        <v>7263.88</v>
      </c>
      <c r="T12" s="183"/>
      <c r="U12" s="243" t="s">
        <v>260</v>
      </c>
      <c r="V12" s="183"/>
      <c r="W12" s="185"/>
      <c r="X12" s="236" t="s">
        <v>261</v>
      </c>
      <c r="Y12" s="236" t="s">
        <v>262</v>
      </c>
      <c r="Z12" s="237" t="s">
        <v>263</v>
      </c>
      <c r="AA12" s="200" t="s">
        <v>183</v>
      </c>
      <c r="AB12" s="241">
        <v>51575</v>
      </c>
      <c r="AC12" s="236" t="s">
        <v>264</v>
      </c>
      <c r="AD12" s="242" t="s">
        <v>265</v>
      </c>
      <c r="AE12" s="244" t="s">
        <v>266</v>
      </c>
    </row>
    <row r="13" spans="1:37" s="155" customFormat="1" ht="27" customHeight="1" x14ac:dyDescent="0.2">
      <c r="A13" s="245" t="s">
        <v>222</v>
      </c>
      <c r="B13" s="245" t="s">
        <v>235</v>
      </c>
      <c r="C13" s="245" t="s">
        <v>236</v>
      </c>
      <c r="D13" s="246" t="s">
        <v>237</v>
      </c>
      <c r="E13" s="247" t="s">
        <v>238</v>
      </c>
      <c r="F13" s="248" t="s">
        <v>267</v>
      </c>
      <c r="G13" s="249" t="s">
        <v>268</v>
      </c>
      <c r="H13" s="250">
        <v>52601</v>
      </c>
      <c r="I13" s="251">
        <v>35612</v>
      </c>
      <c r="J13" s="251">
        <v>43646</v>
      </c>
      <c r="K13" s="252">
        <v>2900</v>
      </c>
      <c r="L13" s="253">
        <v>6.75</v>
      </c>
      <c r="M13" s="253">
        <v>0</v>
      </c>
      <c r="N13" s="253"/>
      <c r="O13" s="253">
        <v>0</v>
      </c>
      <c r="P13" s="253">
        <v>0</v>
      </c>
      <c r="Q13" s="253">
        <v>0</v>
      </c>
      <c r="R13" s="181">
        <f t="shared" si="0"/>
        <v>6.75</v>
      </c>
      <c r="S13" s="254">
        <f t="shared" si="1"/>
        <v>19575</v>
      </c>
      <c r="T13" s="255" t="s">
        <v>269</v>
      </c>
      <c r="U13" s="256" t="s">
        <v>270</v>
      </c>
      <c r="V13" s="255"/>
      <c r="W13" s="257"/>
      <c r="X13" s="248" t="s">
        <v>271</v>
      </c>
      <c r="Y13" s="248" t="s">
        <v>272</v>
      </c>
      <c r="Z13" s="249" t="s">
        <v>268</v>
      </c>
      <c r="AA13" s="200" t="s">
        <v>183</v>
      </c>
      <c r="AB13" s="258">
        <v>52655</v>
      </c>
      <c r="AC13" s="248" t="s">
        <v>273</v>
      </c>
      <c r="AD13" s="259" t="s">
        <v>274</v>
      </c>
      <c r="AE13" s="247"/>
    </row>
    <row r="14" spans="1:37" s="155" customFormat="1" ht="27" customHeight="1" x14ac:dyDescent="0.2">
      <c r="A14" s="260" t="s">
        <v>222</v>
      </c>
      <c r="B14" s="260" t="s">
        <v>235</v>
      </c>
      <c r="C14" s="260" t="s">
        <v>236</v>
      </c>
      <c r="D14" s="261" t="s">
        <v>237</v>
      </c>
      <c r="E14" s="262" t="s">
        <v>238</v>
      </c>
      <c r="F14" s="263" t="s">
        <v>275</v>
      </c>
      <c r="G14" s="264" t="s">
        <v>276</v>
      </c>
      <c r="H14" s="265">
        <v>52402</v>
      </c>
      <c r="I14" s="266">
        <v>36062</v>
      </c>
      <c r="J14" s="267" t="s">
        <v>277</v>
      </c>
      <c r="K14" s="268">
        <v>3702</v>
      </c>
      <c r="L14" s="269">
        <v>11.16</v>
      </c>
      <c r="M14" s="269">
        <v>0</v>
      </c>
      <c r="N14" s="269">
        <v>0</v>
      </c>
      <c r="O14" s="269">
        <v>0</v>
      </c>
      <c r="P14" s="269">
        <v>0</v>
      </c>
      <c r="Q14" s="269">
        <v>0</v>
      </c>
      <c r="R14" s="254">
        <f t="shared" si="0"/>
        <v>11.16</v>
      </c>
      <c r="S14" s="254">
        <f t="shared" si="1"/>
        <v>41314.32</v>
      </c>
      <c r="T14" s="255"/>
      <c r="U14" s="270" t="s">
        <v>278</v>
      </c>
      <c r="V14" s="255"/>
      <c r="W14" s="257"/>
      <c r="X14" s="263" t="s">
        <v>279</v>
      </c>
      <c r="Y14" s="263" t="s">
        <v>280</v>
      </c>
      <c r="Z14" s="264" t="s">
        <v>276</v>
      </c>
      <c r="AA14" s="200" t="s">
        <v>183</v>
      </c>
      <c r="AB14" s="271">
        <v>52402</v>
      </c>
      <c r="AC14" s="263" t="s">
        <v>281</v>
      </c>
      <c r="AD14" s="272" t="s">
        <v>282</v>
      </c>
      <c r="AE14" s="247" t="s">
        <v>283</v>
      </c>
      <c r="AF14" s="8"/>
    </row>
    <row r="15" spans="1:37" s="155" customFormat="1" ht="27" customHeight="1" x14ac:dyDescent="0.25">
      <c r="A15" s="233" t="s">
        <v>222</v>
      </c>
      <c r="B15" s="233" t="s">
        <v>235</v>
      </c>
      <c r="C15" s="233" t="s">
        <v>236</v>
      </c>
      <c r="D15" s="234" t="s">
        <v>237</v>
      </c>
      <c r="E15" s="235" t="s">
        <v>238</v>
      </c>
      <c r="F15" s="236" t="s">
        <v>284</v>
      </c>
      <c r="G15" s="237" t="s">
        <v>285</v>
      </c>
      <c r="H15" s="238">
        <v>51012</v>
      </c>
      <c r="I15" s="239">
        <v>36161</v>
      </c>
      <c r="J15" s="239">
        <v>43281</v>
      </c>
      <c r="K15" s="240">
        <v>325</v>
      </c>
      <c r="L15" s="210">
        <v>2.06</v>
      </c>
      <c r="M15" s="210">
        <v>0</v>
      </c>
      <c r="N15" s="210">
        <v>0</v>
      </c>
      <c r="O15" s="210">
        <v>0</v>
      </c>
      <c r="P15" s="210">
        <v>0</v>
      </c>
      <c r="Q15" s="210">
        <v>0</v>
      </c>
      <c r="R15" s="254">
        <f t="shared" si="0"/>
        <v>2.06</v>
      </c>
      <c r="S15" s="254">
        <f t="shared" si="1"/>
        <v>669.5</v>
      </c>
      <c r="T15" s="183"/>
      <c r="U15" s="243" t="s">
        <v>286</v>
      </c>
      <c r="V15" s="183"/>
      <c r="W15" s="185"/>
      <c r="X15" s="236" t="s">
        <v>287</v>
      </c>
      <c r="Y15" s="236" t="s">
        <v>288</v>
      </c>
      <c r="Z15" s="237" t="s">
        <v>285</v>
      </c>
      <c r="AA15" s="200" t="s">
        <v>183</v>
      </c>
      <c r="AB15" s="241">
        <v>51012</v>
      </c>
      <c r="AC15" s="236" t="s">
        <v>289</v>
      </c>
      <c r="AD15" s="242" t="s">
        <v>290</v>
      </c>
      <c r="AE15" s="244" t="s">
        <v>291</v>
      </c>
    </row>
    <row r="16" spans="1:37" s="155" customFormat="1" ht="27" customHeight="1" x14ac:dyDescent="0.2">
      <c r="A16" s="233" t="s">
        <v>222</v>
      </c>
      <c r="B16" s="233" t="s">
        <v>235</v>
      </c>
      <c r="C16" s="233" t="s">
        <v>236</v>
      </c>
      <c r="D16" s="234" t="s">
        <v>237</v>
      </c>
      <c r="E16" s="235" t="s">
        <v>238</v>
      </c>
      <c r="F16" s="236" t="s">
        <v>292</v>
      </c>
      <c r="G16" s="237" t="s">
        <v>293</v>
      </c>
      <c r="H16" s="238">
        <v>52732</v>
      </c>
      <c r="I16" s="239">
        <v>39965</v>
      </c>
      <c r="J16" s="267" t="s">
        <v>277</v>
      </c>
      <c r="K16" s="240">
        <v>729</v>
      </c>
      <c r="L16" s="210">
        <v>7.7</v>
      </c>
      <c r="M16" s="210">
        <v>0</v>
      </c>
      <c r="N16" s="210">
        <v>0</v>
      </c>
      <c r="O16" s="210">
        <v>0</v>
      </c>
      <c r="P16" s="210">
        <v>0</v>
      </c>
      <c r="Q16" s="210">
        <v>0</v>
      </c>
      <c r="R16" s="254">
        <f t="shared" si="0"/>
        <v>7.7</v>
      </c>
      <c r="S16" s="254">
        <f t="shared" si="1"/>
        <v>5613.3</v>
      </c>
      <c r="T16" s="183"/>
      <c r="U16" s="243" t="s">
        <v>294</v>
      </c>
      <c r="V16" s="183"/>
      <c r="W16" s="185"/>
      <c r="X16" s="236" t="s">
        <v>295</v>
      </c>
      <c r="Y16" s="236" t="s">
        <v>296</v>
      </c>
      <c r="Z16" s="237" t="s">
        <v>293</v>
      </c>
      <c r="AA16" s="200" t="s">
        <v>183</v>
      </c>
      <c r="AB16" s="241">
        <v>52732</v>
      </c>
      <c r="AC16" s="236" t="s">
        <v>297</v>
      </c>
      <c r="AD16" s="242" t="s">
        <v>298</v>
      </c>
      <c r="AE16" s="235"/>
    </row>
    <row r="17" spans="1:37" s="155" customFormat="1" ht="27" customHeight="1" x14ac:dyDescent="0.25">
      <c r="A17" s="233" t="s">
        <v>222</v>
      </c>
      <c r="B17" s="233" t="s">
        <v>235</v>
      </c>
      <c r="C17" s="233" t="s">
        <v>236</v>
      </c>
      <c r="D17" s="234" t="s">
        <v>237</v>
      </c>
      <c r="E17" s="235" t="s">
        <v>238</v>
      </c>
      <c r="F17" s="236" t="s">
        <v>299</v>
      </c>
      <c r="G17" s="237" t="s">
        <v>300</v>
      </c>
      <c r="H17" s="238">
        <v>51503</v>
      </c>
      <c r="I17" s="239">
        <v>35156</v>
      </c>
      <c r="J17" s="239">
        <v>43524</v>
      </c>
      <c r="K17" s="240">
        <v>2486</v>
      </c>
      <c r="L17" s="210">
        <v>9.86</v>
      </c>
      <c r="M17" s="210">
        <v>0</v>
      </c>
      <c r="N17" s="210">
        <v>0</v>
      </c>
      <c r="O17" s="210">
        <v>0</v>
      </c>
      <c r="P17" s="210">
        <v>0</v>
      </c>
      <c r="Q17" s="210">
        <v>0</v>
      </c>
      <c r="R17" s="181">
        <f t="shared" si="0"/>
        <v>9.86</v>
      </c>
      <c r="S17" s="182">
        <f t="shared" si="1"/>
        <v>24511.96</v>
      </c>
      <c r="T17" s="183"/>
      <c r="U17" s="243" t="s">
        <v>301</v>
      </c>
      <c r="V17" s="183"/>
      <c r="W17" s="185"/>
      <c r="X17" s="236" t="s">
        <v>302</v>
      </c>
      <c r="Y17" s="236" t="s">
        <v>303</v>
      </c>
      <c r="Z17" s="237" t="s">
        <v>300</v>
      </c>
      <c r="AA17" s="200" t="s">
        <v>183</v>
      </c>
      <c r="AB17" s="241">
        <v>51503</v>
      </c>
      <c r="AC17" s="236" t="s">
        <v>304</v>
      </c>
      <c r="AD17" s="242" t="s">
        <v>305</v>
      </c>
      <c r="AE17" s="244" t="s">
        <v>306</v>
      </c>
    </row>
    <row r="18" spans="1:37" s="155" customFormat="1" ht="27" customHeight="1" x14ac:dyDescent="0.2">
      <c r="A18" s="233" t="s">
        <v>222</v>
      </c>
      <c r="B18" s="233" t="s">
        <v>235</v>
      </c>
      <c r="C18" s="233" t="s">
        <v>236</v>
      </c>
      <c r="D18" s="234" t="s">
        <v>237</v>
      </c>
      <c r="E18" s="235" t="s">
        <v>238</v>
      </c>
      <c r="F18" s="236" t="s">
        <v>307</v>
      </c>
      <c r="G18" s="237" t="s">
        <v>308</v>
      </c>
      <c r="H18" s="238">
        <v>52804</v>
      </c>
      <c r="I18" s="239">
        <v>41079</v>
      </c>
      <c r="J18" s="239">
        <v>42886</v>
      </c>
      <c r="K18" s="240">
        <v>2100</v>
      </c>
      <c r="L18" s="210">
        <v>12.4</v>
      </c>
      <c r="M18" s="210">
        <v>0</v>
      </c>
      <c r="N18" s="210">
        <v>0</v>
      </c>
      <c r="O18" s="210">
        <v>0</v>
      </c>
      <c r="P18" s="210">
        <v>0</v>
      </c>
      <c r="Q18" s="210">
        <v>0</v>
      </c>
      <c r="R18" s="181">
        <f t="shared" ref="R18" si="2">SUM(L18+M18+N18+O18+P18+Q18)</f>
        <v>12.4</v>
      </c>
      <c r="S18" s="182">
        <f t="shared" si="1"/>
        <v>26040</v>
      </c>
      <c r="T18" s="183"/>
      <c r="U18" s="243" t="s">
        <v>309</v>
      </c>
      <c r="V18" s="183"/>
      <c r="W18" s="185"/>
      <c r="X18" s="236" t="s">
        <v>310</v>
      </c>
      <c r="Y18" s="236" t="s">
        <v>311</v>
      </c>
      <c r="Z18" s="237" t="s">
        <v>312</v>
      </c>
      <c r="AA18" s="273" t="s">
        <v>183</v>
      </c>
      <c r="AB18" s="241">
        <v>21209</v>
      </c>
      <c r="AC18" s="236" t="s">
        <v>313</v>
      </c>
      <c r="AD18" s="242" t="s">
        <v>314</v>
      </c>
      <c r="AE18" s="235" t="s">
        <v>315</v>
      </c>
    </row>
    <row r="19" spans="1:37" s="173" customFormat="1" ht="27" customHeight="1" x14ac:dyDescent="0.2">
      <c r="A19" s="274" t="s">
        <v>222</v>
      </c>
      <c r="B19" s="274" t="s">
        <v>235</v>
      </c>
      <c r="C19" s="274" t="s">
        <v>236</v>
      </c>
      <c r="D19" s="275" t="s">
        <v>237</v>
      </c>
      <c r="E19" s="276" t="s">
        <v>238</v>
      </c>
      <c r="F19" s="277" t="s">
        <v>316</v>
      </c>
      <c r="G19" s="278" t="s">
        <v>317</v>
      </c>
      <c r="H19" s="279">
        <v>52101</v>
      </c>
      <c r="I19" s="280">
        <v>39661</v>
      </c>
      <c r="J19" s="280">
        <v>43312</v>
      </c>
      <c r="K19" s="281">
        <v>946</v>
      </c>
      <c r="L19" s="282">
        <v>13</v>
      </c>
      <c r="M19" s="282">
        <v>0</v>
      </c>
      <c r="N19" s="282">
        <v>0</v>
      </c>
      <c r="O19" s="282">
        <v>0</v>
      </c>
      <c r="P19" s="282">
        <v>0</v>
      </c>
      <c r="Q19" s="282">
        <v>0</v>
      </c>
      <c r="R19" s="283">
        <f t="shared" si="0"/>
        <v>13</v>
      </c>
      <c r="S19" s="284">
        <f t="shared" si="1"/>
        <v>12298</v>
      </c>
      <c r="T19" s="285"/>
      <c r="U19" s="286" t="s">
        <v>318</v>
      </c>
      <c r="V19" s="285"/>
      <c r="W19" s="287"/>
      <c r="X19" s="277" t="s">
        <v>319</v>
      </c>
      <c r="Y19" s="277" t="s">
        <v>320</v>
      </c>
      <c r="Z19" s="278" t="s">
        <v>317</v>
      </c>
      <c r="AA19" s="200" t="s">
        <v>183</v>
      </c>
      <c r="AB19" s="288">
        <v>52101</v>
      </c>
      <c r="AC19" s="277" t="s">
        <v>319</v>
      </c>
      <c r="AD19" s="289" t="s">
        <v>321</v>
      </c>
      <c r="AE19" s="276" t="s">
        <v>322</v>
      </c>
      <c r="AF19" s="155"/>
      <c r="AG19" s="155"/>
      <c r="AH19" s="155"/>
      <c r="AI19" s="155"/>
      <c r="AJ19" s="155"/>
      <c r="AK19" s="155"/>
    </row>
    <row r="20" spans="1:37" s="173" customFormat="1" ht="27" customHeight="1" x14ac:dyDescent="0.2">
      <c r="A20" s="174" t="s">
        <v>222</v>
      </c>
      <c r="B20" s="233" t="s">
        <v>235</v>
      </c>
      <c r="C20" s="233" t="s">
        <v>236</v>
      </c>
      <c r="D20" s="234" t="s">
        <v>237</v>
      </c>
      <c r="E20" s="235" t="s">
        <v>238</v>
      </c>
      <c r="F20" s="176" t="s">
        <v>323</v>
      </c>
      <c r="G20" s="175" t="s">
        <v>178</v>
      </c>
      <c r="H20" s="177">
        <v>50309</v>
      </c>
      <c r="I20" s="178">
        <v>38231</v>
      </c>
      <c r="J20" s="178">
        <v>42613</v>
      </c>
      <c r="K20" s="179">
        <v>36731</v>
      </c>
      <c r="L20" s="180">
        <v>8</v>
      </c>
      <c r="M20" s="180">
        <v>7.09</v>
      </c>
      <c r="N20" s="180">
        <v>0</v>
      </c>
      <c r="O20" s="180">
        <v>0</v>
      </c>
      <c r="P20" s="180">
        <v>0</v>
      </c>
      <c r="Q20" s="180">
        <v>0</v>
      </c>
      <c r="R20" s="181">
        <f t="shared" si="0"/>
        <v>15.09</v>
      </c>
      <c r="S20" s="182">
        <f t="shared" si="1"/>
        <v>554270.79</v>
      </c>
      <c r="T20" s="183"/>
      <c r="U20" s="184" t="s">
        <v>179</v>
      </c>
      <c r="V20" s="183" t="s">
        <v>324</v>
      </c>
      <c r="W20" s="185"/>
      <c r="X20" s="175" t="s">
        <v>214</v>
      </c>
      <c r="Y20" s="175" t="s">
        <v>215</v>
      </c>
      <c r="Z20" s="176" t="s">
        <v>216</v>
      </c>
      <c r="AA20" s="200" t="s">
        <v>183</v>
      </c>
      <c r="AB20" s="176">
        <v>50266</v>
      </c>
      <c r="AC20" s="186"/>
      <c r="AD20" s="186"/>
      <c r="AE20" s="190" t="s">
        <v>217</v>
      </c>
    </row>
    <row r="21" spans="1:37" s="155" customFormat="1" ht="27" customHeight="1" x14ac:dyDescent="0.25">
      <c r="A21" s="233" t="s">
        <v>222</v>
      </c>
      <c r="B21" s="233" t="s">
        <v>235</v>
      </c>
      <c r="C21" s="233" t="s">
        <v>236</v>
      </c>
      <c r="D21" s="234" t="s">
        <v>237</v>
      </c>
      <c r="E21" s="235" t="s">
        <v>238</v>
      </c>
      <c r="F21" s="236" t="s">
        <v>227</v>
      </c>
      <c r="G21" s="237" t="s">
        <v>178</v>
      </c>
      <c r="H21" s="238">
        <v>50309</v>
      </c>
      <c r="I21" s="239">
        <v>41214</v>
      </c>
      <c r="J21" s="239">
        <v>43039</v>
      </c>
      <c r="K21" s="240">
        <v>274</v>
      </c>
      <c r="L21" s="210">
        <v>14.5</v>
      </c>
      <c r="M21" s="210">
        <v>0</v>
      </c>
      <c r="N21" s="210">
        <v>0</v>
      </c>
      <c r="O21" s="210">
        <v>0</v>
      </c>
      <c r="P21" s="210">
        <v>1.62</v>
      </c>
      <c r="Q21" s="210">
        <v>0</v>
      </c>
      <c r="R21" s="181">
        <f t="shared" si="0"/>
        <v>16.12</v>
      </c>
      <c r="S21" s="182">
        <f t="shared" si="1"/>
        <v>4416.88</v>
      </c>
      <c r="T21" s="183" t="s">
        <v>325</v>
      </c>
      <c r="U21" s="184" t="s">
        <v>326</v>
      </c>
      <c r="V21" s="183"/>
      <c r="W21" s="185"/>
      <c r="X21" s="236" t="s">
        <v>327</v>
      </c>
      <c r="Y21" s="236" t="s">
        <v>230</v>
      </c>
      <c r="Z21" s="237" t="s">
        <v>178</v>
      </c>
      <c r="AA21" s="290" t="s">
        <v>183</v>
      </c>
      <c r="AB21" s="241">
        <v>50325</v>
      </c>
      <c r="AC21" s="236" t="s">
        <v>328</v>
      </c>
      <c r="AD21" s="242"/>
      <c r="AE21" s="244" t="s">
        <v>329</v>
      </c>
    </row>
    <row r="22" spans="1:37" s="155" customFormat="1" ht="27" customHeight="1" x14ac:dyDescent="0.2">
      <c r="A22" s="233" t="s">
        <v>222</v>
      </c>
      <c r="B22" s="233" t="s">
        <v>235</v>
      </c>
      <c r="C22" s="233" t="s">
        <v>236</v>
      </c>
      <c r="D22" s="234" t="s">
        <v>237</v>
      </c>
      <c r="E22" s="235" t="s">
        <v>238</v>
      </c>
      <c r="F22" s="236" t="s">
        <v>330</v>
      </c>
      <c r="G22" s="237" t="s">
        <v>331</v>
      </c>
      <c r="H22" s="238">
        <v>52001</v>
      </c>
      <c r="I22" s="239">
        <v>36404</v>
      </c>
      <c r="J22" s="291" t="s">
        <v>332</v>
      </c>
      <c r="K22" s="240">
        <v>2050</v>
      </c>
      <c r="L22" s="210">
        <v>13.4</v>
      </c>
      <c r="M22" s="210">
        <v>0</v>
      </c>
      <c r="N22" s="210">
        <v>0</v>
      </c>
      <c r="O22" s="210">
        <v>0</v>
      </c>
      <c r="P22" s="210">
        <v>0</v>
      </c>
      <c r="Q22" s="210">
        <v>0</v>
      </c>
      <c r="R22" s="181">
        <f t="shared" si="0"/>
        <v>13.4</v>
      </c>
      <c r="S22" s="182">
        <f t="shared" si="1"/>
        <v>27470</v>
      </c>
      <c r="T22" s="183" t="s">
        <v>333</v>
      </c>
      <c r="U22" s="243" t="s">
        <v>334</v>
      </c>
      <c r="V22" s="183" t="s">
        <v>335</v>
      </c>
      <c r="W22" s="185"/>
      <c r="X22" s="236" t="s">
        <v>336</v>
      </c>
      <c r="Y22" s="236" t="s">
        <v>337</v>
      </c>
      <c r="Z22" s="237" t="s">
        <v>331</v>
      </c>
      <c r="AA22" s="200" t="s">
        <v>183</v>
      </c>
      <c r="AB22" s="241">
        <v>52001</v>
      </c>
      <c r="AC22" s="236" t="s">
        <v>338</v>
      </c>
      <c r="AD22" s="242" t="s">
        <v>339</v>
      </c>
      <c r="AE22" s="235"/>
      <c r="AF22" s="173"/>
      <c r="AG22" s="173"/>
      <c r="AH22" s="173"/>
      <c r="AI22" s="173"/>
      <c r="AJ22" s="173"/>
      <c r="AK22" s="173"/>
    </row>
    <row r="23" spans="1:37" s="173" customFormat="1" ht="27" customHeight="1" x14ac:dyDescent="0.2">
      <c r="A23" s="233" t="s">
        <v>222</v>
      </c>
      <c r="B23" s="233" t="s">
        <v>235</v>
      </c>
      <c r="C23" s="233" t="s">
        <v>236</v>
      </c>
      <c r="D23" s="234" t="s">
        <v>237</v>
      </c>
      <c r="E23" s="235" t="s">
        <v>238</v>
      </c>
      <c r="F23" s="236" t="s">
        <v>340</v>
      </c>
      <c r="G23" s="237" t="s">
        <v>341</v>
      </c>
      <c r="H23" s="238">
        <v>50501</v>
      </c>
      <c r="I23" s="239">
        <v>38473</v>
      </c>
      <c r="J23" s="239">
        <v>42185</v>
      </c>
      <c r="K23" s="240">
        <v>1848</v>
      </c>
      <c r="L23" s="210">
        <v>8.23</v>
      </c>
      <c r="M23" s="210">
        <v>0</v>
      </c>
      <c r="N23" s="210">
        <v>0</v>
      </c>
      <c r="O23" s="210">
        <v>0</v>
      </c>
      <c r="P23" s="210">
        <v>0</v>
      </c>
      <c r="Q23" s="210">
        <v>0</v>
      </c>
      <c r="R23" s="181">
        <f t="shared" si="0"/>
        <v>8.23</v>
      </c>
      <c r="S23" s="182">
        <f t="shared" si="1"/>
        <v>15209.04</v>
      </c>
      <c r="T23" s="183"/>
      <c r="U23" s="243" t="s">
        <v>278</v>
      </c>
      <c r="V23" s="183"/>
      <c r="W23" s="185"/>
      <c r="X23" s="236" t="s">
        <v>342</v>
      </c>
      <c r="Y23" s="236" t="s">
        <v>343</v>
      </c>
      <c r="Z23" s="237" t="s">
        <v>341</v>
      </c>
      <c r="AA23" s="200" t="s">
        <v>183</v>
      </c>
      <c r="AB23" s="241">
        <v>50501</v>
      </c>
      <c r="AC23" s="236" t="s">
        <v>344</v>
      </c>
      <c r="AD23" s="242" t="s">
        <v>345</v>
      </c>
      <c r="AE23" s="235" t="s">
        <v>346</v>
      </c>
      <c r="AF23" s="155"/>
      <c r="AG23" s="155"/>
      <c r="AH23" s="155"/>
      <c r="AI23" s="155"/>
      <c r="AJ23" s="155"/>
      <c r="AK23" s="155"/>
    </row>
    <row r="24" spans="1:37" s="173" customFormat="1" ht="27" customHeight="1" x14ac:dyDescent="0.2">
      <c r="A24" s="233" t="s">
        <v>222</v>
      </c>
      <c r="B24" s="233" t="s">
        <v>235</v>
      </c>
      <c r="C24" s="233" t="s">
        <v>236</v>
      </c>
      <c r="D24" s="234" t="s">
        <v>237</v>
      </c>
      <c r="E24" s="235" t="s">
        <v>238</v>
      </c>
      <c r="F24" s="236" t="s">
        <v>347</v>
      </c>
      <c r="G24" s="237" t="s">
        <v>348</v>
      </c>
      <c r="H24" s="238">
        <v>52240</v>
      </c>
      <c r="I24" s="239">
        <v>37012</v>
      </c>
      <c r="J24" s="239">
        <v>42124</v>
      </c>
      <c r="K24" s="240">
        <v>3134</v>
      </c>
      <c r="L24" s="210">
        <v>12.64</v>
      </c>
      <c r="M24" s="210">
        <v>0</v>
      </c>
      <c r="N24" s="210">
        <v>0</v>
      </c>
      <c r="O24" s="210">
        <v>0</v>
      </c>
      <c r="P24" s="210">
        <v>0</v>
      </c>
      <c r="Q24" s="210">
        <v>0</v>
      </c>
      <c r="R24" s="181">
        <f t="shared" si="0"/>
        <v>12.64</v>
      </c>
      <c r="S24" s="182">
        <f t="shared" si="1"/>
        <v>39613.760000000002</v>
      </c>
      <c r="T24" s="183"/>
      <c r="U24" s="243" t="s">
        <v>278</v>
      </c>
      <c r="V24" s="183"/>
      <c r="W24" s="185"/>
      <c r="X24" s="236"/>
      <c r="Y24" s="236"/>
      <c r="Z24" s="237" t="s">
        <v>348</v>
      </c>
      <c r="AA24" s="200" t="s">
        <v>183</v>
      </c>
      <c r="AB24" s="241" t="s">
        <v>349</v>
      </c>
      <c r="AC24" s="292" t="s">
        <v>350</v>
      </c>
      <c r="AD24" s="293" t="s">
        <v>351</v>
      </c>
      <c r="AE24" s="235" t="s">
        <v>352</v>
      </c>
      <c r="AF24" s="155"/>
      <c r="AG24" s="155"/>
      <c r="AH24" s="155"/>
      <c r="AI24" s="155"/>
      <c r="AJ24" s="155"/>
      <c r="AK24" s="155"/>
    </row>
    <row r="25" spans="1:37" s="155" customFormat="1" ht="27" customHeight="1" x14ac:dyDescent="0.25">
      <c r="A25" s="233" t="s">
        <v>222</v>
      </c>
      <c r="B25" s="233" t="s">
        <v>235</v>
      </c>
      <c r="C25" s="233" t="s">
        <v>236</v>
      </c>
      <c r="D25" s="234" t="s">
        <v>237</v>
      </c>
      <c r="E25" s="235" t="s">
        <v>238</v>
      </c>
      <c r="F25" s="236" t="s">
        <v>353</v>
      </c>
      <c r="G25" s="237" t="s">
        <v>354</v>
      </c>
      <c r="H25" s="238">
        <v>50138</v>
      </c>
      <c r="I25" s="239">
        <v>39753</v>
      </c>
      <c r="J25" s="239">
        <v>42674</v>
      </c>
      <c r="K25" s="240">
        <v>780</v>
      </c>
      <c r="L25" s="210">
        <v>10.38</v>
      </c>
      <c r="M25" s="210">
        <v>0</v>
      </c>
      <c r="N25" s="210">
        <v>0</v>
      </c>
      <c r="O25" s="210">
        <v>0</v>
      </c>
      <c r="P25" s="210">
        <v>0</v>
      </c>
      <c r="Q25" s="210">
        <v>0</v>
      </c>
      <c r="R25" s="181">
        <f t="shared" si="0"/>
        <v>10.38</v>
      </c>
      <c r="S25" s="182">
        <f t="shared" si="1"/>
        <v>8096.4000000000005</v>
      </c>
      <c r="T25" s="183"/>
      <c r="U25" s="243" t="s">
        <v>355</v>
      </c>
      <c r="V25" s="183"/>
      <c r="W25" s="185"/>
      <c r="X25" s="236" t="s">
        <v>356</v>
      </c>
      <c r="Y25" s="236" t="s">
        <v>357</v>
      </c>
      <c r="Z25" s="237" t="s">
        <v>354</v>
      </c>
      <c r="AA25" s="200" t="s">
        <v>183</v>
      </c>
      <c r="AB25" s="241">
        <v>50138</v>
      </c>
      <c r="AC25" s="236" t="s">
        <v>356</v>
      </c>
      <c r="AD25" s="242" t="s">
        <v>358</v>
      </c>
      <c r="AE25" s="244" t="s">
        <v>359</v>
      </c>
      <c r="AF25" s="173"/>
      <c r="AG25" s="173"/>
      <c r="AH25" s="173"/>
      <c r="AI25" s="173"/>
      <c r="AJ25" s="173"/>
      <c r="AK25" s="173"/>
    </row>
    <row r="26" spans="1:37" s="155" customFormat="1" ht="27" customHeight="1" x14ac:dyDescent="0.2">
      <c r="A26" s="260" t="s">
        <v>222</v>
      </c>
      <c r="B26" s="260" t="s">
        <v>235</v>
      </c>
      <c r="C26" s="260" t="s">
        <v>236</v>
      </c>
      <c r="D26" s="261" t="s">
        <v>237</v>
      </c>
      <c r="E26" s="262" t="s">
        <v>238</v>
      </c>
      <c r="F26" s="263" t="s">
        <v>360</v>
      </c>
      <c r="G26" s="264" t="s">
        <v>361</v>
      </c>
      <c r="H26" s="265">
        <v>51031</v>
      </c>
      <c r="I26" s="266">
        <v>40422</v>
      </c>
      <c r="J26" s="266">
        <v>42247</v>
      </c>
      <c r="K26" s="268">
        <v>88</v>
      </c>
      <c r="L26" s="269">
        <v>3.62</v>
      </c>
      <c r="M26" s="269"/>
      <c r="N26" s="269"/>
      <c r="O26" s="269"/>
      <c r="P26" s="269"/>
      <c r="Q26" s="269"/>
      <c r="R26" s="254">
        <f t="shared" si="0"/>
        <v>3.62</v>
      </c>
      <c r="S26" s="254">
        <f t="shared" si="1"/>
        <v>318.56</v>
      </c>
      <c r="T26" s="255"/>
      <c r="U26" s="270" t="s">
        <v>278</v>
      </c>
      <c r="V26" s="255"/>
      <c r="W26" s="257"/>
      <c r="X26" s="263" t="s">
        <v>362</v>
      </c>
      <c r="Y26" s="263" t="s">
        <v>363</v>
      </c>
      <c r="Z26" s="264" t="s">
        <v>364</v>
      </c>
      <c r="AA26" s="200" t="s">
        <v>183</v>
      </c>
      <c r="AB26" s="271">
        <v>51031</v>
      </c>
      <c r="AC26" s="263" t="s">
        <v>365</v>
      </c>
      <c r="AD26" s="272" t="s">
        <v>366</v>
      </c>
      <c r="AE26" s="262" t="s">
        <v>367</v>
      </c>
      <c r="AF26" s="1"/>
      <c r="AG26" s="1"/>
      <c r="AH26" s="173"/>
      <c r="AI26" s="173"/>
      <c r="AJ26" s="173"/>
      <c r="AK26" s="173"/>
    </row>
    <row r="27" spans="1:37" s="155" customFormat="1" ht="27" customHeight="1" x14ac:dyDescent="0.25">
      <c r="A27" s="233" t="s">
        <v>222</v>
      </c>
      <c r="B27" s="233" t="s">
        <v>235</v>
      </c>
      <c r="C27" s="233" t="s">
        <v>236</v>
      </c>
      <c r="D27" s="234" t="s">
        <v>237</v>
      </c>
      <c r="E27" s="235" t="s">
        <v>238</v>
      </c>
      <c r="F27" s="236" t="s">
        <v>368</v>
      </c>
      <c r="G27" s="237" t="s">
        <v>369</v>
      </c>
      <c r="H27" s="238">
        <v>50158</v>
      </c>
      <c r="I27" s="294">
        <v>41540</v>
      </c>
      <c r="J27" s="239">
        <v>44104</v>
      </c>
      <c r="K27" s="240">
        <v>2424</v>
      </c>
      <c r="L27" s="210">
        <v>9</v>
      </c>
      <c r="M27" s="210">
        <v>0</v>
      </c>
      <c r="N27" s="210">
        <v>0</v>
      </c>
      <c r="O27" s="210">
        <v>0</v>
      </c>
      <c r="P27" s="210">
        <v>0</v>
      </c>
      <c r="Q27" s="210">
        <v>0</v>
      </c>
      <c r="R27" s="181">
        <f t="shared" si="0"/>
        <v>9</v>
      </c>
      <c r="S27" s="182">
        <f t="shared" si="1"/>
        <v>21816</v>
      </c>
      <c r="T27" s="183" t="s">
        <v>370</v>
      </c>
      <c r="U27" s="243" t="s">
        <v>371</v>
      </c>
      <c r="V27" s="183"/>
      <c r="W27" s="185"/>
      <c r="X27" s="236" t="s">
        <v>372</v>
      </c>
      <c r="Y27" s="236" t="s">
        <v>373</v>
      </c>
      <c r="Z27" s="237" t="s">
        <v>369</v>
      </c>
      <c r="AA27" s="200" t="s">
        <v>183</v>
      </c>
      <c r="AB27" s="241">
        <v>50158</v>
      </c>
      <c r="AC27" s="236" t="s">
        <v>374</v>
      </c>
      <c r="AD27" s="242" t="s">
        <v>375</v>
      </c>
      <c r="AE27" s="244" t="s">
        <v>376</v>
      </c>
    </row>
    <row r="28" spans="1:37" s="155" customFormat="1" ht="27" customHeight="1" x14ac:dyDescent="0.2">
      <c r="A28" s="233" t="s">
        <v>222</v>
      </c>
      <c r="B28" s="233" t="s">
        <v>235</v>
      </c>
      <c r="C28" s="233" t="s">
        <v>236</v>
      </c>
      <c r="D28" s="234" t="s">
        <v>237</v>
      </c>
      <c r="E28" s="235" t="s">
        <v>238</v>
      </c>
      <c r="F28" s="236" t="s">
        <v>377</v>
      </c>
      <c r="G28" s="237" t="s">
        <v>378</v>
      </c>
      <c r="H28" s="238">
        <v>52501</v>
      </c>
      <c r="I28" s="239">
        <v>40955</v>
      </c>
      <c r="J28" s="239">
        <v>44834</v>
      </c>
      <c r="K28" s="240">
        <v>2490</v>
      </c>
      <c r="L28" s="210">
        <v>8.9700000000000006</v>
      </c>
      <c r="M28" s="210">
        <v>0</v>
      </c>
      <c r="N28" s="210">
        <v>0</v>
      </c>
      <c r="O28" s="210">
        <v>0</v>
      </c>
      <c r="P28" s="210">
        <v>0</v>
      </c>
      <c r="Q28" s="210">
        <v>0</v>
      </c>
      <c r="R28" s="181">
        <f t="shared" si="0"/>
        <v>8.9700000000000006</v>
      </c>
      <c r="S28" s="182">
        <f t="shared" si="1"/>
        <v>22335.300000000003</v>
      </c>
      <c r="T28" s="183" t="s">
        <v>379</v>
      </c>
      <c r="U28" s="243" t="s">
        <v>380</v>
      </c>
      <c r="V28" s="183"/>
      <c r="W28" s="185"/>
      <c r="X28" s="236" t="s">
        <v>381</v>
      </c>
      <c r="Y28" s="236" t="s">
        <v>382</v>
      </c>
      <c r="Z28" s="237" t="s">
        <v>378</v>
      </c>
      <c r="AA28" s="176" t="s">
        <v>183</v>
      </c>
      <c r="AB28" s="241">
        <v>52501</v>
      </c>
      <c r="AC28" s="236" t="s">
        <v>383</v>
      </c>
      <c r="AD28" s="242" t="s">
        <v>384</v>
      </c>
      <c r="AE28" s="235"/>
    </row>
    <row r="29" spans="1:37" s="155" customFormat="1" ht="27" customHeight="1" x14ac:dyDescent="0.2">
      <c r="A29" s="260" t="s">
        <v>222</v>
      </c>
      <c r="B29" s="260" t="s">
        <v>235</v>
      </c>
      <c r="C29" s="260" t="s">
        <v>236</v>
      </c>
      <c r="D29" s="261" t="s">
        <v>237</v>
      </c>
      <c r="E29" s="262" t="s">
        <v>238</v>
      </c>
      <c r="F29" s="263" t="s">
        <v>385</v>
      </c>
      <c r="G29" s="264" t="s">
        <v>386</v>
      </c>
      <c r="H29" s="265">
        <v>51201</v>
      </c>
      <c r="I29" s="266">
        <v>40817</v>
      </c>
      <c r="J29" s="266">
        <v>42643</v>
      </c>
      <c r="K29" s="268">
        <v>1238</v>
      </c>
      <c r="L29" s="269">
        <v>5.55</v>
      </c>
      <c r="M29" s="269">
        <v>0</v>
      </c>
      <c r="N29" s="269">
        <v>0</v>
      </c>
      <c r="O29" s="269">
        <v>0</v>
      </c>
      <c r="P29" s="269">
        <v>0</v>
      </c>
      <c r="Q29" s="269"/>
      <c r="R29" s="254">
        <f t="shared" si="0"/>
        <v>5.55</v>
      </c>
      <c r="S29" s="254">
        <f t="shared" si="1"/>
        <v>6870.9</v>
      </c>
      <c r="T29" s="255"/>
      <c r="U29" s="256" t="s">
        <v>387</v>
      </c>
      <c r="V29" s="255"/>
      <c r="W29" s="257"/>
      <c r="X29" s="263" t="s">
        <v>388</v>
      </c>
      <c r="Y29" s="263" t="s">
        <v>389</v>
      </c>
      <c r="Z29" s="264" t="s">
        <v>390</v>
      </c>
      <c r="AA29" s="295" t="s">
        <v>391</v>
      </c>
      <c r="AB29" s="271" t="s">
        <v>392</v>
      </c>
      <c r="AC29" s="263" t="s">
        <v>393</v>
      </c>
      <c r="AD29" s="272" t="s">
        <v>394</v>
      </c>
      <c r="AE29" s="262" t="s">
        <v>395</v>
      </c>
      <c r="AF29" s="1"/>
    </row>
    <row r="30" spans="1:37" s="155" customFormat="1" ht="27" customHeight="1" x14ac:dyDescent="0.2">
      <c r="A30" s="233" t="s">
        <v>222</v>
      </c>
      <c r="B30" s="233" t="s">
        <v>235</v>
      </c>
      <c r="C30" s="233" t="s">
        <v>236</v>
      </c>
      <c r="D30" s="234" t="s">
        <v>237</v>
      </c>
      <c r="E30" s="235" t="s">
        <v>238</v>
      </c>
      <c r="F30" s="236" t="s">
        <v>396</v>
      </c>
      <c r="G30" s="237" t="s">
        <v>397</v>
      </c>
      <c r="H30" s="238">
        <v>51301</v>
      </c>
      <c r="I30" s="239">
        <v>35977</v>
      </c>
      <c r="J30" s="239">
        <v>42916</v>
      </c>
      <c r="K30" s="240">
        <v>447</v>
      </c>
      <c r="L30" s="210">
        <v>8.5</v>
      </c>
      <c r="M30" s="210">
        <v>0</v>
      </c>
      <c r="N30" s="210">
        <v>0</v>
      </c>
      <c r="O30" s="210">
        <v>0</v>
      </c>
      <c r="P30" s="210">
        <v>0</v>
      </c>
      <c r="Q30" s="210">
        <v>0</v>
      </c>
      <c r="R30" s="181">
        <f t="shared" si="0"/>
        <v>8.5</v>
      </c>
      <c r="S30" s="182">
        <f t="shared" si="1"/>
        <v>3799.5</v>
      </c>
      <c r="T30" s="183"/>
      <c r="U30" s="184" t="s">
        <v>398</v>
      </c>
      <c r="V30" s="183"/>
      <c r="W30" s="185"/>
      <c r="X30" s="236" t="s">
        <v>399</v>
      </c>
      <c r="Y30" s="236" t="s">
        <v>400</v>
      </c>
      <c r="Z30" s="237" t="s">
        <v>397</v>
      </c>
      <c r="AA30" s="273" t="s">
        <v>401</v>
      </c>
      <c r="AB30" s="241">
        <v>51301</v>
      </c>
      <c r="AC30" s="236" t="s">
        <v>402</v>
      </c>
      <c r="AD30" s="242" t="s">
        <v>403</v>
      </c>
      <c r="AE30" s="235" t="s">
        <v>404</v>
      </c>
    </row>
    <row r="31" spans="1:37" s="155" customFormat="1" ht="27" customHeight="1" x14ac:dyDescent="0.2">
      <c r="A31" s="233" t="s">
        <v>222</v>
      </c>
      <c r="B31" s="233" t="s">
        <v>235</v>
      </c>
      <c r="C31" s="233" t="s">
        <v>236</v>
      </c>
      <c r="D31" s="234" t="s">
        <v>237</v>
      </c>
      <c r="E31" s="235" t="s">
        <v>238</v>
      </c>
      <c r="F31" s="236" t="s">
        <v>405</v>
      </c>
      <c r="G31" s="237" t="s">
        <v>406</v>
      </c>
      <c r="H31" s="238">
        <v>50588</v>
      </c>
      <c r="I31" s="239">
        <v>40863</v>
      </c>
      <c r="J31" s="239">
        <v>42704</v>
      </c>
      <c r="K31" s="240">
        <v>720</v>
      </c>
      <c r="L31" s="210">
        <v>6.25</v>
      </c>
      <c r="M31" s="210">
        <v>0</v>
      </c>
      <c r="N31" s="210">
        <v>0</v>
      </c>
      <c r="O31" s="210">
        <v>0</v>
      </c>
      <c r="P31" s="210">
        <v>0</v>
      </c>
      <c r="Q31" s="210">
        <v>0</v>
      </c>
      <c r="R31" s="181">
        <f t="shared" si="0"/>
        <v>6.25</v>
      </c>
      <c r="S31" s="182">
        <f t="shared" si="1"/>
        <v>4500</v>
      </c>
      <c r="T31" s="183"/>
      <c r="U31" s="243" t="s">
        <v>407</v>
      </c>
      <c r="V31" s="183"/>
      <c r="W31" s="185"/>
      <c r="X31" s="236" t="s">
        <v>408</v>
      </c>
      <c r="Y31" s="236" t="s">
        <v>409</v>
      </c>
      <c r="Z31" s="237" t="s">
        <v>406</v>
      </c>
      <c r="AA31" s="273" t="s">
        <v>401</v>
      </c>
      <c r="AB31" s="241">
        <v>50588</v>
      </c>
      <c r="AC31" s="236" t="s">
        <v>410</v>
      </c>
      <c r="AD31" s="242" t="s">
        <v>411</v>
      </c>
      <c r="AE31" s="235" t="s">
        <v>412</v>
      </c>
    </row>
    <row r="32" spans="1:37" s="155" customFormat="1" ht="27" customHeight="1" x14ac:dyDescent="0.25">
      <c r="A32" s="233" t="s">
        <v>222</v>
      </c>
      <c r="B32" s="233" t="s">
        <v>235</v>
      </c>
      <c r="C32" s="233" t="s">
        <v>236</v>
      </c>
      <c r="D32" s="234" t="s">
        <v>237</v>
      </c>
      <c r="E32" s="235" t="s">
        <v>238</v>
      </c>
      <c r="F32" s="236" t="s">
        <v>413</v>
      </c>
      <c r="G32" s="237" t="s">
        <v>414</v>
      </c>
      <c r="H32" s="238">
        <v>50701</v>
      </c>
      <c r="I32" s="239">
        <v>35765</v>
      </c>
      <c r="J32" s="239">
        <v>43496</v>
      </c>
      <c r="K32" s="240">
        <v>2850</v>
      </c>
      <c r="L32" s="210">
        <v>8</v>
      </c>
      <c r="M32" s="210">
        <v>0</v>
      </c>
      <c r="N32" s="210">
        <v>0</v>
      </c>
      <c r="O32" s="210">
        <v>0</v>
      </c>
      <c r="P32" s="210">
        <v>0</v>
      </c>
      <c r="Q32" s="210">
        <v>0</v>
      </c>
      <c r="R32" s="181">
        <f t="shared" si="0"/>
        <v>8</v>
      </c>
      <c r="S32" s="182">
        <f t="shared" si="1"/>
        <v>22800</v>
      </c>
      <c r="T32" s="183"/>
      <c r="U32" s="184" t="s">
        <v>415</v>
      </c>
      <c r="V32" s="183"/>
      <c r="W32" s="185"/>
      <c r="X32" s="236" t="s">
        <v>416</v>
      </c>
      <c r="Y32" s="236" t="s">
        <v>417</v>
      </c>
      <c r="Z32" s="237" t="s">
        <v>414</v>
      </c>
      <c r="AA32" s="273" t="s">
        <v>401</v>
      </c>
      <c r="AB32" s="241">
        <v>50701</v>
      </c>
      <c r="AC32" s="236" t="s">
        <v>418</v>
      </c>
      <c r="AD32" s="242" t="s">
        <v>419</v>
      </c>
      <c r="AE32" s="244" t="s">
        <v>420</v>
      </c>
    </row>
    <row r="33" spans="1:37" s="155" customFormat="1" ht="27" customHeight="1" x14ac:dyDescent="0.25">
      <c r="A33" s="233" t="s">
        <v>421</v>
      </c>
      <c r="B33" s="233" t="s">
        <v>422</v>
      </c>
      <c r="C33" s="233" t="s">
        <v>423</v>
      </c>
      <c r="D33" s="234" t="s">
        <v>424</v>
      </c>
      <c r="E33" s="296" t="s">
        <v>425</v>
      </c>
      <c r="F33" s="236" t="s">
        <v>426</v>
      </c>
      <c r="G33" s="237" t="s">
        <v>178</v>
      </c>
      <c r="H33" s="238">
        <v>50309</v>
      </c>
      <c r="I33" s="251">
        <v>41579</v>
      </c>
      <c r="J33" s="251">
        <v>42004</v>
      </c>
      <c r="K33" s="240">
        <v>37570</v>
      </c>
      <c r="L33" s="210">
        <v>10.82</v>
      </c>
      <c r="M33" s="210">
        <v>0</v>
      </c>
      <c r="N33" s="210">
        <v>0</v>
      </c>
      <c r="O33" s="210">
        <v>0</v>
      </c>
      <c r="P33" s="210">
        <v>0</v>
      </c>
      <c r="Q33" s="210">
        <v>0</v>
      </c>
      <c r="R33" s="181">
        <f t="shared" si="0"/>
        <v>10.82</v>
      </c>
      <c r="S33" s="182">
        <f t="shared" si="1"/>
        <v>406507.4</v>
      </c>
      <c r="T33" s="183"/>
      <c r="U33" s="297" t="s">
        <v>278</v>
      </c>
      <c r="V33" s="183"/>
      <c r="W33" s="185"/>
      <c r="X33" s="236" t="s">
        <v>427</v>
      </c>
      <c r="Y33" s="236" t="s">
        <v>428</v>
      </c>
      <c r="Z33" s="237" t="s">
        <v>216</v>
      </c>
      <c r="AA33" s="273" t="s">
        <v>183</v>
      </c>
      <c r="AB33" s="241" t="s">
        <v>429</v>
      </c>
      <c r="AC33" s="263" t="s">
        <v>430</v>
      </c>
      <c r="AD33" s="298" t="s">
        <v>431</v>
      </c>
      <c r="AE33" s="299" t="s">
        <v>432</v>
      </c>
    </row>
    <row r="34" spans="1:37" s="20" customFormat="1" ht="27" customHeight="1" x14ac:dyDescent="0.2">
      <c r="A34" s="174" t="s">
        <v>421</v>
      </c>
      <c r="B34" s="174" t="s">
        <v>433</v>
      </c>
      <c r="C34" s="174" t="s">
        <v>434</v>
      </c>
      <c r="D34" s="234" t="s">
        <v>435</v>
      </c>
      <c r="E34" s="300" t="s">
        <v>436</v>
      </c>
      <c r="F34" s="176" t="s">
        <v>437</v>
      </c>
      <c r="G34" s="175" t="s">
        <v>178</v>
      </c>
      <c r="H34" s="177">
        <v>50309</v>
      </c>
      <c r="I34" s="301">
        <v>38231</v>
      </c>
      <c r="J34" s="301">
        <v>42613</v>
      </c>
      <c r="K34" s="179">
        <v>24385.65</v>
      </c>
      <c r="L34" s="180">
        <v>9.5</v>
      </c>
      <c r="M34" s="180">
        <v>7.72</v>
      </c>
      <c r="N34" s="180">
        <v>0</v>
      </c>
      <c r="O34" s="180">
        <v>0</v>
      </c>
      <c r="P34" s="180">
        <v>0</v>
      </c>
      <c r="Q34" s="180">
        <v>0</v>
      </c>
      <c r="R34" s="181">
        <f t="shared" si="0"/>
        <v>17.22</v>
      </c>
      <c r="S34" s="182">
        <f t="shared" si="1"/>
        <v>419920.89299999998</v>
      </c>
      <c r="T34" s="183"/>
      <c r="U34" s="184" t="s">
        <v>179</v>
      </c>
      <c r="V34" s="183" t="s">
        <v>324</v>
      </c>
      <c r="W34" s="185"/>
      <c r="X34" s="175" t="s">
        <v>214</v>
      </c>
      <c r="Y34" s="192" t="s">
        <v>215</v>
      </c>
      <c r="Z34" s="176" t="s">
        <v>216</v>
      </c>
      <c r="AA34" s="176" t="s">
        <v>183</v>
      </c>
      <c r="AB34" s="176">
        <v>50266</v>
      </c>
      <c r="AC34" s="186"/>
      <c r="AD34" s="186"/>
      <c r="AE34" s="190" t="s">
        <v>217</v>
      </c>
      <c r="AF34" s="173"/>
      <c r="AG34" s="173"/>
      <c r="AH34" s="173"/>
      <c r="AI34" s="173"/>
      <c r="AJ34" s="173"/>
      <c r="AK34" s="173"/>
    </row>
    <row r="35" spans="1:37" s="155" customFormat="1" ht="27" customHeight="1" x14ac:dyDescent="0.25">
      <c r="A35" s="233" t="s">
        <v>421</v>
      </c>
      <c r="B35" s="233" t="s">
        <v>438</v>
      </c>
      <c r="C35" s="233" t="s">
        <v>439</v>
      </c>
      <c r="D35" s="234" t="s">
        <v>440</v>
      </c>
      <c r="E35" s="300" t="s">
        <v>441</v>
      </c>
      <c r="F35" s="236" t="s">
        <v>442</v>
      </c>
      <c r="G35" s="237" t="s">
        <v>378</v>
      </c>
      <c r="H35" s="238">
        <v>52501</v>
      </c>
      <c r="I35" s="251">
        <v>40360</v>
      </c>
      <c r="J35" s="251">
        <v>42551</v>
      </c>
      <c r="K35" s="240">
        <v>62.4</v>
      </c>
      <c r="L35" s="210">
        <v>6.5</v>
      </c>
      <c r="M35" s="210">
        <v>0</v>
      </c>
      <c r="N35" s="210">
        <v>0</v>
      </c>
      <c r="O35" s="210">
        <v>0</v>
      </c>
      <c r="P35" s="210">
        <v>0</v>
      </c>
      <c r="Q35" s="210">
        <v>0</v>
      </c>
      <c r="R35" s="181">
        <f t="shared" si="0"/>
        <v>6.5</v>
      </c>
      <c r="S35" s="182">
        <f t="shared" si="1"/>
        <v>405.59999999999997</v>
      </c>
      <c r="T35" s="183"/>
      <c r="U35" s="243" t="s">
        <v>278</v>
      </c>
      <c r="V35" s="183"/>
      <c r="W35" s="185"/>
      <c r="X35" s="236" t="s">
        <v>443</v>
      </c>
      <c r="Y35" s="236" t="s">
        <v>444</v>
      </c>
      <c r="Z35" s="237" t="s">
        <v>378</v>
      </c>
      <c r="AA35" s="273" t="s">
        <v>183</v>
      </c>
      <c r="AB35" s="241">
        <v>52501</v>
      </c>
      <c r="AC35" s="236" t="s">
        <v>445</v>
      </c>
      <c r="AD35" s="242" t="s">
        <v>446</v>
      </c>
      <c r="AE35" s="244" t="s">
        <v>447</v>
      </c>
    </row>
    <row r="36" spans="1:37" s="155" customFormat="1" ht="27" customHeight="1" x14ac:dyDescent="0.25">
      <c r="A36" s="233" t="s">
        <v>421</v>
      </c>
      <c r="B36" s="233" t="s">
        <v>448</v>
      </c>
      <c r="C36" s="233" t="s">
        <v>449</v>
      </c>
      <c r="D36" s="234" t="s">
        <v>450</v>
      </c>
      <c r="E36" s="300" t="s">
        <v>451</v>
      </c>
      <c r="F36" s="236" t="s">
        <v>452</v>
      </c>
      <c r="G36" s="237" t="s">
        <v>453</v>
      </c>
      <c r="H36" s="238">
        <v>50025</v>
      </c>
      <c r="I36" s="251">
        <v>39995</v>
      </c>
      <c r="J36" s="251">
        <v>41820</v>
      </c>
      <c r="K36" s="240">
        <v>1950</v>
      </c>
      <c r="L36" s="210">
        <v>6.15</v>
      </c>
      <c r="M36" s="210">
        <v>0</v>
      </c>
      <c r="N36" s="210"/>
      <c r="O36" s="210">
        <v>0</v>
      </c>
      <c r="P36" s="210">
        <v>0</v>
      </c>
      <c r="Q36" s="210">
        <v>0</v>
      </c>
      <c r="R36" s="181">
        <f t="shared" ref="R36:R99" si="3">SUM(L36+M36+N36+O36+P36+Q36)</f>
        <v>6.15</v>
      </c>
      <c r="S36" s="182">
        <f t="shared" si="1"/>
        <v>11992.5</v>
      </c>
      <c r="T36" s="183"/>
      <c r="U36" s="243" t="s">
        <v>454</v>
      </c>
      <c r="V36" s="183"/>
      <c r="W36" s="185"/>
      <c r="X36" s="236" t="s">
        <v>455</v>
      </c>
      <c r="Y36" s="236" t="s">
        <v>456</v>
      </c>
      <c r="Z36" s="237" t="s">
        <v>178</v>
      </c>
      <c r="AA36" s="273" t="s">
        <v>183</v>
      </c>
      <c r="AB36" s="241">
        <v>50312</v>
      </c>
      <c r="AC36" s="236" t="s">
        <v>457</v>
      </c>
      <c r="AD36" s="242" t="s">
        <v>458</v>
      </c>
      <c r="AE36" s="244" t="s">
        <v>459</v>
      </c>
    </row>
    <row r="37" spans="1:37" s="20" customFormat="1" ht="27" customHeight="1" x14ac:dyDescent="0.2">
      <c r="A37" s="245" t="s">
        <v>421</v>
      </c>
      <c r="B37" s="245" t="s">
        <v>448</v>
      </c>
      <c r="C37" s="245" t="s">
        <v>449</v>
      </c>
      <c r="D37" s="246" t="s">
        <v>450</v>
      </c>
      <c r="E37" s="302" t="s">
        <v>451</v>
      </c>
      <c r="F37" s="248" t="s">
        <v>460</v>
      </c>
      <c r="G37" s="249" t="s">
        <v>276</v>
      </c>
      <c r="H37" s="250">
        <v>52401</v>
      </c>
      <c r="I37" s="251">
        <v>40756</v>
      </c>
      <c r="J37" s="251">
        <v>42946</v>
      </c>
      <c r="K37" s="252">
        <v>1099</v>
      </c>
      <c r="L37" s="253">
        <v>11.75</v>
      </c>
      <c r="M37" s="253">
        <v>0</v>
      </c>
      <c r="N37" s="253">
        <v>0</v>
      </c>
      <c r="O37" s="253">
        <v>0</v>
      </c>
      <c r="P37" s="253">
        <v>0</v>
      </c>
      <c r="Q37" s="253">
        <v>0</v>
      </c>
      <c r="R37" s="181">
        <f t="shared" si="3"/>
        <v>11.75</v>
      </c>
      <c r="S37" s="182">
        <f t="shared" si="1"/>
        <v>12913.25</v>
      </c>
      <c r="T37" s="255" t="s">
        <v>461</v>
      </c>
      <c r="U37" s="303" t="s">
        <v>462</v>
      </c>
      <c r="V37" s="255"/>
      <c r="W37" s="257"/>
      <c r="X37" s="248" t="s">
        <v>463</v>
      </c>
      <c r="Y37" s="248" t="s">
        <v>464</v>
      </c>
      <c r="Z37" s="249" t="s">
        <v>348</v>
      </c>
      <c r="AA37" s="304" t="s">
        <v>183</v>
      </c>
      <c r="AB37" s="258">
        <v>52244</v>
      </c>
      <c r="AC37" s="248" t="s">
        <v>465</v>
      </c>
      <c r="AD37" s="305" t="s">
        <v>466</v>
      </c>
      <c r="AE37" s="216" t="s">
        <v>467</v>
      </c>
      <c r="AG37" s="306"/>
    </row>
    <row r="38" spans="1:37" s="1" customFormat="1" ht="27" customHeight="1" x14ac:dyDescent="0.2">
      <c r="A38" s="233" t="s">
        <v>421</v>
      </c>
      <c r="B38" s="233" t="s">
        <v>448</v>
      </c>
      <c r="C38" s="233" t="s">
        <v>449</v>
      </c>
      <c r="D38" s="246" t="s">
        <v>450</v>
      </c>
      <c r="E38" s="302" t="s">
        <v>451</v>
      </c>
      <c r="F38" s="236" t="s">
        <v>284</v>
      </c>
      <c r="G38" s="237" t="s">
        <v>285</v>
      </c>
      <c r="H38" s="238">
        <v>51012</v>
      </c>
      <c r="I38" s="251">
        <v>40725</v>
      </c>
      <c r="J38" s="251">
        <v>42551</v>
      </c>
      <c r="K38" s="240">
        <v>2213</v>
      </c>
      <c r="L38" s="210">
        <v>2</v>
      </c>
      <c r="M38" s="210">
        <v>0.74</v>
      </c>
      <c r="N38" s="210">
        <v>0</v>
      </c>
      <c r="O38" s="210">
        <v>0</v>
      </c>
      <c r="P38" s="210">
        <v>0</v>
      </c>
      <c r="Q38" s="210">
        <v>0</v>
      </c>
      <c r="R38" s="181">
        <f t="shared" si="3"/>
        <v>2.74</v>
      </c>
      <c r="S38" s="182">
        <f t="shared" si="1"/>
        <v>6063.6200000000008</v>
      </c>
      <c r="T38" s="183"/>
      <c r="U38" s="243" t="s">
        <v>468</v>
      </c>
      <c r="V38" s="183"/>
      <c r="W38" s="185"/>
      <c r="X38" s="236" t="s">
        <v>287</v>
      </c>
      <c r="Y38" s="236" t="s">
        <v>288</v>
      </c>
      <c r="Z38" s="237" t="s">
        <v>285</v>
      </c>
      <c r="AA38" s="307" t="s">
        <v>183</v>
      </c>
      <c r="AB38" s="241">
        <v>51012</v>
      </c>
      <c r="AC38" s="236" t="s">
        <v>469</v>
      </c>
      <c r="AD38" s="242" t="s">
        <v>290</v>
      </c>
      <c r="AE38" s="235" t="s">
        <v>470</v>
      </c>
      <c r="AF38" s="155"/>
      <c r="AG38" s="155"/>
      <c r="AH38" s="155"/>
      <c r="AI38" s="155"/>
      <c r="AJ38" s="155"/>
      <c r="AK38" s="155"/>
    </row>
    <row r="39" spans="1:37" s="1" customFormat="1" ht="27" customHeight="1" x14ac:dyDescent="0.2">
      <c r="A39" s="233" t="s">
        <v>421</v>
      </c>
      <c r="B39" s="233" t="s">
        <v>448</v>
      </c>
      <c r="C39" s="233" t="s">
        <v>449</v>
      </c>
      <c r="D39" s="234" t="s">
        <v>471</v>
      </c>
      <c r="E39" s="300" t="s">
        <v>451</v>
      </c>
      <c r="F39" s="236" t="s">
        <v>472</v>
      </c>
      <c r="G39" s="237" t="s">
        <v>308</v>
      </c>
      <c r="H39" s="238">
        <v>52804</v>
      </c>
      <c r="I39" s="251">
        <v>40725</v>
      </c>
      <c r="J39" s="251">
        <v>42916</v>
      </c>
      <c r="K39" s="240">
        <v>5600</v>
      </c>
      <c r="L39" s="210">
        <v>12.4</v>
      </c>
      <c r="M39" s="210">
        <v>0</v>
      </c>
      <c r="N39" s="210">
        <v>0</v>
      </c>
      <c r="O39" s="210">
        <v>0</v>
      </c>
      <c r="P39" s="210">
        <v>0</v>
      </c>
      <c r="Q39" s="210">
        <v>0</v>
      </c>
      <c r="R39" s="181">
        <f t="shared" si="3"/>
        <v>12.4</v>
      </c>
      <c r="S39" s="182">
        <f t="shared" si="1"/>
        <v>69440</v>
      </c>
      <c r="T39" s="183"/>
      <c r="U39" s="243" t="s">
        <v>473</v>
      </c>
      <c r="V39" s="183"/>
      <c r="W39" s="185"/>
      <c r="X39" s="236" t="s">
        <v>310</v>
      </c>
      <c r="Y39" s="236" t="s">
        <v>311</v>
      </c>
      <c r="Z39" s="237" t="s">
        <v>312</v>
      </c>
      <c r="AA39" s="273" t="s">
        <v>183</v>
      </c>
      <c r="AB39" s="241">
        <v>21209</v>
      </c>
      <c r="AC39" s="236" t="s">
        <v>474</v>
      </c>
      <c r="AD39" s="242" t="s">
        <v>475</v>
      </c>
      <c r="AE39" s="235" t="s">
        <v>476</v>
      </c>
      <c r="AF39" s="155"/>
      <c r="AG39" s="155"/>
      <c r="AH39" s="155"/>
      <c r="AI39" s="155"/>
      <c r="AJ39" s="155"/>
      <c r="AK39" s="155"/>
    </row>
    <row r="40" spans="1:37" s="155" customFormat="1" ht="27" customHeight="1" x14ac:dyDescent="0.2">
      <c r="A40" s="233" t="s">
        <v>421</v>
      </c>
      <c r="B40" s="233" t="s">
        <v>448</v>
      </c>
      <c r="C40" s="233" t="s">
        <v>449</v>
      </c>
      <c r="D40" s="234" t="s">
        <v>471</v>
      </c>
      <c r="E40" s="300" t="s">
        <v>451</v>
      </c>
      <c r="F40" s="236" t="s">
        <v>477</v>
      </c>
      <c r="G40" s="237" t="s">
        <v>317</v>
      </c>
      <c r="H40" s="238">
        <v>52101</v>
      </c>
      <c r="I40" s="251">
        <v>39995</v>
      </c>
      <c r="J40" s="251">
        <v>42185</v>
      </c>
      <c r="K40" s="240">
        <v>640</v>
      </c>
      <c r="L40" s="210">
        <v>12</v>
      </c>
      <c r="M40" s="210">
        <v>0</v>
      </c>
      <c r="N40" s="210">
        <v>0</v>
      </c>
      <c r="O40" s="210">
        <v>0</v>
      </c>
      <c r="P40" s="308">
        <v>0</v>
      </c>
      <c r="Q40" s="308">
        <v>0</v>
      </c>
      <c r="R40" s="181">
        <f t="shared" si="3"/>
        <v>12</v>
      </c>
      <c r="S40" s="182">
        <f t="shared" si="1"/>
        <v>7680</v>
      </c>
      <c r="T40" s="183"/>
      <c r="U40" s="243" t="s">
        <v>278</v>
      </c>
      <c r="V40" s="183"/>
      <c r="W40" s="185"/>
      <c r="X40" s="236" t="s">
        <v>478</v>
      </c>
      <c r="Y40" s="236" t="s">
        <v>479</v>
      </c>
      <c r="Z40" s="237" t="s">
        <v>317</v>
      </c>
      <c r="AA40" s="273" t="s">
        <v>183</v>
      </c>
      <c r="AB40" s="241">
        <v>52101</v>
      </c>
      <c r="AC40" s="236" t="s">
        <v>480</v>
      </c>
      <c r="AD40" s="242"/>
      <c r="AE40" s="235" t="s">
        <v>481</v>
      </c>
    </row>
    <row r="41" spans="1:37" s="155" customFormat="1" ht="27" customHeight="1" x14ac:dyDescent="0.2">
      <c r="A41" s="233" t="s">
        <v>421</v>
      </c>
      <c r="B41" s="233" t="s">
        <v>448</v>
      </c>
      <c r="C41" s="233" t="s">
        <v>449</v>
      </c>
      <c r="D41" s="234" t="s">
        <v>471</v>
      </c>
      <c r="E41" s="300" t="s">
        <v>451</v>
      </c>
      <c r="F41" s="236" t="s">
        <v>482</v>
      </c>
      <c r="G41" s="237" t="s">
        <v>483</v>
      </c>
      <c r="H41" s="238">
        <v>51442</v>
      </c>
      <c r="I41" s="251">
        <v>41078</v>
      </c>
      <c r="J41" s="251">
        <v>42916</v>
      </c>
      <c r="K41" s="240">
        <v>1400</v>
      </c>
      <c r="L41" s="210">
        <v>14</v>
      </c>
      <c r="M41" s="210">
        <v>0</v>
      </c>
      <c r="N41" s="210">
        <v>0</v>
      </c>
      <c r="O41" s="210">
        <v>0</v>
      </c>
      <c r="P41" s="210">
        <v>0</v>
      </c>
      <c r="Q41" s="210">
        <v>0</v>
      </c>
      <c r="R41" s="181">
        <f t="shared" si="3"/>
        <v>14</v>
      </c>
      <c r="S41" s="182">
        <f t="shared" si="1"/>
        <v>19600</v>
      </c>
      <c r="T41" s="183"/>
      <c r="U41" s="297" t="s">
        <v>278</v>
      </c>
      <c r="V41" s="183"/>
      <c r="W41" s="185"/>
      <c r="X41" s="236" t="s">
        <v>484</v>
      </c>
      <c r="Y41" s="236" t="s">
        <v>485</v>
      </c>
      <c r="Z41" s="237" t="s">
        <v>486</v>
      </c>
      <c r="AA41" s="273" t="s">
        <v>183</v>
      </c>
      <c r="AB41" s="241">
        <v>51019</v>
      </c>
      <c r="AC41" s="263" t="s">
        <v>487</v>
      </c>
      <c r="AD41" s="298" t="s">
        <v>488</v>
      </c>
      <c r="AE41" s="309" t="s">
        <v>489</v>
      </c>
    </row>
    <row r="42" spans="1:37" s="155" customFormat="1" ht="27" customHeight="1" x14ac:dyDescent="0.25">
      <c r="A42" s="233" t="s">
        <v>421</v>
      </c>
      <c r="B42" s="233" t="s">
        <v>448</v>
      </c>
      <c r="C42" s="233" t="s">
        <v>449</v>
      </c>
      <c r="D42" s="234" t="s">
        <v>471</v>
      </c>
      <c r="E42" s="300" t="s">
        <v>451</v>
      </c>
      <c r="F42" s="176" t="s">
        <v>490</v>
      </c>
      <c r="G42" s="175" t="s">
        <v>178</v>
      </c>
      <c r="H42" s="177">
        <v>50309</v>
      </c>
      <c r="I42" s="301">
        <v>41730</v>
      </c>
      <c r="J42" s="301" t="s">
        <v>491</v>
      </c>
      <c r="K42" s="179">
        <v>2363</v>
      </c>
      <c r="L42" s="180">
        <v>0.57999999999999996</v>
      </c>
      <c r="M42" s="210">
        <v>0</v>
      </c>
      <c r="N42" s="210">
        <v>0</v>
      </c>
      <c r="O42" s="210">
        <v>0</v>
      </c>
      <c r="P42" s="210">
        <v>0</v>
      </c>
      <c r="Q42" s="210">
        <v>0</v>
      </c>
      <c r="R42" s="181">
        <f t="shared" si="3"/>
        <v>0.57999999999999996</v>
      </c>
      <c r="S42" s="182">
        <f t="shared" si="1"/>
        <v>1370.54</v>
      </c>
      <c r="T42" s="255" t="s">
        <v>492</v>
      </c>
      <c r="U42" s="256" t="s">
        <v>278</v>
      </c>
      <c r="V42" s="255"/>
      <c r="W42" s="257"/>
      <c r="X42" s="213" t="s">
        <v>493</v>
      </c>
      <c r="Y42" s="213" t="s">
        <v>494</v>
      </c>
      <c r="Z42" s="214" t="s">
        <v>178</v>
      </c>
      <c r="AA42" s="214" t="s">
        <v>183</v>
      </c>
      <c r="AB42" s="214">
        <v>50316</v>
      </c>
      <c r="AC42" s="215" t="s">
        <v>495</v>
      </c>
      <c r="AD42" s="215" t="s">
        <v>496</v>
      </c>
      <c r="AE42" s="310" t="s">
        <v>497</v>
      </c>
    </row>
    <row r="43" spans="1:37" s="155" customFormat="1" ht="27" customHeight="1" x14ac:dyDescent="0.2">
      <c r="A43" s="233" t="s">
        <v>421</v>
      </c>
      <c r="B43" s="233" t="s">
        <v>448</v>
      </c>
      <c r="C43" s="233" t="s">
        <v>449</v>
      </c>
      <c r="D43" s="233" t="s">
        <v>471</v>
      </c>
      <c r="E43" s="311" t="s">
        <v>451</v>
      </c>
      <c r="F43" s="236" t="s">
        <v>498</v>
      </c>
      <c r="G43" s="236" t="s">
        <v>331</v>
      </c>
      <c r="H43" s="312">
        <v>52001</v>
      </c>
      <c r="I43" s="313">
        <v>40087</v>
      </c>
      <c r="J43" s="313">
        <v>43281</v>
      </c>
      <c r="K43" s="314">
        <v>4555</v>
      </c>
      <c r="L43" s="308">
        <v>7.95</v>
      </c>
      <c r="M43" s="308">
        <v>0</v>
      </c>
      <c r="N43" s="308">
        <v>0</v>
      </c>
      <c r="O43" s="210">
        <v>0</v>
      </c>
      <c r="P43" s="210">
        <v>0</v>
      </c>
      <c r="Q43" s="210">
        <v>0</v>
      </c>
      <c r="R43" s="181">
        <f t="shared" si="3"/>
        <v>7.95</v>
      </c>
      <c r="S43" s="182">
        <f t="shared" si="1"/>
        <v>36212.25</v>
      </c>
      <c r="T43" s="183" t="s">
        <v>499</v>
      </c>
      <c r="U43" s="243" t="s">
        <v>500</v>
      </c>
      <c r="V43" s="183"/>
      <c r="W43" s="185"/>
      <c r="X43" s="236" t="s">
        <v>501</v>
      </c>
      <c r="Y43" s="236" t="s">
        <v>502</v>
      </c>
      <c r="Z43" s="236" t="s">
        <v>331</v>
      </c>
      <c r="AA43" s="315" t="s">
        <v>183</v>
      </c>
      <c r="AB43" s="316">
        <v>52001</v>
      </c>
      <c r="AC43" s="236" t="s">
        <v>503</v>
      </c>
      <c r="AD43" s="242" t="s">
        <v>504</v>
      </c>
      <c r="AE43" s="235" t="s">
        <v>505</v>
      </c>
    </row>
    <row r="44" spans="1:37" s="155" customFormat="1" ht="27" customHeight="1" x14ac:dyDescent="0.25">
      <c r="A44" s="260" t="s">
        <v>421</v>
      </c>
      <c r="B44" s="260" t="s">
        <v>448</v>
      </c>
      <c r="C44" s="260" t="s">
        <v>449</v>
      </c>
      <c r="D44" s="261" t="s">
        <v>471</v>
      </c>
      <c r="E44" s="300" t="s">
        <v>451</v>
      </c>
      <c r="F44" s="263" t="s">
        <v>506</v>
      </c>
      <c r="G44" s="264" t="s">
        <v>507</v>
      </c>
      <c r="H44" s="265">
        <v>52043</v>
      </c>
      <c r="I44" s="266">
        <v>39630</v>
      </c>
      <c r="J44" s="266">
        <v>41820</v>
      </c>
      <c r="K44" s="268">
        <v>723.5</v>
      </c>
      <c r="L44" s="269">
        <v>7</v>
      </c>
      <c r="M44" s="269">
        <v>0</v>
      </c>
      <c r="N44" s="269">
        <v>0</v>
      </c>
      <c r="O44" s="269">
        <v>0</v>
      </c>
      <c r="P44" s="269">
        <v>0</v>
      </c>
      <c r="Q44" s="269">
        <v>0</v>
      </c>
      <c r="R44" s="254">
        <f t="shared" si="3"/>
        <v>7</v>
      </c>
      <c r="S44" s="254">
        <f t="shared" si="1"/>
        <v>5064.5</v>
      </c>
      <c r="T44" s="255"/>
      <c r="U44" s="317" t="s">
        <v>278</v>
      </c>
      <c r="V44" s="255"/>
      <c r="W44" s="257"/>
      <c r="X44" s="263" t="s">
        <v>508</v>
      </c>
      <c r="Y44" s="263" t="s">
        <v>509</v>
      </c>
      <c r="Z44" s="264" t="s">
        <v>507</v>
      </c>
      <c r="AA44" s="295" t="s">
        <v>183</v>
      </c>
      <c r="AB44" s="271">
        <v>52043</v>
      </c>
      <c r="AC44" s="263" t="s">
        <v>510</v>
      </c>
      <c r="AD44" s="272" t="s">
        <v>511</v>
      </c>
      <c r="AE44" s="318" t="s">
        <v>512</v>
      </c>
    </row>
    <row r="45" spans="1:37" s="155" customFormat="1" ht="27" customHeight="1" x14ac:dyDescent="0.25">
      <c r="A45" s="274" t="s">
        <v>421</v>
      </c>
      <c r="B45" s="274" t="s">
        <v>448</v>
      </c>
      <c r="C45" s="274" t="s">
        <v>449</v>
      </c>
      <c r="D45" s="275" t="s">
        <v>450</v>
      </c>
      <c r="E45" s="319" t="s">
        <v>451</v>
      </c>
      <c r="F45" s="277" t="s">
        <v>513</v>
      </c>
      <c r="G45" s="278" t="s">
        <v>514</v>
      </c>
      <c r="H45" s="279">
        <v>50536</v>
      </c>
      <c r="I45" s="320">
        <v>40725</v>
      </c>
      <c r="J45" s="320">
        <v>42185</v>
      </c>
      <c r="K45" s="281">
        <v>851.5</v>
      </c>
      <c r="L45" s="282">
        <v>9.6</v>
      </c>
      <c r="M45" s="282">
        <v>0</v>
      </c>
      <c r="N45" s="282">
        <v>0</v>
      </c>
      <c r="O45" s="282">
        <v>0</v>
      </c>
      <c r="P45" s="282">
        <v>0</v>
      </c>
      <c r="Q45" s="282">
        <v>0</v>
      </c>
      <c r="R45" s="283">
        <f t="shared" si="3"/>
        <v>9.6</v>
      </c>
      <c r="S45" s="284">
        <f t="shared" si="1"/>
        <v>8174.4</v>
      </c>
      <c r="T45" s="285"/>
      <c r="U45" s="286" t="s">
        <v>515</v>
      </c>
      <c r="V45" s="285"/>
      <c r="W45" s="287"/>
      <c r="X45" s="277" t="s">
        <v>516</v>
      </c>
      <c r="Y45" s="277" t="s">
        <v>517</v>
      </c>
      <c r="Z45" s="278" t="s">
        <v>514</v>
      </c>
      <c r="AA45" s="290" t="s">
        <v>183</v>
      </c>
      <c r="AB45" s="288">
        <v>50536</v>
      </c>
      <c r="AC45" s="277" t="s">
        <v>518</v>
      </c>
      <c r="AD45" s="289" t="s">
        <v>519</v>
      </c>
      <c r="AE45" s="321" t="s">
        <v>520</v>
      </c>
    </row>
    <row r="46" spans="1:37" s="155" customFormat="1" ht="27" customHeight="1" x14ac:dyDescent="0.2">
      <c r="A46" s="233" t="s">
        <v>421</v>
      </c>
      <c r="B46" s="233" t="s">
        <v>448</v>
      </c>
      <c r="C46" s="233" t="s">
        <v>449</v>
      </c>
      <c r="D46" s="234" t="s">
        <v>471</v>
      </c>
      <c r="E46" s="300" t="s">
        <v>451</v>
      </c>
      <c r="F46" s="236" t="s">
        <v>521</v>
      </c>
      <c r="G46" s="237" t="s">
        <v>341</v>
      </c>
      <c r="H46" s="238">
        <v>50501</v>
      </c>
      <c r="I46" s="251">
        <v>39995</v>
      </c>
      <c r="J46" s="251">
        <v>42185</v>
      </c>
      <c r="K46" s="240">
        <v>310</v>
      </c>
      <c r="L46" s="210">
        <v>9.27</v>
      </c>
      <c r="M46" s="210">
        <v>0</v>
      </c>
      <c r="N46" s="210">
        <v>0</v>
      </c>
      <c r="O46" s="210">
        <v>0</v>
      </c>
      <c r="P46" s="210">
        <v>0</v>
      </c>
      <c r="Q46" s="210">
        <v>0</v>
      </c>
      <c r="R46" s="181">
        <f t="shared" si="3"/>
        <v>9.27</v>
      </c>
      <c r="S46" s="182">
        <f t="shared" si="1"/>
        <v>2873.7</v>
      </c>
      <c r="T46" s="183"/>
      <c r="U46" s="243" t="s">
        <v>278</v>
      </c>
      <c r="V46" s="183"/>
      <c r="W46" s="185"/>
      <c r="X46" s="236" t="s">
        <v>522</v>
      </c>
      <c r="Y46" s="236" t="s">
        <v>523</v>
      </c>
      <c r="Z46" s="237" t="s">
        <v>341</v>
      </c>
      <c r="AA46" s="273" t="s">
        <v>183</v>
      </c>
      <c r="AB46" s="241">
        <v>50501</v>
      </c>
      <c r="AC46" s="236" t="s">
        <v>524</v>
      </c>
      <c r="AD46" s="242" t="s">
        <v>525</v>
      </c>
      <c r="AE46" s="322" t="s">
        <v>526</v>
      </c>
    </row>
    <row r="47" spans="1:37" s="155" customFormat="1" ht="27" customHeight="1" x14ac:dyDescent="0.2">
      <c r="A47" s="233" t="s">
        <v>421</v>
      </c>
      <c r="B47" s="233" t="s">
        <v>448</v>
      </c>
      <c r="C47" s="233" t="s">
        <v>449</v>
      </c>
      <c r="D47" s="234" t="s">
        <v>471</v>
      </c>
      <c r="E47" s="300" t="s">
        <v>451</v>
      </c>
      <c r="F47" s="236" t="s">
        <v>527</v>
      </c>
      <c r="G47" s="237" t="s">
        <v>528</v>
      </c>
      <c r="H47" s="238">
        <v>52627</v>
      </c>
      <c r="I47" s="251">
        <v>40725</v>
      </c>
      <c r="J47" s="251">
        <v>42551</v>
      </c>
      <c r="K47" s="240">
        <v>2083</v>
      </c>
      <c r="L47" s="210">
        <v>9.5500000000000007</v>
      </c>
      <c r="M47" s="210">
        <v>0</v>
      </c>
      <c r="N47" s="210">
        <v>0</v>
      </c>
      <c r="O47" s="210">
        <v>0</v>
      </c>
      <c r="P47" s="308">
        <v>0</v>
      </c>
      <c r="Q47" s="308">
        <v>0</v>
      </c>
      <c r="R47" s="181">
        <f t="shared" si="3"/>
        <v>9.5500000000000007</v>
      </c>
      <c r="S47" s="182">
        <f t="shared" si="1"/>
        <v>19892.650000000001</v>
      </c>
      <c r="T47" s="183"/>
      <c r="U47" s="243" t="s">
        <v>529</v>
      </c>
      <c r="V47" s="183"/>
      <c r="W47" s="185"/>
      <c r="X47" s="236" t="s">
        <v>530</v>
      </c>
      <c r="Y47" s="236" t="s">
        <v>531</v>
      </c>
      <c r="Z47" s="237" t="s">
        <v>532</v>
      </c>
      <c r="AA47" s="273" t="s">
        <v>183</v>
      </c>
      <c r="AB47" s="241">
        <v>52658</v>
      </c>
      <c r="AC47" s="236" t="s">
        <v>533</v>
      </c>
      <c r="AD47" s="323" t="s">
        <v>534</v>
      </c>
      <c r="AE47" s="324" t="s">
        <v>535</v>
      </c>
    </row>
    <row r="48" spans="1:37" s="173" customFormat="1" ht="27" customHeight="1" x14ac:dyDescent="0.2">
      <c r="A48" s="233" t="s">
        <v>421</v>
      </c>
      <c r="B48" s="233" t="s">
        <v>448</v>
      </c>
      <c r="C48" s="233" t="s">
        <v>449</v>
      </c>
      <c r="D48" s="234" t="s">
        <v>471</v>
      </c>
      <c r="E48" s="300" t="s">
        <v>451</v>
      </c>
      <c r="F48" s="236" t="s">
        <v>536</v>
      </c>
      <c r="G48" s="237" t="s">
        <v>537</v>
      </c>
      <c r="H48" s="238">
        <v>50115</v>
      </c>
      <c r="I48" s="251">
        <v>40725</v>
      </c>
      <c r="J48" s="251">
        <v>41820</v>
      </c>
      <c r="K48" s="240">
        <v>476</v>
      </c>
      <c r="L48" s="210">
        <v>10</v>
      </c>
      <c r="M48" s="210">
        <v>0</v>
      </c>
      <c r="N48" s="210">
        <v>0</v>
      </c>
      <c r="O48" s="210">
        <v>0</v>
      </c>
      <c r="P48" s="210">
        <v>0</v>
      </c>
      <c r="Q48" s="210">
        <v>0</v>
      </c>
      <c r="R48" s="181">
        <f t="shared" si="3"/>
        <v>10</v>
      </c>
      <c r="S48" s="182">
        <f t="shared" si="1"/>
        <v>4760</v>
      </c>
      <c r="T48" s="183"/>
      <c r="U48" s="243" t="s">
        <v>278</v>
      </c>
      <c r="V48" s="183"/>
      <c r="W48" s="185"/>
      <c r="X48" s="236" t="s">
        <v>538</v>
      </c>
      <c r="Y48" s="236" t="s">
        <v>539</v>
      </c>
      <c r="Z48" s="237"/>
      <c r="AA48" s="273"/>
      <c r="AB48" s="241"/>
      <c r="AC48" s="236"/>
      <c r="AD48" s="242"/>
      <c r="AE48" s="325"/>
      <c r="AF48" s="155"/>
      <c r="AG48" s="155"/>
      <c r="AH48" s="155"/>
      <c r="AI48" s="155"/>
      <c r="AJ48" s="155"/>
      <c r="AK48" s="155"/>
    </row>
    <row r="49" spans="1:37" s="155" customFormat="1" ht="27" customHeight="1" x14ac:dyDescent="0.2">
      <c r="A49" s="233" t="s">
        <v>421</v>
      </c>
      <c r="B49" s="233" t="s">
        <v>448</v>
      </c>
      <c r="C49" s="233" t="s">
        <v>449</v>
      </c>
      <c r="D49" s="234" t="s">
        <v>471</v>
      </c>
      <c r="E49" s="300" t="s">
        <v>451</v>
      </c>
      <c r="F49" s="236" t="s">
        <v>540</v>
      </c>
      <c r="G49" s="237" t="s">
        <v>541</v>
      </c>
      <c r="H49" s="238">
        <v>50129</v>
      </c>
      <c r="I49" s="251">
        <v>39995</v>
      </c>
      <c r="J49" s="251">
        <v>42185</v>
      </c>
      <c r="K49" s="240">
        <v>624</v>
      </c>
      <c r="L49" s="210">
        <v>10.8</v>
      </c>
      <c r="M49" s="210">
        <v>0</v>
      </c>
      <c r="N49" s="210">
        <v>0</v>
      </c>
      <c r="O49" s="210">
        <v>0</v>
      </c>
      <c r="P49" s="210">
        <v>0</v>
      </c>
      <c r="Q49" s="210">
        <v>0</v>
      </c>
      <c r="R49" s="181">
        <f t="shared" si="3"/>
        <v>10.8</v>
      </c>
      <c r="S49" s="182">
        <f t="shared" si="1"/>
        <v>6739.2000000000007</v>
      </c>
      <c r="T49" s="183"/>
      <c r="U49" s="243" t="s">
        <v>278</v>
      </c>
      <c r="V49" s="183"/>
      <c r="W49" s="185"/>
      <c r="X49" s="236" t="s">
        <v>542</v>
      </c>
      <c r="Y49" s="236" t="s">
        <v>540</v>
      </c>
      <c r="Z49" s="237" t="s">
        <v>541</v>
      </c>
      <c r="AA49" s="273" t="s">
        <v>183</v>
      </c>
      <c r="AB49" s="241">
        <v>50129</v>
      </c>
      <c r="AC49" s="236" t="s">
        <v>543</v>
      </c>
      <c r="AD49" s="242" t="s">
        <v>544</v>
      </c>
      <c r="AE49" s="322" t="s">
        <v>545</v>
      </c>
    </row>
    <row r="50" spans="1:37" s="155" customFormat="1" ht="27" customHeight="1" x14ac:dyDescent="0.2">
      <c r="A50" s="233" t="s">
        <v>421</v>
      </c>
      <c r="B50" s="233" t="s">
        <v>448</v>
      </c>
      <c r="C50" s="233" t="s">
        <v>449</v>
      </c>
      <c r="D50" s="234" t="s">
        <v>471</v>
      </c>
      <c r="E50" s="300" t="s">
        <v>451</v>
      </c>
      <c r="F50" s="236" t="s">
        <v>546</v>
      </c>
      <c r="G50" s="237" t="s">
        <v>354</v>
      </c>
      <c r="H50" s="238">
        <v>50138</v>
      </c>
      <c r="I50" s="251">
        <v>40725</v>
      </c>
      <c r="J50" s="251">
        <v>41820</v>
      </c>
      <c r="K50" s="240">
        <v>462</v>
      </c>
      <c r="L50" s="210">
        <v>9.5</v>
      </c>
      <c r="M50" s="210">
        <v>0</v>
      </c>
      <c r="N50" s="210">
        <v>0</v>
      </c>
      <c r="O50" s="210">
        <v>0</v>
      </c>
      <c r="P50" s="210">
        <v>0</v>
      </c>
      <c r="Q50" s="210">
        <v>0</v>
      </c>
      <c r="R50" s="181">
        <f t="shared" si="3"/>
        <v>9.5</v>
      </c>
      <c r="S50" s="182">
        <f t="shared" si="1"/>
        <v>4389</v>
      </c>
      <c r="T50" s="183"/>
      <c r="U50" s="243" t="s">
        <v>278</v>
      </c>
      <c r="V50" s="183"/>
      <c r="W50" s="185"/>
      <c r="X50" s="236" t="s">
        <v>547</v>
      </c>
      <c r="Y50" s="236" t="s">
        <v>548</v>
      </c>
      <c r="Z50" s="237" t="s">
        <v>354</v>
      </c>
      <c r="AA50" s="273" t="s">
        <v>183</v>
      </c>
      <c r="AB50" s="241">
        <v>50138</v>
      </c>
      <c r="AC50" s="326" t="s">
        <v>549</v>
      </c>
      <c r="AD50" s="242" t="s">
        <v>550</v>
      </c>
      <c r="AE50" s="235"/>
    </row>
    <row r="51" spans="1:37" s="173" customFormat="1" ht="27" customHeight="1" x14ac:dyDescent="0.25">
      <c r="A51" s="233" t="s">
        <v>421</v>
      </c>
      <c r="B51" s="233" t="s">
        <v>448</v>
      </c>
      <c r="C51" s="233" t="s">
        <v>449</v>
      </c>
      <c r="D51" s="234" t="s">
        <v>471</v>
      </c>
      <c r="E51" s="300" t="s">
        <v>451</v>
      </c>
      <c r="F51" s="236" t="s">
        <v>360</v>
      </c>
      <c r="G51" s="237" t="s">
        <v>361</v>
      </c>
      <c r="H51" s="238">
        <v>51031</v>
      </c>
      <c r="I51" s="251">
        <v>40725</v>
      </c>
      <c r="J51" s="251">
        <v>41820</v>
      </c>
      <c r="K51" s="240">
        <v>1259</v>
      </c>
      <c r="L51" s="210">
        <v>3.62</v>
      </c>
      <c r="M51" s="210">
        <v>0</v>
      </c>
      <c r="N51" s="210">
        <v>0</v>
      </c>
      <c r="O51" s="210">
        <v>0</v>
      </c>
      <c r="P51" s="210">
        <v>0</v>
      </c>
      <c r="Q51" s="210">
        <v>0</v>
      </c>
      <c r="R51" s="181">
        <f t="shared" si="3"/>
        <v>3.62</v>
      </c>
      <c r="S51" s="182">
        <f t="shared" si="1"/>
        <v>4557.58</v>
      </c>
      <c r="T51" s="183"/>
      <c r="U51" s="243" t="s">
        <v>278</v>
      </c>
      <c r="V51" s="183"/>
      <c r="W51" s="185"/>
      <c r="X51" s="236" t="s">
        <v>362</v>
      </c>
      <c r="Y51" s="236" t="s">
        <v>551</v>
      </c>
      <c r="Z51" s="237" t="s">
        <v>361</v>
      </c>
      <c r="AA51" s="273" t="s">
        <v>183</v>
      </c>
      <c r="AB51" s="241">
        <v>51031</v>
      </c>
      <c r="AC51" s="236" t="s">
        <v>365</v>
      </c>
      <c r="AD51" s="242" t="s">
        <v>552</v>
      </c>
      <c r="AE51" s="244" t="s">
        <v>367</v>
      </c>
      <c r="AF51" s="155"/>
      <c r="AG51" s="155"/>
      <c r="AH51" s="155"/>
      <c r="AI51" s="155"/>
      <c r="AJ51" s="155"/>
      <c r="AK51" s="155"/>
    </row>
    <row r="52" spans="1:37" s="173" customFormat="1" ht="27" customHeight="1" x14ac:dyDescent="0.2">
      <c r="A52" s="233" t="s">
        <v>421</v>
      </c>
      <c r="B52" s="233" t="s">
        <v>448</v>
      </c>
      <c r="C52" s="233" t="s">
        <v>449</v>
      </c>
      <c r="D52" s="234" t="s">
        <v>471</v>
      </c>
      <c r="E52" s="300" t="s">
        <v>451</v>
      </c>
      <c r="F52" s="236" t="s">
        <v>553</v>
      </c>
      <c r="G52" s="237" t="s">
        <v>369</v>
      </c>
      <c r="H52" s="238">
        <v>50158</v>
      </c>
      <c r="I52" s="251">
        <v>40725</v>
      </c>
      <c r="J52" s="251">
        <v>41820</v>
      </c>
      <c r="K52" s="240">
        <v>1704</v>
      </c>
      <c r="L52" s="210">
        <v>10</v>
      </c>
      <c r="M52" s="210">
        <v>0</v>
      </c>
      <c r="N52" s="210">
        <v>0</v>
      </c>
      <c r="O52" s="210">
        <v>0</v>
      </c>
      <c r="P52" s="308">
        <v>0</v>
      </c>
      <c r="Q52" s="308">
        <v>0</v>
      </c>
      <c r="R52" s="181">
        <f t="shared" si="3"/>
        <v>10</v>
      </c>
      <c r="S52" s="182">
        <f t="shared" si="1"/>
        <v>17040</v>
      </c>
      <c r="T52" s="183"/>
      <c r="U52" s="243" t="s">
        <v>278</v>
      </c>
      <c r="V52" s="183"/>
      <c r="W52" s="185"/>
      <c r="X52" s="236" t="s">
        <v>554</v>
      </c>
      <c r="Y52" s="236" t="s">
        <v>555</v>
      </c>
      <c r="Z52" s="237" t="s">
        <v>369</v>
      </c>
      <c r="AA52" s="273" t="s">
        <v>183</v>
      </c>
      <c r="AB52" s="241">
        <v>50158</v>
      </c>
      <c r="AC52" s="236" t="s">
        <v>556</v>
      </c>
      <c r="AD52" s="242" t="s">
        <v>557</v>
      </c>
      <c r="AE52" s="235"/>
      <c r="AF52" s="155"/>
      <c r="AG52" s="155"/>
      <c r="AH52" s="155"/>
      <c r="AI52" s="155"/>
      <c r="AJ52" s="155"/>
      <c r="AK52" s="155"/>
    </row>
    <row r="53" spans="1:37" s="173" customFormat="1" ht="27" customHeight="1" x14ac:dyDescent="0.2">
      <c r="A53" s="233" t="s">
        <v>421</v>
      </c>
      <c r="B53" s="233" t="s">
        <v>448</v>
      </c>
      <c r="C53" s="233" t="s">
        <v>449</v>
      </c>
      <c r="D53" s="234" t="s">
        <v>450</v>
      </c>
      <c r="E53" s="300" t="s">
        <v>451</v>
      </c>
      <c r="F53" s="236" t="s">
        <v>558</v>
      </c>
      <c r="G53" s="237" t="s">
        <v>559</v>
      </c>
      <c r="H53" s="238">
        <v>50401</v>
      </c>
      <c r="I53" s="251">
        <v>40756</v>
      </c>
      <c r="J53" s="251">
        <v>42551</v>
      </c>
      <c r="K53" s="240">
        <v>1211</v>
      </c>
      <c r="L53" s="210">
        <v>9.1999999999999993</v>
      </c>
      <c r="M53" s="210">
        <v>0</v>
      </c>
      <c r="N53" s="210">
        <v>0</v>
      </c>
      <c r="O53" s="210">
        <v>0</v>
      </c>
      <c r="P53" s="210">
        <v>0</v>
      </c>
      <c r="Q53" s="210">
        <v>0</v>
      </c>
      <c r="R53" s="181">
        <f t="shared" si="3"/>
        <v>9.1999999999999993</v>
      </c>
      <c r="S53" s="182">
        <f t="shared" si="1"/>
        <v>11141.199999999999</v>
      </c>
      <c r="T53" s="183"/>
      <c r="U53" s="243" t="s">
        <v>515</v>
      </c>
      <c r="V53" s="183"/>
      <c r="W53" s="185"/>
      <c r="X53" s="236" t="s">
        <v>560</v>
      </c>
      <c r="Y53" s="236" t="s">
        <v>561</v>
      </c>
      <c r="Z53" s="237" t="s">
        <v>562</v>
      </c>
      <c r="AA53" s="273" t="s">
        <v>183</v>
      </c>
      <c r="AB53" s="241">
        <v>50401</v>
      </c>
      <c r="AC53" s="236" t="s">
        <v>563</v>
      </c>
      <c r="AD53" s="236" t="s">
        <v>564</v>
      </c>
      <c r="AE53" s="327" t="s">
        <v>565</v>
      </c>
      <c r="AF53" s="155"/>
      <c r="AG53" s="155"/>
      <c r="AH53" s="155"/>
      <c r="AI53" s="155"/>
      <c r="AJ53" s="155"/>
      <c r="AK53" s="155"/>
    </row>
    <row r="54" spans="1:37" s="173" customFormat="1" ht="27" customHeight="1" x14ac:dyDescent="0.25">
      <c r="A54" s="233" t="s">
        <v>421</v>
      </c>
      <c r="B54" s="233" t="s">
        <v>448</v>
      </c>
      <c r="C54" s="233" t="s">
        <v>449</v>
      </c>
      <c r="D54" s="234" t="s">
        <v>450</v>
      </c>
      <c r="E54" s="300" t="s">
        <v>451</v>
      </c>
      <c r="F54" s="236" t="s">
        <v>566</v>
      </c>
      <c r="G54" s="237" t="s">
        <v>567</v>
      </c>
      <c r="H54" s="238">
        <v>50208</v>
      </c>
      <c r="I54" s="251">
        <v>41456</v>
      </c>
      <c r="J54" s="251">
        <v>43281</v>
      </c>
      <c r="K54" s="240">
        <v>1412</v>
      </c>
      <c r="L54" s="210">
        <v>10.66</v>
      </c>
      <c r="M54" s="210">
        <v>0</v>
      </c>
      <c r="N54" s="210">
        <v>0</v>
      </c>
      <c r="O54" s="210">
        <v>0</v>
      </c>
      <c r="P54" s="308">
        <v>0</v>
      </c>
      <c r="Q54" s="308">
        <v>0</v>
      </c>
      <c r="R54" s="181">
        <f t="shared" si="3"/>
        <v>10.66</v>
      </c>
      <c r="S54" s="182">
        <f t="shared" si="1"/>
        <v>15051.92</v>
      </c>
      <c r="T54" s="183"/>
      <c r="U54" s="243" t="s">
        <v>568</v>
      </c>
      <c r="V54" s="183"/>
      <c r="W54" s="185"/>
      <c r="X54" s="236" t="s">
        <v>569</v>
      </c>
      <c r="Y54" s="236" t="s">
        <v>570</v>
      </c>
      <c r="Z54" s="237" t="s">
        <v>567</v>
      </c>
      <c r="AA54" s="273" t="s">
        <v>183</v>
      </c>
      <c r="AB54" s="241">
        <v>50208</v>
      </c>
      <c r="AC54" s="236" t="s">
        <v>571</v>
      </c>
      <c r="AD54" s="242" t="s">
        <v>572</v>
      </c>
      <c r="AE54" s="328" t="s">
        <v>573</v>
      </c>
    </row>
    <row r="55" spans="1:37" s="3" customFormat="1" ht="27" customHeight="1" x14ac:dyDescent="0.2">
      <c r="A55" s="233" t="s">
        <v>421</v>
      </c>
      <c r="B55" s="233" t="s">
        <v>448</v>
      </c>
      <c r="C55" s="233" t="s">
        <v>449</v>
      </c>
      <c r="D55" s="234" t="s">
        <v>471</v>
      </c>
      <c r="E55" s="300" t="s">
        <v>451</v>
      </c>
      <c r="F55" s="236" t="s">
        <v>574</v>
      </c>
      <c r="G55" s="237" t="s">
        <v>575</v>
      </c>
      <c r="H55" s="238">
        <v>51040</v>
      </c>
      <c r="I55" s="251">
        <v>40725</v>
      </c>
      <c r="J55" s="251">
        <v>41820</v>
      </c>
      <c r="K55" s="240">
        <v>245</v>
      </c>
      <c r="L55" s="210">
        <v>9</v>
      </c>
      <c r="M55" s="210">
        <v>0</v>
      </c>
      <c r="N55" s="210">
        <v>0</v>
      </c>
      <c r="O55" s="210">
        <v>0</v>
      </c>
      <c r="P55" s="210">
        <v>0</v>
      </c>
      <c r="Q55" s="210">
        <v>0</v>
      </c>
      <c r="R55" s="181">
        <f t="shared" si="3"/>
        <v>9</v>
      </c>
      <c r="S55" s="182">
        <f t="shared" si="1"/>
        <v>2205</v>
      </c>
      <c r="T55" s="183"/>
      <c r="U55" s="243" t="s">
        <v>278</v>
      </c>
      <c r="V55" s="183"/>
      <c r="W55" s="185"/>
      <c r="X55" s="236" t="s">
        <v>576</v>
      </c>
      <c r="Y55" s="236" t="s">
        <v>574</v>
      </c>
      <c r="Z55" s="237" t="s">
        <v>575</v>
      </c>
      <c r="AA55" s="273" t="s">
        <v>183</v>
      </c>
      <c r="AB55" s="241">
        <v>51040</v>
      </c>
      <c r="AC55" s="236" t="s">
        <v>577</v>
      </c>
      <c r="AD55" s="242" t="s">
        <v>578</v>
      </c>
      <c r="AE55" s="235"/>
      <c r="AF55" s="155"/>
      <c r="AG55" s="155"/>
      <c r="AH55" s="155"/>
      <c r="AI55" s="155"/>
      <c r="AJ55" s="155"/>
      <c r="AK55" s="155"/>
    </row>
    <row r="56" spans="1:37" s="3" customFormat="1" ht="27" customHeight="1" x14ac:dyDescent="0.2">
      <c r="A56" s="233" t="s">
        <v>421</v>
      </c>
      <c r="B56" s="233" t="s">
        <v>448</v>
      </c>
      <c r="C56" s="233" t="s">
        <v>449</v>
      </c>
      <c r="D56" s="234" t="s">
        <v>471</v>
      </c>
      <c r="E56" s="300" t="s">
        <v>451</v>
      </c>
      <c r="F56" s="236" t="s">
        <v>579</v>
      </c>
      <c r="G56" s="237" t="s">
        <v>580</v>
      </c>
      <c r="H56" s="238">
        <v>51041</v>
      </c>
      <c r="I56" s="251">
        <v>39995</v>
      </c>
      <c r="J56" s="251">
        <v>42185</v>
      </c>
      <c r="K56" s="240">
        <v>1050</v>
      </c>
      <c r="L56" s="210">
        <v>7.87</v>
      </c>
      <c r="M56" s="210">
        <v>0</v>
      </c>
      <c r="N56" s="210">
        <v>0</v>
      </c>
      <c r="O56" s="210">
        <v>0</v>
      </c>
      <c r="P56" s="210">
        <v>0</v>
      </c>
      <c r="Q56" s="210">
        <v>0</v>
      </c>
      <c r="R56" s="181">
        <f t="shared" si="3"/>
        <v>7.87</v>
      </c>
      <c r="S56" s="182">
        <f t="shared" si="1"/>
        <v>8263.5</v>
      </c>
      <c r="T56" s="183"/>
      <c r="U56" s="243" t="s">
        <v>278</v>
      </c>
      <c r="V56" s="183"/>
      <c r="W56" s="185"/>
      <c r="X56" s="236" t="s">
        <v>581</v>
      </c>
      <c r="Y56" s="236" t="s">
        <v>582</v>
      </c>
      <c r="Z56" s="237" t="s">
        <v>580</v>
      </c>
      <c r="AA56" s="273" t="s">
        <v>183</v>
      </c>
      <c r="AB56" s="241">
        <v>51041</v>
      </c>
      <c r="AC56" s="236" t="s">
        <v>583</v>
      </c>
      <c r="AD56" s="242" t="s">
        <v>584</v>
      </c>
      <c r="AE56" s="235" t="s">
        <v>585</v>
      </c>
      <c r="AF56" s="155"/>
      <c r="AG56" s="155"/>
      <c r="AH56" s="155"/>
      <c r="AI56" s="155"/>
      <c r="AJ56" s="155"/>
      <c r="AK56" s="155"/>
    </row>
    <row r="57" spans="1:37" s="3" customFormat="1" ht="27" customHeight="1" x14ac:dyDescent="0.2">
      <c r="A57" s="233" t="s">
        <v>421</v>
      </c>
      <c r="B57" s="233" t="s">
        <v>448</v>
      </c>
      <c r="C57" s="233" t="s">
        <v>449</v>
      </c>
      <c r="D57" s="234" t="s">
        <v>450</v>
      </c>
      <c r="E57" s="300" t="s">
        <v>451</v>
      </c>
      <c r="F57" s="236" t="s">
        <v>586</v>
      </c>
      <c r="G57" s="237" t="s">
        <v>587</v>
      </c>
      <c r="H57" s="238">
        <v>50213</v>
      </c>
      <c r="I57" s="251">
        <v>40725</v>
      </c>
      <c r="J57" s="251">
        <v>42916</v>
      </c>
      <c r="K57" s="240">
        <v>1000</v>
      </c>
      <c r="L57" s="210">
        <v>11.52</v>
      </c>
      <c r="M57" s="210">
        <v>0</v>
      </c>
      <c r="N57" s="210">
        <v>0</v>
      </c>
      <c r="O57" s="210">
        <v>0</v>
      </c>
      <c r="P57" s="210">
        <v>0</v>
      </c>
      <c r="Q57" s="329">
        <v>0</v>
      </c>
      <c r="R57" s="181">
        <f t="shared" si="3"/>
        <v>11.52</v>
      </c>
      <c r="S57" s="182">
        <f t="shared" si="1"/>
        <v>11520</v>
      </c>
      <c r="T57" s="183"/>
      <c r="U57" s="243" t="s">
        <v>278</v>
      </c>
      <c r="V57" s="183"/>
      <c r="W57" s="185"/>
      <c r="X57" s="236" t="s">
        <v>588</v>
      </c>
      <c r="Y57" s="236" t="s">
        <v>589</v>
      </c>
      <c r="Z57" s="237" t="s">
        <v>587</v>
      </c>
      <c r="AA57" s="273" t="s">
        <v>183</v>
      </c>
      <c r="AB57" s="241">
        <v>50213</v>
      </c>
      <c r="AC57" s="236" t="s">
        <v>590</v>
      </c>
      <c r="AD57" s="242" t="s">
        <v>591</v>
      </c>
      <c r="AE57" s="330" t="s">
        <v>592</v>
      </c>
      <c r="AF57" s="173"/>
      <c r="AG57" s="155"/>
      <c r="AH57" s="155"/>
      <c r="AI57" s="155"/>
      <c r="AJ57" s="155"/>
      <c r="AK57" s="155"/>
    </row>
    <row r="58" spans="1:37" s="173" customFormat="1" ht="27" customHeight="1" x14ac:dyDescent="0.25">
      <c r="A58" s="233" t="s">
        <v>421</v>
      </c>
      <c r="B58" s="233" t="s">
        <v>448</v>
      </c>
      <c r="C58" s="233" t="s">
        <v>449</v>
      </c>
      <c r="D58" s="234" t="s">
        <v>471</v>
      </c>
      <c r="E58" s="300" t="s">
        <v>451</v>
      </c>
      <c r="F58" s="236" t="s">
        <v>593</v>
      </c>
      <c r="G58" s="237" t="s">
        <v>594</v>
      </c>
      <c r="H58" s="238">
        <v>50579</v>
      </c>
      <c r="I58" s="251">
        <v>40725</v>
      </c>
      <c r="J58" s="251">
        <v>41820</v>
      </c>
      <c r="K58" s="240">
        <v>863</v>
      </c>
      <c r="L58" s="210">
        <v>8</v>
      </c>
      <c r="M58" s="210">
        <v>0</v>
      </c>
      <c r="N58" s="210">
        <v>0</v>
      </c>
      <c r="O58" s="210">
        <v>0</v>
      </c>
      <c r="P58" s="210">
        <v>0</v>
      </c>
      <c r="Q58" s="210">
        <v>0</v>
      </c>
      <c r="R58" s="181">
        <f t="shared" si="3"/>
        <v>8</v>
      </c>
      <c r="S58" s="182">
        <f t="shared" si="1"/>
        <v>6904</v>
      </c>
      <c r="T58" s="183"/>
      <c r="U58" s="243" t="s">
        <v>278</v>
      </c>
      <c r="V58" s="183"/>
      <c r="W58" s="185"/>
      <c r="X58" s="236" t="s">
        <v>595</v>
      </c>
      <c r="Y58" s="236" t="s">
        <v>596</v>
      </c>
      <c r="Z58" s="237" t="s">
        <v>594</v>
      </c>
      <c r="AA58" s="273" t="s">
        <v>183</v>
      </c>
      <c r="AB58" s="241">
        <v>50579</v>
      </c>
      <c r="AC58" s="331" t="s">
        <v>597</v>
      </c>
      <c r="AD58" s="332" t="s">
        <v>598</v>
      </c>
      <c r="AE58" s="333" t="s">
        <v>599</v>
      </c>
      <c r="AF58" s="155"/>
      <c r="AG58" s="155"/>
      <c r="AH58" s="155"/>
      <c r="AI58" s="155"/>
      <c r="AJ58" s="155"/>
      <c r="AK58" s="155"/>
    </row>
    <row r="59" spans="1:37" s="8" customFormat="1" ht="27" customHeight="1" x14ac:dyDescent="0.25">
      <c r="A59" s="233" t="s">
        <v>421</v>
      </c>
      <c r="B59" s="233" t="s">
        <v>448</v>
      </c>
      <c r="C59" s="233" t="s">
        <v>449</v>
      </c>
      <c r="D59" s="234" t="s">
        <v>471</v>
      </c>
      <c r="E59" s="296" t="s">
        <v>451</v>
      </c>
      <c r="F59" s="236" t="s">
        <v>600</v>
      </c>
      <c r="G59" s="237" t="s">
        <v>386</v>
      </c>
      <c r="H59" s="238">
        <v>51201</v>
      </c>
      <c r="I59" s="251">
        <v>41214</v>
      </c>
      <c r="J59" s="251">
        <v>43039</v>
      </c>
      <c r="K59" s="240">
        <v>800</v>
      </c>
      <c r="L59" s="210">
        <v>11.25</v>
      </c>
      <c r="M59" s="210">
        <v>0</v>
      </c>
      <c r="N59" s="210">
        <v>0</v>
      </c>
      <c r="O59" s="210">
        <v>0</v>
      </c>
      <c r="P59" s="210">
        <v>0</v>
      </c>
      <c r="Q59" s="210">
        <v>0</v>
      </c>
      <c r="R59" s="181">
        <f t="shared" si="3"/>
        <v>11.25</v>
      </c>
      <c r="S59" s="182">
        <f t="shared" si="1"/>
        <v>9000</v>
      </c>
      <c r="T59" s="183"/>
      <c r="U59" s="243" t="s">
        <v>601</v>
      </c>
      <c r="V59" s="183"/>
      <c r="W59" s="185"/>
      <c r="X59" s="236" t="s">
        <v>602</v>
      </c>
      <c r="Y59" s="236" t="s">
        <v>603</v>
      </c>
      <c r="Z59" s="237" t="s">
        <v>386</v>
      </c>
      <c r="AA59" s="273" t="s">
        <v>401</v>
      </c>
      <c r="AB59" s="241">
        <v>51201</v>
      </c>
      <c r="AC59" s="236" t="s">
        <v>604</v>
      </c>
      <c r="AD59" s="242" t="s">
        <v>605</v>
      </c>
      <c r="AE59" s="244" t="s">
        <v>606</v>
      </c>
      <c r="AF59" s="155"/>
      <c r="AG59" s="155"/>
      <c r="AH59" s="155"/>
      <c r="AI59" s="155"/>
      <c r="AJ59" s="155"/>
      <c r="AK59" s="155"/>
    </row>
    <row r="60" spans="1:37" s="155" customFormat="1" ht="27" customHeight="1" x14ac:dyDescent="0.25">
      <c r="A60" s="233" t="s">
        <v>421</v>
      </c>
      <c r="B60" s="233" t="s">
        <v>448</v>
      </c>
      <c r="C60" s="233" t="s">
        <v>449</v>
      </c>
      <c r="D60" s="234" t="s">
        <v>471</v>
      </c>
      <c r="E60" s="300" t="s">
        <v>451</v>
      </c>
      <c r="F60" s="236" t="s">
        <v>607</v>
      </c>
      <c r="G60" s="237" t="s">
        <v>608</v>
      </c>
      <c r="H60" s="238">
        <v>51101</v>
      </c>
      <c r="I60" s="251">
        <v>39387</v>
      </c>
      <c r="J60" s="251">
        <v>43039</v>
      </c>
      <c r="K60" s="240">
        <v>326</v>
      </c>
      <c r="L60" s="210">
        <v>7.03</v>
      </c>
      <c r="M60" s="210">
        <v>0.44</v>
      </c>
      <c r="N60" s="210">
        <v>1.05</v>
      </c>
      <c r="O60" s="210">
        <v>0</v>
      </c>
      <c r="P60" s="210">
        <v>0</v>
      </c>
      <c r="Q60" s="210">
        <v>0</v>
      </c>
      <c r="R60" s="181">
        <f t="shared" si="3"/>
        <v>8.5200000000000014</v>
      </c>
      <c r="S60" s="182">
        <f t="shared" si="1"/>
        <v>2777.5200000000004</v>
      </c>
      <c r="T60" s="183"/>
      <c r="U60" s="243" t="s">
        <v>609</v>
      </c>
      <c r="V60" s="183" t="s">
        <v>610</v>
      </c>
      <c r="W60" s="185"/>
      <c r="X60" s="236" t="s">
        <v>611</v>
      </c>
      <c r="Y60" s="236" t="s">
        <v>612</v>
      </c>
      <c r="Z60" s="237" t="s">
        <v>608</v>
      </c>
      <c r="AA60" s="273" t="s">
        <v>183</v>
      </c>
      <c r="AB60" s="241">
        <v>51101</v>
      </c>
      <c r="AC60" s="236" t="s">
        <v>613</v>
      </c>
      <c r="AD60" s="242"/>
      <c r="AE60" s="244" t="s">
        <v>614</v>
      </c>
    </row>
    <row r="61" spans="1:37" s="155" customFormat="1" ht="27" customHeight="1" x14ac:dyDescent="0.2">
      <c r="A61" s="233" t="s">
        <v>421</v>
      </c>
      <c r="B61" s="233" t="s">
        <v>448</v>
      </c>
      <c r="C61" s="233" t="s">
        <v>449</v>
      </c>
      <c r="D61" s="233" t="s">
        <v>471</v>
      </c>
      <c r="E61" s="327" t="s">
        <v>451</v>
      </c>
      <c r="F61" s="236" t="s">
        <v>615</v>
      </c>
      <c r="G61" s="236" t="s">
        <v>397</v>
      </c>
      <c r="H61" s="312">
        <v>51301</v>
      </c>
      <c r="I61" s="313">
        <v>39264</v>
      </c>
      <c r="J61" s="313">
        <v>41820</v>
      </c>
      <c r="K61" s="314">
        <v>1036</v>
      </c>
      <c r="L61" s="308">
        <v>10.42</v>
      </c>
      <c r="M61" s="210">
        <v>0</v>
      </c>
      <c r="N61" s="210">
        <v>0</v>
      </c>
      <c r="O61" s="210">
        <v>0</v>
      </c>
      <c r="P61" s="210">
        <v>0</v>
      </c>
      <c r="Q61" s="210">
        <v>0</v>
      </c>
      <c r="R61" s="181">
        <f t="shared" si="3"/>
        <v>10.42</v>
      </c>
      <c r="S61" s="182">
        <f t="shared" si="1"/>
        <v>10795.12</v>
      </c>
      <c r="T61" s="183"/>
      <c r="U61" s="243" t="s">
        <v>616</v>
      </c>
      <c r="V61" s="183"/>
      <c r="W61" s="185"/>
      <c r="X61" s="236" t="s">
        <v>617</v>
      </c>
      <c r="Y61" s="236" t="s">
        <v>618</v>
      </c>
      <c r="Z61" s="236" t="s">
        <v>397</v>
      </c>
      <c r="AA61" s="315" t="s">
        <v>183</v>
      </c>
      <c r="AB61" s="316">
        <v>51301</v>
      </c>
      <c r="AC61" s="236" t="s">
        <v>619</v>
      </c>
      <c r="AD61" s="242" t="s">
        <v>620</v>
      </c>
      <c r="AE61" s="327" t="s">
        <v>621</v>
      </c>
    </row>
    <row r="62" spans="1:37" s="155" customFormat="1" ht="27" customHeight="1" x14ac:dyDescent="0.25">
      <c r="A62" s="233" t="s">
        <v>421</v>
      </c>
      <c r="B62" s="233" t="s">
        <v>448</v>
      </c>
      <c r="C62" s="233" t="s">
        <v>449</v>
      </c>
      <c r="D62" s="234" t="s">
        <v>471</v>
      </c>
      <c r="E62" s="300" t="s">
        <v>451</v>
      </c>
      <c r="F62" s="236" t="s">
        <v>622</v>
      </c>
      <c r="G62" s="237" t="s">
        <v>623</v>
      </c>
      <c r="H62" s="238">
        <v>52349</v>
      </c>
      <c r="I62" s="251">
        <v>40725</v>
      </c>
      <c r="J62" s="251">
        <v>41820</v>
      </c>
      <c r="K62" s="240">
        <v>727.1</v>
      </c>
      <c r="L62" s="210">
        <v>9.84</v>
      </c>
      <c r="M62" s="210">
        <v>0</v>
      </c>
      <c r="N62" s="210">
        <v>0</v>
      </c>
      <c r="O62" s="210">
        <v>0</v>
      </c>
      <c r="P62" s="210">
        <v>0</v>
      </c>
      <c r="Q62" s="210">
        <v>0</v>
      </c>
      <c r="R62" s="181">
        <f t="shared" si="3"/>
        <v>9.84</v>
      </c>
      <c r="S62" s="182">
        <f t="shared" si="1"/>
        <v>7154.6639999999998</v>
      </c>
      <c r="T62" s="183"/>
      <c r="U62" s="243" t="s">
        <v>515</v>
      </c>
      <c r="V62" s="183"/>
      <c r="W62" s="185"/>
      <c r="X62" s="236" t="s">
        <v>624</v>
      </c>
      <c r="Y62" s="236" t="s">
        <v>625</v>
      </c>
      <c r="Z62" s="237" t="s">
        <v>623</v>
      </c>
      <c r="AA62" s="273" t="s">
        <v>183</v>
      </c>
      <c r="AB62" s="241">
        <v>52349</v>
      </c>
      <c r="AC62" s="236" t="s">
        <v>626</v>
      </c>
      <c r="AD62" s="242" t="s">
        <v>627</v>
      </c>
      <c r="AE62" s="244" t="s">
        <v>628</v>
      </c>
    </row>
    <row r="63" spans="1:37" s="155" customFormat="1" ht="27" customHeight="1" x14ac:dyDescent="0.25">
      <c r="A63" s="233" t="s">
        <v>421</v>
      </c>
      <c r="B63" s="233" t="s">
        <v>448</v>
      </c>
      <c r="C63" s="233" t="s">
        <v>449</v>
      </c>
      <c r="D63" s="234" t="s">
        <v>471</v>
      </c>
      <c r="E63" s="300" t="s">
        <v>451</v>
      </c>
      <c r="F63" s="236" t="s">
        <v>629</v>
      </c>
      <c r="G63" s="237" t="s">
        <v>414</v>
      </c>
      <c r="H63" s="238">
        <v>50703</v>
      </c>
      <c r="I63" s="251">
        <v>39995</v>
      </c>
      <c r="J63" s="251">
        <v>42185</v>
      </c>
      <c r="K63" s="240">
        <v>9996</v>
      </c>
      <c r="L63" s="210">
        <v>7.33</v>
      </c>
      <c r="M63" s="210">
        <v>0</v>
      </c>
      <c r="N63" s="210">
        <v>0</v>
      </c>
      <c r="O63" s="210">
        <v>0</v>
      </c>
      <c r="P63" s="210">
        <v>0</v>
      </c>
      <c r="Q63" s="210">
        <v>0</v>
      </c>
      <c r="R63" s="181">
        <f t="shared" si="3"/>
        <v>7.33</v>
      </c>
      <c r="S63" s="182">
        <f t="shared" si="1"/>
        <v>73270.680000000008</v>
      </c>
      <c r="T63" s="183"/>
      <c r="U63" s="243" t="s">
        <v>278</v>
      </c>
      <c r="V63" s="183"/>
      <c r="W63" s="185"/>
      <c r="X63" s="236" t="s">
        <v>630</v>
      </c>
      <c r="Y63" s="236" t="s">
        <v>631</v>
      </c>
      <c r="Z63" s="237" t="s">
        <v>414</v>
      </c>
      <c r="AA63" s="273" t="s">
        <v>183</v>
      </c>
      <c r="AB63" s="241">
        <v>50703</v>
      </c>
      <c r="AC63" s="326" t="s">
        <v>632</v>
      </c>
      <c r="AD63" s="242" t="s">
        <v>633</v>
      </c>
      <c r="AE63" s="244" t="s">
        <v>634</v>
      </c>
    </row>
    <row r="64" spans="1:37" s="155" customFormat="1" ht="27" customHeight="1" x14ac:dyDescent="0.2">
      <c r="A64" s="334" t="s">
        <v>421</v>
      </c>
      <c r="B64" s="334" t="s">
        <v>635</v>
      </c>
      <c r="C64" s="245" t="s">
        <v>434</v>
      </c>
      <c r="D64" s="246" t="s">
        <v>435</v>
      </c>
      <c r="E64" s="302" t="s">
        <v>436</v>
      </c>
      <c r="F64" s="214" t="s">
        <v>636</v>
      </c>
      <c r="G64" s="213" t="s">
        <v>637</v>
      </c>
      <c r="H64" s="335">
        <v>50021</v>
      </c>
      <c r="I64" s="301">
        <v>39630</v>
      </c>
      <c r="J64" s="301">
        <v>42185</v>
      </c>
      <c r="K64" s="336">
        <v>4500</v>
      </c>
      <c r="L64" s="337">
        <v>5.5</v>
      </c>
      <c r="M64" s="337">
        <v>8.15</v>
      </c>
      <c r="N64" s="337">
        <v>0</v>
      </c>
      <c r="O64" s="337">
        <v>0</v>
      </c>
      <c r="P64" s="337">
        <v>0</v>
      </c>
      <c r="Q64" s="337">
        <v>0</v>
      </c>
      <c r="R64" s="181">
        <f t="shared" si="3"/>
        <v>13.65</v>
      </c>
      <c r="S64" s="254">
        <f t="shared" si="1"/>
        <v>61425</v>
      </c>
      <c r="T64" s="255"/>
      <c r="U64" s="256" t="s">
        <v>212</v>
      </c>
      <c r="V64" s="255" t="s">
        <v>324</v>
      </c>
      <c r="W64" s="185"/>
      <c r="X64" s="213" t="s">
        <v>638</v>
      </c>
      <c r="Y64" s="213" t="s">
        <v>215</v>
      </c>
      <c r="Z64" s="214" t="s">
        <v>178</v>
      </c>
      <c r="AA64" s="214" t="s">
        <v>183</v>
      </c>
      <c r="AB64" s="214">
        <v>50266</v>
      </c>
      <c r="AC64" s="338"/>
      <c r="AD64" s="338"/>
      <c r="AE64" s="339" t="s">
        <v>217</v>
      </c>
      <c r="AF64" s="20"/>
      <c r="AG64" s="20"/>
      <c r="AH64" s="20"/>
      <c r="AI64" s="20"/>
      <c r="AJ64" s="20"/>
      <c r="AK64" s="20"/>
    </row>
    <row r="65" spans="1:37" s="155" customFormat="1" ht="27" customHeight="1" x14ac:dyDescent="0.2">
      <c r="A65" s="233" t="s">
        <v>421</v>
      </c>
      <c r="B65" s="174" t="s">
        <v>635</v>
      </c>
      <c r="C65" s="233" t="s">
        <v>434</v>
      </c>
      <c r="D65" s="234" t="s">
        <v>435</v>
      </c>
      <c r="E65" s="300" t="s">
        <v>436</v>
      </c>
      <c r="F65" s="236" t="s">
        <v>639</v>
      </c>
      <c r="G65" s="237" t="s">
        <v>268</v>
      </c>
      <c r="H65" s="238">
        <v>52601</v>
      </c>
      <c r="I65" s="251">
        <v>37742</v>
      </c>
      <c r="J65" s="251">
        <v>42490</v>
      </c>
      <c r="K65" s="240">
        <v>4892</v>
      </c>
      <c r="L65" s="210">
        <v>6.15</v>
      </c>
      <c r="M65" s="210">
        <v>0</v>
      </c>
      <c r="N65" s="210"/>
      <c r="O65" s="210">
        <v>0</v>
      </c>
      <c r="P65" s="210">
        <v>0</v>
      </c>
      <c r="Q65" s="210">
        <v>0</v>
      </c>
      <c r="R65" s="181">
        <f t="shared" si="3"/>
        <v>6.15</v>
      </c>
      <c r="S65" s="182">
        <f t="shared" si="1"/>
        <v>30085.800000000003</v>
      </c>
      <c r="T65" s="183"/>
      <c r="U65" s="243" t="s">
        <v>640</v>
      </c>
      <c r="V65" s="183"/>
      <c r="W65" s="185"/>
      <c r="X65" s="236" t="s">
        <v>641</v>
      </c>
      <c r="Y65" s="236" t="s">
        <v>642</v>
      </c>
      <c r="Z65" s="237" t="s">
        <v>268</v>
      </c>
      <c r="AA65" s="273" t="s">
        <v>183</v>
      </c>
      <c r="AB65" s="241">
        <v>52601</v>
      </c>
      <c r="AC65" s="236" t="s">
        <v>643</v>
      </c>
      <c r="AD65" s="242" t="s">
        <v>644</v>
      </c>
      <c r="AE65" s="235"/>
    </row>
    <row r="66" spans="1:37" s="155" customFormat="1" ht="27" customHeight="1" x14ac:dyDescent="0.2">
      <c r="A66" s="233" t="s">
        <v>421</v>
      </c>
      <c r="B66" s="174" t="s">
        <v>635</v>
      </c>
      <c r="C66" s="233" t="s">
        <v>434</v>
      </c>
      <c r="D66" s="234" t="s">
        <v>435</v>
      </c>
      <c r="E66" s="300" t="s">
        <v>436</v>
      </c>
      <c r="F66" s="236" t="s">
        <v>645</v>
      </c>
      <c r="G66" s="237" t="s">
        <v>646</v>
      </c>
      <c r="H66" s="238">
        <v>51401</v>
      </c>
      <c r="I66" s="251">
        <v>37895</v>
      </c>
      <c r="J66" s="251">
        <v>42643</v>
      </c>
      <c r="K66" s="240">
        <v>4320</v>
      </c>
      <c r="L66" s="210">
        <v>5.86</v>
      </c>
      <c r="M66" s="210">
        <v>0</v>
      </c>
      <c r="N66" s="210"/>
      <c r="O66" s="210">
        <v>0</v>
      </c>
      <c r="P66" s="210">
        <v>0</v>
      </c>
      <c r="Q66" s="210">
        <v>0</v>
      </c>
      <c r="R66" s="181">
        <f t="shared" si="3"/>
        <v>5.86</v>
      </c>
      <c r="S66" s="182">
        <f t="shared" si="1"/>
        <v>25315.200000000001</v>
      </c>
      <c r="T66" s="183"/>
      <c r="U66" s="243" t="s">
        <v>647</v>
      </c>
      <c r="V66" s="183"/>
      <c r="W66" s="185"/>
      <c r="X66" s="236" t="s">
        <v>648</v>
      </c>
      <c r="Y66" s="236" t="s">
        <v>649</v>
      </c>
      <c r="Z66" s="237" t="s">
        <v>646</v>
      </c>
      <c r="AA66" s="273" t="s">
        <v>183</v>
      </c>
      <c r="AB66" s="241">
        <v>51401</v>
      </c>
      <c r="AC66" s="236" t="s">
        <v>650</v>
      </c>
      <c r="AD66" s="242" t="s">
        <v>651</v>
      </c>
      <c r="AE66" s="235"/>
    </row>
    <row r="67" spans="1:37" s="14" customFormat="1" ht="27" customHeight="1" x14ac:dyDescent="0.2">
      <c r="A67" s="245" t="s">
        <v>421</v>
      </c>
      <c r="B67" s="334" t="s">
        <v>635</v>
      </c>
      <c r="C67" s="245" t="s">
        <v>434</v>
      </c>
      <c r="D67" s="245" t="s">
        <v>435</v>
      </c>
      <c r="E67" s="340" t="s">
        <v>436</v>
      </c>
      <c r="F67" s="248" t="s">
        <v>652</v>
      </c>
      <c r="G67" s="248" t="s">
        <v>276</v>
      </c>
      <c r="H67" s="341">
        <v>52401</v>
      </c>
      <c r="I67" s="313">
        <v>40179</v>
      </c>
      <c r="J67" s="313">
        <v>43130</v>
      </c>
      <c r="K67" s="342">
        <v>7160</v>
      </c>
      <c r="L67" s="343">
        <v>13.31</v>
      </c>
      <c r="M67" s="343">
        <v>0</v>
      </c>
      <c r="N67" s="343">
        <v>0</v>
      </c>
      <c r="O67" s="253">
        <v>0</v>
      </c>
      <c r="P67" s="253">
        <v>0</v>
      </c>
      <c r="Q67" s="253">
        <v>0</v>
      </c>
      <c r="R67" s="181">
        <f t="shared" si="3"/>
        <v>13.31</v>
      </c>
      <c r="S67" s="182">
        <f t="shared" ref="S67:S130" si="4">R67*K67</f>
        <v>95299.6</v>
      </c>
      <c r="T67" s="255"/>
      <c r="U67" s="303" t="s">
        <v>653</v>
      </c>
      <c r="V67" s="255" t="s">
        <v>654</v>
      </c>
      <c r="W67" s="257"/>
      <c r="X67" s="248" t="s">
        <v>463</v>
      </c>
      <c r="Y67" s="248" t="s">
        <v>655</v>
      </c>
      <c r="Z67" s="248" t="s">
        <v>348</v>
      </c>
      <c r="AA67" s="307" t="s">
        <v>183</v>
      </c>
      <c r="AB67" s="344">
        <v>52244</v>
      </c>
      <c r="AC67" s="248" t="s">
        <v>465</v>
      </c>
      <c r="AD67" s="259" t="s">
        <v>466</v>
      </c>
      <c r="AE67" s="247" t="s">
        <v>467</v>
      </c>
      <c r="AF67" s="1"/>
      <c r="AG67" s="1"/>
      <c r="AH67" s="1"/>
      <c r="AI67" s="1"/>
      <c r="AJ67" s="1"/>
      <c r="AK67" s="1"/>
    </row>
    <row r="68" spans="1:37" s="155" customFormat="1" ht="27" customHeight="1" x14ac:dyDescent="0.25">
      <c r="A68" s="233" t="s">
        <v>421</v>
      </c>
      <c r="B68" s="174" t="s">
        <v>635</v>
      </c>
      <c r="C68" s="233" t="s">
        <v>434</v>
      </c>
      <c r="D68" s="234" t="s">
        <v>435</v>
      </c>
      <c r="E68" s="300" t="s">
        <v>436</v>
      </c>
      <c r="F68" s="236" t="s">
        <v>656</v>
      </c>
      <c r="G68" s="237" t="s">
        <v>293</v>
      </c>
      <c r="H68" s="238">
        <v>52733</v>
      </c>
      <c r="I68" s="251">
        <v>39644</v>
      </c>
      <c r="J68" s="251">
        <v>42443</v>
      </c>
      <c r="K68" s="342">
        <v>3812</v>
      </c>
      <c r="L68" s="343">
        <v>5.798</v>
      </c>
      <c r="M68" s="210">
        <v>0</v>
      </c>
      <c r="N68" s="210">
        <v>0</v>
      </c>
      <c r="O68" s="210">
        <v>0</v>
      </c>
      <c r="P68" s="210">
        <v>0.44</v>
      </c>
      <c r="Q68" s="210">
        <v>0</v>
      </c>
      <c r="R68" s="181">
        <f t="shared" si="3"/>
        <v>6.2380000000000004</v>
      </c>
      <c r="S68" s="182">
        <f t="shared" si="4"/>
        <v>23779.256000000001</v>
      </c>
      <c r="T68" s="183" t="s">
        <v>657</v>
      </c>
      <c r="U68" s="243" t="s">
        <v>658</v>
      </c>
      <c r="V68" s="183"/>
      <c r="W68" s="185"/>
      <c r="X68" s="236" t="s">
        <v>659</v>
      </c>
      <c r="Y68" s="236" t="s">
        <v>660</v>
      </c>
      <c r="Z68" s="237" t="s">
        <v>293</v>
      </c>
      <c r="AA68" s="273" t="s">
        <v>661</v>
      </c>
      <c r="AB68" s="241">
        <v>52733</v>
      </c>
      <c r="AC68" s="236" t="s">
        <v>662</v>
      </c>
      <c r="AD68" s="242" t="s">
        <v>663</v>
      </c>
      <c r="AE68" s="244" t="s">
        <v>664</v>
      </c>
    </row>
    <row r="69" spans="1:37" s="155" customFormat="1" ht="27" customHeight="1" x14ac:dyDescent="0.2">
      <c r="A69" s="233" t="s">
        <v>421</v>
      </c>
      <c r="B69" s="174" t="s">
        <v>635</v>
      </c>
      <c r="C69" s="233" t="s">
        <v>434</v>
      </c>
      <c r="D69" s="233" t="s">
        <v>435</v>
      </c>
      <c r="E69" s="311" t="s">
        <v>436</v>
      </c>
      <c r="F69" s="236" t="s">
        <v>665</v>
      </c>
      <c r="G69" s="236" t="s">
        <v>300</v>
      </c>
      <c r="H69" s="312">
        <v>51503</v>
      </c>
      <c r="I69" s="313">
        <v>35110</v>
      </c>
      <c r="J69" s="313">
        <v>43524</v>
      </c>
      <c r="K69" s="314">
        <v>7987</v>
      </c>
      <c r="L69" s="308">
        <v>9.86</v>
      </c>
      <c r="M69" s="308">
        <v>0</v>
      </c>
      <c r="N69" s="308">
        <v>0</v>
      </c>
      <c r="O69" s="210">
        <v>0</v>
      </c>
      <c r="P69" s="210">
        <v>0</v>
      </c>
      <c r="Q69" s="210">
        <v>0</v>
      </c>
      <c r="R69" s="181">
        <f t="shared" si="3"/>
        <v>9.86</v>
      </c>
      <c r="S69" s="182">
        <f t="shared" si="4"/>
        <v>78751.819999999992</v>
      </c>
      <c r="T69" s="183"/>
      <c r="U69" s="243" t="s">
        <v>301</v>
      </c>
      <c r="V69" s="183" t="s">
        <v>666</v>
      </c>
      <c r="W69" s="185"/>
      <c r="X69" s="236" t="s">
        <v>302</v>
      </c>
      <c r="Y69" s="236" t="s">
        <v>667</v>
      </c>
      <c r="Z69" s="236" t="s">
        <v>300</v>
      </c>
      <c r="AA69" s="315" t="s">
        <v>183</v>
      </c>
      <c r="AB69" s="316">
        <v>51503</v>
      </c>
      <c r="AC69" s="236" t="s">
        <v>668</v>
      </c>
      <c r="AD69" s="242"/>
      <c r="AE69" s="235" t="s">
        <v>669</v>
      </c>
    </row>
    <row r="70" spans="1:37" s="155" customFormat="1" ht="27" customHeight="1" x14ac:dyDescent="0.2">
      <c r="A70" s="233" t="s">
        <v>421</v>
      </c>
      <c r="B70" s="174" t="s">
        <v>635</v>
      </c>
      <c r="C70" s="233" t="s">
        <v>434</v>
      </c>
      <c r="D70" s="234" t="s">
        <v>435</v>
      </c>
      <c r="E70" s="300" t="s">
        <v>436</v>
      </c>
      <c r="F70" s="236" t="s">
        <v>670</v>
      </c>
      <c r="G70" s="237" t="s">
        <v>671</v>
      </c>
      <c r="H70" s="238">
        <v>50801</v>
      </c>
      <c r="I70" s="251">
        <v>39203</v>
      </c>
      <c r="J70" s="251">
        <v>42124</v>
      </c>
      <c r="K70" s="240">
        <v>2800</v>
      </c>
      <c r="L70" s="210">
        <v>5</v>
      </c>
      <c r="M70" s="210">
        <v>0</v>
      </c>
      <c r="N70" s="210">
        <v>0</v>
      </c>
      <c r="O70" s="210">
        <v>0</v>
      </c>
      <c r="P70" s="210">
        <v>0</v>
      </c>
      <c r="Q70" s="210">
        <v>0</v>
      </c>
      <c r="R70" s="181">
        <f t="shared" si="3"/>
        <v>5</v>
      </c>
      <c r="S70" s="182">
        <f t="shared" si="4"/>
        <v>14000</v>
      </c>
      <c r="T70" s="183"/>
      <c r="U70" s="243" t="s">
        <v>515</v>
      </c>
      <c r="V70" s="183"/>
      <c r="W70" s="185"/>
      <c r="X70" s="236" t="s">
        <v>672</v>
      </c>
      <c r="Y70" s="236" t="s">
        <v>673</v>
      </c>
      <c r="Z70" s="237" t="s">
        <v>671</v>
      </c>
      <c r="AA70" s="273" t="s">
        <v>183</v>
      </c>
      <c r="AB70" s="241">
        <v>50801</v>
      </c>
      <c r="AC70" s="236" t="s">
        <v>674</v>
      </c>
      <c r="AD70" s="242" t="s">
        <v>675</v>
      </c>
      <c r="AE70" s="235"/>
    </row>
    <row r="71" spans="1:37" s="155" customFormat="1" ht="27" customHeight="1" x14ac:dyDescent="0.2">
      <c r="A71" s="233" t="s">
        <v>421</v>
      </c>
      <c r="B71" s="174" t="s">
        <v>635</v>
      </c>
      <c r="C71" s="233" t="s">
        <v>434</v>
      </c>
      <c r="D71" s="234" t="s">
        <v>435</v>
      </c>
      <c r="E71" s="300" t="s">
        <v>436</v>
      </c>
      <c r="F71" s="236" t="s">
        <v>676</v>
      </c>
      <c r="G71" s="237" t="s">
        <v>308</v>
      </c>
      <c r="H71" s="238">
        <v>52804</v>
      </c>
      <c r="I71" s="251">
        <v>37926</v>
      </c>
      <c r="J71" s="251">
        <v>44134</v>
      </c>
      <c r="K71" s="240">
        <v>10625</v>
      </c>
      <c r="L71" s="210">
        <v>12.4</v>
      </c>
      <c r="M71" s="210">
        <v>0</v>
      </c>
      <c r="N71" s="210">
        <v>0</v>
      </c>
      <c r="O71" s="210">
        <v>0</v>
      </c>
      <c r="P71" s="210">
        <v>0</v>
      </c>
      <c r="Q71" s="210">
        <v>0</v>
      </c>
      <c r="R71" s="181">
        <f t="shared" si="3"/>
        <v>12.4</v>
      </c>
      <c r="S71" s="182">
        <f t="shared" si="4"/>
        <v>131750</v>
      </c>
      <c r="T71" s="183" t="s">
        <v>677</v>
      </c>
      <c r="U71" s="243" t="s">
        <v>678</v>
      </c>
      <c r="V71" s="183"/>
      <c r="W71" s="185"/>
      <c r="X71" s="236" t="s">
        <v>310</v>
      </c>
      <c r="Y71" s="236" t="s">
        <v>311</v>
      </c>
      <c r="Z71" s="237" t="s">
        <v>312</v>
      </c>
      <c r="AA71" s="273" t="s">
        <v>183</v>
      </c>
      <c r="AB71" s="241">
        <v>21209</v>
      </c>
      <c r="AC71" s="236" t="s">
        <v>313</v>
      </c>
      <c r="AD71" s="242" t="s">
        <v>314</v>
      </c>
      <c r="AE71" s="235" t="s">
        <v>315</v>
      </c>
      <c r="AF71" s="173"/>
      <c r="AG71" s="173"/>
      <c r="AH71" s="173"/>
      <c r="AI71" s="173"/>
      <c r="AJ71" s="173"/>
      <c r="AK71" s="173"/>
    </row>
    <row r="72" spans="1:37" s="155" customFormat="1" ht="27" customHeight="1" x14ac:dyDescent="0.2">
      <c r="A72" s="233" t="s">
        <v>421</v>
      </c>
      <c r="B72" s="174" t="s">
        <v>635</v>
      </c>
      <c r="C72" s="233" t="s">
        <v>434</v>
      </c>
      <c r="D72" s="233" t="s">
        <v>435</v>
      </c>
      <c r="E72" s="311" t="s">
        <v>436</v>
      </c>
      <c r="F72" s="236" t="s">
        <v>679</v>
      </c>
      <c r="G72" s="236" t="s">
        <v>317</v>
      </c>
      <c r="H72" s="312">
        <v>52101</v>
      </c>
      <c r="I72" s="313">
        <v>39630</v>
      </c>
      <c r="J72" s="313">
        <v>43281</v>
      </c>
      <c r="K72" s="314">
        <v>3100</v>
      </c>
      <c r="L72" s="308">
        <v>13.34</v>
      </c>
      <c r="M72" s="210">
        <v>0</v>
      </c>
      <c r="N72" s="210">
        <v>0</v>
      </c>
      <c r="O72" s="210">
        <v>0</v>
      </c>
      <c r="P72" s="210">
        <v>0</v>
      </c>
      <c r="Q72" s="210">
        <v>0</v>
      </c>
      <c r="R72" s="181">
        <f t="shared" si="3"/>
        <v>13.34</v>
      </c>
      <c r="S72" s="182">
        <f t="shared" si="4"/>
        <v>41354</v>
      </c>
      <c r="T72" s="183" t="s">
        <v>680</v>
      </c>
      <c r="U72" s="243" t="s">
        <v>681</v>
      </c>
      <c r="V72" s="183"/>
      <c r="W72" s="185"/>
      <c r="X72" s="236" t="s">
        <v>682</v>
      </c>
      <c r="Y72" s="236" t="s">
        <v>683</v>
      </c>
      <c r="Z72" s="236" t="s">
        <v>317</v>
      </c>
      <c r="AA72" s="315" t="s">
        <v>183</v>
      </c>
      <c r="AB72" s="316">
        <v>52101</v>
      </c>
      <c r="AC72" s="236" t="s">
        <v>684</v>
      </c>
      <c r="AD72" s="242" t="s">
        <v>685</v>
      </c>
      <c r="AE72" s="327" t="s">
        <v>686</v>
      </c>
    </row>
    <row r="73" spans="1:37" s="155" customFormat="1" ht="27" customHeight="1" x14ac:dyDescent="0.2">
      <c r="A73" s="174" t="s">
        <v>421</v>
      </c>
      <c r="B73" s="174" t="s">
        <v>635</v>
      </c>
      <c r="C73" s="233" t="s">
        <v>434</v>
      </c>
      <c r="D73" s="234" t="s">
        <v>435</v>
      </c>
      <c r="E73" s="300" t="s">
        <v>436</v>
      </c>
      <c r="F73" s="176" t="s">
        <v>687</v>
      </c>
      <c r="G73" s="175" t="s">
        <v>178</v>
      </c>
      <c r="H73" s="177">
        <v>50309</v>
      </c>
      <c r="I73" s="301">
        <v>39722</v>
      </c>
      <c r="J73" s="301">
        <v>42277</v>
      </c>
      <c r="K73" s="179">
        <v>4950</v>
      </c>
      <c r="L73" s="180">
        <v>5.5</v>
      </c>
      <c r="M73" s="180">
        <v>7.38</v>
      </c>
      <c r="N73" s="180">
        <v>0</v>
      </c>
      <c r="O73" s="180">
        <v>0</v>
      </c>
      <c r="P73" s="180">
        <v>0</v>
      </c>
      <c r="Q73" s="180">
        <v>0</v>
      </c>
      <c r="R73" s="181">
        <f t="shared" si="3"/>
        <v>12.879999999999999</v>
      </c>
      <c r="S73" s="182">
        <f t="shared" si="4"/>
        <v>63755.999999999993</v>
      </c>
      <c r="T73" s="183"/>
      <c r="U73" s="184" t="s">
        <v>179</v>
      </c>
      <c r="V73" s="183" t="s">
        <v>688</v>
      </c>
      <c r="W73" s="185"/>
      <c r="X73" s="175" t="s">
        <v>689</v>
      </c>
      <c r="Y73" s="175" t="s">
        <v>690</v>
      </c>
      <c r="Z73" s="176" t="s">
        <v>691</v>
      </c>
      <c r="AA73" s="176" t="s">
        <v>692</v>
      </c>
      <c r="AB73" s="176">
        <v>60018</v>
      </c>
      <c r="AC73" s="186" t="s">
        <v>693</v>
      </c>
      <c r="AD73" s="186" t="s">
        <v>694</v>
      </c>
      <c r="AE73" s="330" t="s">
        <v>695</v>
      </c>
      <c r="AF73" s="173"/>
      <c r="AG73" s="173"/>
      <c r="AH73" s="173"/>
      <c r="AI73" s="173"/>
      <c r="AJ73" s="173"/>
      <c r="AK73" s="173"/>
    </row>
    <row r="74" spans="1:37" s="155" customFormat="1" ht="27" customHeight="1" x14ac:dyDescent="0.2">
      <c r="A74" s="233" t="s">
        <v>421</v>
      </c>
      <c r="B74" s="174" t="s">
        <v>635</v>
      </c>
      <c r="C74" s="233" t="s">
        <v>434</v>
      </c>
      <c r="D74" s="233" t="s">
        <v>435</v>
      </c>
      <c r="E74" s="311" t="s">
        <v>436</v>
      </c>
      <c r="F74" s="236" t="s">
        <v>696</v>
      </c>
      <c r="G74" s="236" t="s">
        <v>331</v>
      </c>
      <c r="H74" s="312">
        <v>52001</v>
      </c>
      <c r="I74" s="313">
        <v>39264</v>
      </c>
      <c r="J74" s="313">
        <v>42916</v>
      </c>
      <c r="K74" s="314">
        <v>2500</v>
      </c>
      <c r="L74" s="308">
        <v>10.74</v>
      </c>
      <c r="M74" s="308">
        <v>0</v>
      </c>
      <c r="N74" s="308">
        <v>0</v>
      </c>
      <c r="O74" s="210">
        <v>0</v>
      </c>
      <c r="P74" s="210">
        <v>0</v>
      </c>
      <c r="Q74" s="210">
        <v>0</v>
      </c>
      <c r="R74" s="181">
        <f t="shared" si="3"/>
        <v>10.74</v>
      </c>
      <c r="S74" s="182">
        <f t="shared" si="4"/>
        <v>26850</v>
      </c>
      <c r="T74" s="183" t="s">
        <v>697</v>
      </c>
      <c r="U74" s="243" t="s">
        <v>698</v>
      </c>
      <c r="V74" s="183"/>
      <c r="W74" s="185"/>
      <c r="X74" s="236" t="s">
        <v>699</v>
      </c>
      <c r="Y74" s="236" t="s">
        <v>700</v>
      </c>
      <c r="Z74" s="236" t="s">
        <v>331</v>
      </c>
      <c r="AA74" s="315" t="s">
        <v>183</v>
      </c>
      <c r="AB74" s="316">
        <v>52001</v>
      </c>
      <c r="AC74" s="236" t="s">
        <v>699</v>
      </c>
      <c r="AD74" s="242" t="s">
        <v>701</v>
      </c>
      <c r="AE74" s="235"/>
    </row>
    <row r="75" spans="1:37" s="155" customFormat="1" ht="27" customHeight="1" x14ac:dyDescent="0.2">
      <c r="A75" s="233" t="s">
        <v>421</v>
      </c>
      <c r="B75" s="174" t="s">
        <v>635</v>
      </c>
      <c r="C75" s="233" t="s">
        <v>434</v>
      </c>
      <c r="D75" s="234" t="s">
        <v>435</v>
      </c>
      <c r="E75" s="300" t="s">
        <v>436</v>
      </c>
      <c r="F75" s="236" t="s">
        <v>521</v>
      </c>
      <c r="G75" s="237" t="s">
        <v>341</v>
      </c>
      <c r="H75" s="238">
        <v>50501</v>
      </c>
      <c r="I75" s="251">
        <v>40848</v>
      </c>
      <c r="J75" s="251">
        <v>42674</v>
      </c>
      <c r="K75" s="240">
        <v>4479</v>
      </c>
      <c r="L75" s="210">
        <v>9.27</v>
      </c>
      <c r="M75" s="210">
        <v>0</v>
      </c>
      <c r="N75" s="210">
        <v>0</v>
      </c>
      <c r="O75" s="210">
        <v>0</v>
      </c>
      <c r="P75" s="210">
        <v>0</v>
      </c>
      <c r="Q75" s="210">
        <v>0</v>
      </c>
      <c r="R75" s="181">
        <f t="shared" si="3"/>
        <v>9.27</v>
      </c>
      <c r="S75" s="182">
        <f t="shared" si="4"/>
        <v>41520.329999999994</v>
      </c>
      <c r="T75" s="183"/>
      <c r="U75" s="243" t="s">
        <v>278</v>
      </c>
      <c r="V75" s="183"/>
      <c r="W75" s="185"/>
      <c r="X75" s="236" t="s">
        <v>522</v>
      </c>
      <c r="Y75" s="236" t="s">
        <v>523</v>
      </c>
      <c r="Z75" s="237" t="s">
        <v>341</v>
      </c>
      <c r="AA75" s="273" t="s">
        <v>183</v>
      </c>
      <c r="AB75" s="241">
        <v>50501</v>
      </c>
      <c r="AC75" s="236" t="s">
        <v>702</v>
      </c>
      <c r="AD75" s="242"/>
      <c r="AE75" s="235"/>
    </row>
    <row r="76" spans="1:37" s="155" customFormat="1" ht="27" customHeight="1" x14ac:dyDescent="0.2">
      <c r="A76" s="334" t="s">
        <v>421</v>
      </c>
      <c r="B76" s="334" t="s">
        <v>635</v>
      </c>
      <c r="C76" s="245" t="s">
        <v>434</v>
      </c>
      <c r="D76" s="246" t="s">
        <v>435</v>
      </c>
      <c r="E76" s="302" t="s">
        <v>436</v>
      </c>
      <c r="F76" s="214" t="s">
        <v>703</v>
      </c>
      <c r="G76" s="213" t="s">
        <v>704</v>
      </c>
      <c r="H76" s="335">
        <v>50111</v>
      </c>
      <c r="I76" s="301">
        <v>39630</v>
      </c>
      <c r="J76" s="301">
        <v>43281</v>
      </c>
      <c r="K76" s="336">
        <v>4037</v>
      </c>
      <c r="L76" s="337">
        <v>7.7</v>
      </c>
      <c r="M76" s="337">
        <v>0</v>
      </c>
      <c r="N76" s="337"/>
      <c r="O76" s="337">
        <v>0</v>
      </c>
      <c r="P76" s="337">
        <v>0</v>
      </c>
      <c r="Q76" s="337"/>
      <c r="R76" s="181">
        <f t="shared" si="3"/>
        <v>7.7</v>
      </c>
      <c r="S76" s="254">
        <f t="shared" si="4"/>
        <v>31084.9</v>
      </c>
      <c r="T76" s="255" t="s">
        <v>705</v>
      </c>
      <c r="U76" s="256" t="s">
        <v>706</v>
      </c>
      <c r="V76" s="255" t="s">
        <v>707</v>
      </c>
      <c r="W76" s="257"/>
      <c r="X76" s="213" t="s">
        <v>708</v>
      </c>
      <c r="Y76" s="213" t="s">
        <v>709</v>
      </c>
      <c r="Z76" s="214" t="s">
        <v>710</v>
      </c>
      <c r="AA76" s="214" t="s">
        <v>183</v>
      </c>
      <c r="AB76" s="214">
        <v>50323</v>
      </c>
      <c r="AC76" s="338" t="s">
        <v>711</v>
      </c>
      <c r="AD76" s="338" t="s">
        <v>712</v>
      </c>
      <c r="AE76" s="339" t="s">
        <v>713</v>
      </c>
      <c r="AF76" s="14"/>
      <c r="AG76" s="14"/>
      <c r="AH76" s="14"/>
      <c r="AI76" s="14"/>
      <c r="AJ76" s="14"/>
      <c r="AK76" s="14"/>
    </row>
    <row r="77" spans="1:37" s="173" customFormat="1" ht="27" customHeight="1" x14ac:dyDescent="0.2">
      <c r="A77" s="218" t="s">
        <v>421</v>
      </c>
      <c r="B77" s="345" t="s">
        <v>635</v>
      </c>
      <c r="C77" s="218" t="s">
        <v>434</v>
      </c>
      <c r="D77" s="219" t="s">
        <v>435</v>
      </c>
      <c r="E77" s="346" t="s">
        <v>436</v>
      </c>
      <c r="F77" s="221" t="s">
        <v>714</v>
      </c>
      <c r="G77" s="222" t="s">
        <v>715</v>
      </c>
      <c r="H77" s="223">
        <v>50125</v>
      </c>
      <c r="I77" s="347">
        <v>39692</v>
      </c>
      <c r="J77" s="347">
        <v>41820</v>
      </c>
      <c r="K77" s="225">
        <v>6552</v>
      </c>
      <c r="L77" s="226">
        <v>8.5</v>
      </c>
      <c r="M77" s="226">
        <v>0</v>
      </c>
      <c r="N77" s="226">
        <v>0</v>
      </c>
      <c r="O77" s="226">
        <v>0</v>
      </c>
      <c r="P77" s="226">
        <v>0</v>
      </c>
      <c r="Q77" s="226">
        <v>0</v>
      </c>
      <c r="R77" s="181">
        <f t="shared" si="3"/>
        <v>8.5</v>
      </c>
      <c r="S77" s="227">
        <f t="shared" si="4"/>
        <v>55692</v>
      </c>
      <c r="T77" s="228"/>
      <c r="U77" s="229" t="s">
        <v>716</v>
      </c>
      <c r="V77" s="228"/>
      <c r="W77" s="217"/>
      <c r="X77" s="221" t="s">
        <v>717</v>
      </c>
      <c r="Y77" s="221" t="s">
        <v>718</v>
      </c>
      <c r="Z77" s="222" t="s">
        <v>216</v>
      </c>
      <c r="AA77" s="348" t="s">
        <v>183</v>
      </c>
      <c r="AB77" s="230">
        <v>50266</v>
      </c>
      <c r="AC77" s="221"/>
      <c r="AD77" s="231"/>
      <c r="AE77" s="346"/>
      <c r="AF77" s="155"/>
      <c r="AG77" s="349"/>
      <c r="AH77" s="349"/>
      <c r="AI77" s="349"/>
      <c r="AJ77" s="155"/>
      <c r="AK77" s="349"/>
    </row>
    <row r="78" spans="1:37" s="155" customFormat="1" ht="27" customHeight="1" x14ac:dyDescent="0.2">
      <c r="A78" s="233" t="s">
        <v>421</v>
      </c>
      <c r="B78" s="174" t="s">
        <v>635</v>
      </c>
      <c r="C78" s="233" t="s">
        <v>434</v>
      </c>
      <c r="D78" s="234" t="s">
        <v>435</v>
      </c>
      <c r="E78" s="300" t="s">
        <v>436</v>
      </c>
      <c r="F78" s="236" t="s">
        <v>719</v>
      </c>
      <c r="G78" s="237" t="s">
        <v>369</v>
      </c>
      <c r="H78" s="238">
        <v>50158</v>
      </c>
      <c r="I78" s="251">
        <v>39356</v>
      </c>
      <c r="J78" s="251">
        <v>43008</v>
      </c>
      <c r="K78" s="240">
        <v>4852</v>
      </c>
      <c r="L78" s="210">
        <v>8.4499999999999993</v>
      </c>
      <c r="M78" s="210">
        <v>0</v>
      </c>
      <c r="N78" s="210">
        <v>0</v>
      </c>
      <c r="O78" s="210">
        <v>0</v>
      </c>
      <c r="P78" s="210">
        <v>0</v>
      </c>
      <c r="Q78" s="210">
        <v>0</v>
      </c>
      <c r="R78" s="181">
        <f t="shared" si="3"/>
        <v>8.4499999999999993</v>
      </c>
      <c r="S78" s="182">
        <f t="shared" si="4"/>
        <v>40999.399999999994</v>
      </c>
      <c r="T78" s="183" t="s">
        <v>720</v>
      </c>
      <c r="U78" s="243" t="s">
        <v>706</v>
      </c>
      <c r="V78" s="183"/>
      <c r="W78" s="185"/>
      <c r="X78" s="236" t="s">
        <v>721</v>
      </c>
      <c r="Y78" s="236" t="s">
        <v>373</v>
      </c>
      <c r="Z78" s="237" t="s">
        <v>369</v>
      </c>
      <c r="AA78" s="273" t="s">
        <v>183</v>
      </c>
      <c r="AB78" s="241">
        <v>50158</v>
      </c>
      <c r="AC78" s="236" t="s">
        <v>374</v>
      </c>
      <c r="AD78" s="242"/>
      <c r="AE78" s="235" t="s">
        <v>376</v>
      </c>
    </row>
    <row r="79" spans="1:37" s="155" customFormat="1" ht="27" customHeight="1" x14ac:dyDescent="0.2">
      <c r="A79" s="233" t="s">
        <v>421</v>
      </c>
      <c r="B79" s="174" t="s">
        <v>635</v>
      </c>
      <c r="C79" s="233" t="s">
        <v>434</v>
      </c>
      <c r="D79" s="233" t="s">
        <v>435</v>
      </c>
      <c r="E79" s="311" t="s">
        <v>436</v>
      </c>
      <c r="F79" s="236" t="s">
        <v>558</v>
      </c>
      <c r="G79" s="236" t="s">
        <v>559</v>
      </c>
      <c r="H79" s="312">
        <v>50401</v>
      </c>
      <c r="I79" s="313">
        <v>40725</v>
      </c>
      <c r="J79" s="313">
        <v>42551</v>
      </c>
      <c r="K79" s="314">
        <v>5514</v>
      </c>
      <c r="L79" s="308">
        <v>9.1999999999999993</v>
      </c>
      <c r="M79" s="210">
        <v>0</v>
      </c>
      <c r="N79" s="210">
        <v>0</v>
      </c>
      <c r="O79" s="210">
        <v>0</v>
      </c>
      <c r="P79" s="210">
        <v>0</v>
      </c>
      <c r="Q79" s="210">
        <v>0</v>
      </c>
      <c r="R79" s="181">
        <f t="shared" si="3"/>
        <v>9.1999999999999993</v>
      </c>
      <c r="S79" s="182">
        <f t="shared" si="4"/>
        <v>50728.799999999996</v>
      </c>
      <c r="T79" s="183"/>
      <c r="U79" s="243" t="s">
        <v>515</v>
      </c>
      <c r="V79" s="183"/>
      <c r="W79" s="185"/>
      <c r="X79" s="236" t="s">
        <v>560</v>
      </c>
      <c r="Y79" s="236" t="s">
        <v>561</v>
      </c>
      <c r="Z79" s="236" t="s">
        <v>562</v>
      </c>
      <c r="AA79" s="315" t="s">
        <v>183</v>
      </c>
      <c r="AB79" s="316">
        <v>50401</v>
      </c>
      <c r="AC79" s="236" t="s">
        <v>563</v>
      </c>
      <c r="AD79" s="236" t="s">
        <v>564</v>
      </c>
      <c r="AE79" s="327" t="s">
        <v>565</v>
      </c>
    </row>
    <row r="80" spans="1:37" s="155" customFormat="1" ht="27" customHeight="1" x14ac:dyDescent="0.2">
      <c r="A80" s="233" t="s">
        <v>421</v>
      </c>
      <c r="B80" s="174" t="s">
        <v>635</v>
      </c>
      <c r="C80" s="233" t="s">
        <v>434</v>
      </c>
      <c r="D80" s="234" t="s">
        <v>435</v>
      </c>
      <c r="E80" s="300" t="s">
        <v>436</v>
      </c>
      <c r="F80" s="236" t="s">
        <v>722</v>
      </c>
      <c r="G80" s="237" t="s">
        <v>378</v>
      </c>
      <c r="H80" s="238">
        <v>52501</v>
      </c>
      <c r="I80" s="251">
        <v>36861</v>
      </c>
      <c r="J80" s="251">
        <v>42124</v>
      </c>
      <c r="K80" s="240">
        <v>9462</v>
      </c>
      <c r="L80" s="210">
        <v>9.11</v>
      </c>
      <c r="M80" s="210">
        <v>3.19</v>
      </c>
      <c r="N80" s="210">
        <v>0</v>
      </c>
      <c r="O80" s="210">
        <v>0</v>
      </c>
      <c r="P80" s="308">
        <v>0</v>
      </c>
      <c r="Q80" s="308">
        <v>0</v>
      </c>
      <c r="R80" s="181">
        <f t="shared" si="3"/>
        <v>12.299999999999999</v>
      </c>
      <c r="S80" s="182">
        <f t="shared" si="4"/>
        <v>116382.59999999999</v>
      </c>
      <c r="T80" s="183"/>
      <c r="U80" s="243" t="s">
        <v>723</v>
      </c>
      <c r="V80" s="183"/>
      <c r="W80" s="185"/>
      <c r="X80" s="236" t="s">
        <v>724</v>
      </c>
      <c r="Y80" s="236" t="s">
        <v>725</v>
      </c>
      <c r="Z80" s="237" t="s">
        <v>378</v>
      </c>
      <c r="AA80" s="273" t="s">
        <v>183</v>
      </c>
      <c r="AB80" s="241">
        <v>52501</v>
      </c>
      <c r="AC80" s="236" t="s">
        <v>726</v>
      </c>
      <c r="AD80" s="242" t="s">
        <v>727</v>
      </c>
      <c r="AE80" s="235"/>
      <c r="AG80" s="350"/>
      <c r="AH80" s="350"/>
      <c r="AI80" s="350"/>
      <c r="AK80" s="350"/>
    </row>
    <row r="81" spans="1:37" s="155" customFormat="1" ht="27" customHeight="1" x14ac:dyDescent="0.25">
      <c r="A81" s="334" t="s">
        <v>421</v>
      </c>
      <c r="B81" s="334" t="s">
        <v>635</v>
      </c>
      <c r="C81" s="245" t="s">
        <v>434</v>
      </c>
      <c r="D81" s="246" t="s">
        <v>435</v>
      </c>
      <c r="E81" s="302" t="s">
        <v>436</v>
      </c>
      <c r="F81" s="214" t="s">
        <v>728</v>
      </c>
      <c r="G81" s="213" t="s">
        <v>729</v>
      </c>
      <c r="H81" s="335">
        <v>50317</v>
      </c>
      <c r="I81" s="301">
        <v>39661</v>
      </c>
      <c r="J81" s="301">
        <v>43312</v>
      </c>
      <c r="K81" s="336">
        <v>4236</v>
      </c>
      <c r="L81" s="337">
        <v>9.1</v>
      </c>
      <c r="M81" s="337">
        <v>0</v>
      </c>
      <c r="N81" s="337"/>
      <c r="O81" s="337">
        <v>0</v>
      </c>
      <c r="P81" s="337">
        <v>0</v>
      </c>
      <c r="Q81" s="337">
        <v>1.07</v>
      </c>
      <c r="R81" s="181">
        <f t="shared" si="3"/>
        <v>10.17</v>
      </c>
      <c r="S81" s="254">
        <f t="shared" si="4"/>
        <v>43080.12</v>
      </c>
      <c r="T81" s="255" t="s">
        <v>730</v>
      </c>
      <c r="U81" s="256" t="s">
        <v>731</v>
      </c>
      <c r="V81" s="255" t="s">
        <v>732</v>
      </c>
      <c r="W81" s="257"/>
      <c r="X81" s="213" t="s">
        <v>733</v>
      </c>
      <c r="Y81" s="213" t="s">
        <v>734</v>
      </c>
      <c r="Z81" s="214" t="s">
        <v>729</v>
      </c>
      <c r="AA81" s="214" t="s">
        <v>183</v>
      </c>
      <c r="AB81" s="214">
        <v>50317</v>
      </c>
      <c r="AC81" s="338" t="s">
        <v>735</v>
      </c>
      <c r="AD81" s="338" t="s">
        <v>736</v>
      </c>
      <c r="AE81" s="310" t="s">
        <v>737</v>
      </c>
      <c r="AF81" s="20"/>
      <c r="AG81" s="20"/>
      <c r="AH81" s="20"/>
      <c r="AI81" s="20"/>
      <c r="AJ81" s="20"/>
      <c r="AK81" s="20"/>
    </row>
    <row r="82" spans="1:37" s="155" customFormat="1" ht="27" customHeight="1" x14ac:dyDescent="0.25">
      <c r="A82" s="274" t="s">
        <v>421</v>
      </c>
      <c r="B82" s="351" t="s">
        <v>635</v>
      </c>
      <c r="C82" s="274" t="s">
        <v>434</v>
      </c>
      <c r="D82" s="275" t="s">
        <v>435</v>
      </c>
      <c r="E82" s="319" t="s">
        <v>436</v>
      </c>
      <c r="F82" s="277" t="s">
        <v>738</v>
      </c>
      <c r="G82" s="278" t="s">
        <v>608</v>
      </c>
      <c r="H82" s="279">
        <v>51109</v>
      </c>
      <c r="I82" s="320">
        <v>39387</v>
      </c>
      <c r="J82" s="320">
        <v>43039</v>
      </c>
      <c r="K82" s="281">
        <v>6890</v>
      </c>
      <c r="L82" s="282">
        <v>7.03</v>
      </c>
      <c r="M82" s="282">
        <v>0.44</v>
      </c>
      <c r="N82" s="282">
        <v>1.05</v>
      </c>
      <c r="O82" s="282">
        <v>0</v>
      </c>
      <c r="P82" s="282">
        <v>2.48</v>
      </c>
      <c r="Q82" s="282">
        <v>1.05</v>
      </c>
      <c r="R82" s="283">
        <f t="shared" si="3"/>
        <v>12.050000000000002</v>
      </c>
      <c r="S82" s="284">
        <f t="shared" si="4"/>
        <v>83024.500000000015</v>
      </c>
      <c r="T82" s="285"/>
      <c r="U82" s="286" t="s">
        <v>609</v>
      </c>
      <c r="V82" s="285" t="s">
        <v>739</v>
      </c>
      <c r="W82" s="287"/>
      <c r="X82" s="277" t="s">
        <v>611</v>
      </c>
      <c r="Y82" s="277" t="s">
        <v>612</v>
      </c>
      <c r="Z82" s="278" t="s">
        <v>608</v>
      </c>
      <c r="AA82" s="290" t="s">
        <v>183</v>
      </c>
      <c r="AB82" s="288">
        <v>51101</v>
      </c>
      <c r="AC82" s="277" t="s">
        <v>613</v>
      </c>
      <c r="AD82" s="289"/>
      <c r="AE82" s="352" t="s">
        <v>614</v>
      </c>
    </row>
    <row r="83" spans="1:37" s="20" customFormat="1" ht="27" customHeight="1" x14ac:dyDescent="0.2">
      <c r="A83" s="233" t="s">
        <v>421</v>
      </c>
      <c r="B83" s="174" t="s">
        <v>635</v>
      </c>
      <c r="C83" s="233" t="s">
        <v>434</v>
      </c>
      <c r="D83" s="234" t="s">
        <v>435</v>
      </c>
      <c r="E83" s="300" t="s">
        <v>436</v>
      </c>
      <c r="F83" s="236" t="s">
        <v>740</v>
      </c>
      <c r="G83" s="237" t="s">
        <v>397</v>
      </c>
      <c r="H83" s="238">
        <v>51301</v>
      </c>
      <c r="I83" s="251">
        <v>39264</v>
      </c>
      <c r="J83" s="251">
        <v>42916</v>
      </c>
      <c r="K83" s="240">
        <v>4425</v>
      </c>
      <c r="L83" s="210">
        <v>10.79</v>
      </c>
      <c r="M83" s="210">
        <v>0</v>
      </c>
      <c r="N83" s="210">
        <v>0</v>
      </c>
      <c r="O83" s="210">
        <v>0</v>
      </c>
      <c r="P83" s="210">
        <v>0</v>
      </c>
      <c r="Q83" s="210">
        <v>0</v>
      </c>
      <c r="R83" s="181">
        <f t="shared" si="3"/>
        <v>10.79</v>
      </c>
      <c r="S83" s="182">
        <f t="shared" si="4"/>
        <v>47745.749999999993</v>
      </c>
      <c r="T83" s="183"/>
      <c r="U83" s="243" t="s">
        <v>741</v>
      </c>
      <c r="V83" s="183"/>
      <c r="W83" s="185"/>
      <c r="X83" s="236" t="s">
        <v>617</v>
      </c>
      <c r="Y83" s="236" t="s">
        <v>618</v>
      </c>
      <c r="Z83" s="236" t="s">
        <v>397</v>
      </c>
      <c r="AA83" s="315" t="s">
        <v>183</v>
      </c>
      <c r="AB83" s="316">
        <v>51301</v>
      </c>
      <c r="AC83" s="236" t="s">
        <v>619</v>
      </c>
      <c r="AD83" s="242" t="s">
        <v>620</v>
      </c>
      <c r="AE83" s="235" t="s">
        <v>621</v>
      </c>
      <c r="AF83" s="155"/>
      <c r="AG83" s="155"/>
      <c r="AH83" s="155"/>
      <c r="AI83" s="155"/>
      <c r="AJ83" s="155"/>
      <c r="AK83" s="155"/>
    </row>
    <row r="84" spans="1:37" s="155" customFormat="1" ht="27" customHeight="1" x14ac:dyDescent="0.2">
      <c r="A84" s="334" t="s">
        <v>421</v>
      </c>
      <c r="B84" s="334" t="s">
        <v>635</v>
      </c>
      <c r="C84" s="245" t="s">
        <v>434</v>
      </c>
      <c r="D84" s="246" t="s">
        <v>435</v>
      </c>
      <c r="E84" s="302" t="s">
        <v>436</v>
      </c>
      <c r="F84" s="214" t="s">
        <v>742</v>
      </c>
      <c r="G84" s="213" t="s">
        <v>710</v>
      </c>
      <c r="H84" s="335">
        <v>50322</v>
      </c>
      <c r="I84" s="301">
        <v>39804</v>
      </c>
      <c r="J84" s="301">
        <v>44196</v>
      </c>
      <c r="K84" s="336">
        <v>5152</v>
      </c>
      <c r="L84" s="337">
        <v>5.47</v>
      </c>
      <c r="M84" s="337">
        <v>6.75</v>
      </c>
      <c r="N84" s="337">
        <v>0</v>
      </c>
      <c r="O84" s="337">
        <v>0</v>
      </c>
      <c r="P84" s="337">
        <v>0</v>
      </c>
      <c r="Q84" s="337">
        <v>0</v>
      </c>
      <c r="R84" s="181">
        <f t="shared" si="3"/>
        <v>12.219999999999999</v>
      </c>
      <c r="S84" s="254">
        <f t="shared" si="4"/>
        <v>62957.439999999995</v>
      </c>
      <c r="T84" s="255" t="s">
        <v>743</v>
      </c>
      <c r="U84" s="256" t="s">
        <v>179</v>
      </c>
      <c r="V84" s="255" t="s">
        <v>744</v>
      </c>
      <c r="W84" s="257" t="s">
        <v>745</v>
      </c>
      <c r="X84" s="213" t="s">
        <v>746</v>
      </c>
      <c r="Y84" s="213" t="s">
        <v>747</v>
      </c>
      <c r="Z84" s="353" t="s">
        <v>748</v>
      </c>
      <c r="AA84" s="353" t="s">
        <v>692</v>
      </c>
      <c r="AB84" s="353">
        <v>60602</v>
      </c>
      <c r="AC84" s="141"/>
      <c r="AD84" s="141"/>
      <c r="AE84" s="14"/>
      <c r="AF84" s="14"/>
      <c r="AG84" s="14"/>
      <c r="AH84" s="14"/>
      <c r="AI84" s="14"/>
      <c r="AJ84" s="14"/>
      <c r="AK84" s="14"/>
    </row>
    <row r="85" spans="1:37" s="155" customFormat="1" ht="27" customHeight="1" x14ac:dyDescent="0.25">
      <c r="A85" s="233" t="s">
        <v>421</v>
      </c>
      <c r="B85" s="174" t="s">
        <v>635</v>
      </c>
      <c r="C85" s="233" t="s">
        <v>434</v>
      </c>
      <c r="D85" s="234" t="s">
        <v>435</v>
      </c>
      <c r="E85" s="300" t="s">
        <v>436</v>
      </c>
      <c r="F85" s="236" t="s">
        <v>749</v>
      </c>
      <c r="G85" s="237" t="s">
        <v>414</v>
      </c>
      <c r="H85" s="238">
        <v>50703</v>
      </c>
      <c r="I85" s="251">
        <v>40909</v>
      </c>
      <c r="J85" s="251">
        <v>42916</v>
      </c>
      <c r="K85" s="240">
        <v>24518</v>
      </c>
      <c r="L85" s="210">
        <v>12.31</v>
      </c>
      <c r="M85" s="210">
        <v>0</v>
      </c>
      <c r="N85" s="210">
        <v>0</v>
      </c>
      <c r="O85" s="210">
        <v>0</v>
      </c>
      <c r="P85" s="210">
        <v>0</v>
      </c>
      <c r="Q85" s="210">
        <v>0</v>
      </c>
      <c r="R85" s="181">
        <f t="shared" si="3"/>
        <v>12.31</v>
      </c>
      <c r="S85" s="182">
        <f t="shared" si="4"/>
        <v>301816.58</v>
      </c>
      <c r="T85" s="183" t="s">
        <v>750</v>
      </c>
      <c r="U85" s="243" t="s">
        <v>601</v>
      </c>
      <c r="V85" s="183" t="s">
        <v>751</v>
      </c>
      <c r="W85" s="185"/>
      <c r="X85" s="236" t="s">
        <v>752</v>
      </c>
      <c r="Y85" s="236" t="s">
        <v>753</v>
      </c>
      <c r="Z85" s="354" t="s">
        <v>414</v>
      </c>
      <c r="AA85" s="355" t="s">
        <v>183</v>
      </c>
      <c r="AB85" s="356">
        <v>50703</v>
      </c>
      <c r="AC85" s="331" t="s">
        <v>754</v>
      </c>
      <c r="AD85" s="332" t="s">
        <v>755</v>
      </c>
      <c r="AE85" s="357" t="s">
        <v>756</v>
      </c>
    </row>
    <row r="86" spans="1:37" s="155" customFormat="1" ht="27" customHeight="1" x14ac:dyDescent="0.25">
      <c r="A86" s="174" t="s">
        <v>421</v>
      </c>
      <c r="B86" s="174" t="s">
        <v>757</v>
      </c>
      <c r="C86" s="174" t="s">
        <v>758</v>
      </c>
      <c r="D86" s="174" t="s">
        <v>759</v>
      </c>
      <c r="E86" s="199" t="s">
        <v>760</v>
      </c>
      <c r="F86" s="176" t="s">
        <v>761</v>
      </c>
      <c r="G86" s="175" t="s">
        <v>178</v>
      </c>
      <c r="H86" s="177">
        <v>50309</v>
      </c>
      <c r="I86" s="301">
        <v>38899</v>
      </c>
      <c r="J86" s="301">
        <v>43281</v>
      </c>
      <c r="K86" s="179">
        <v>8326</v>
      </c>
      <c r="L86" s="180">
        <v>3.73</v>
      </c>
      <c r="M86" s="180">
        <v>6.23</v>
      </c>
      <c r="N86" s="180">
        <v>0</v>
      </c>
      <c r="O86" s="180">
        <v>0</v>
      </c>
      <c r="P86" s="180">
        <v>0</v>
      </c>
      <c r="Q86" s="180">
        <v>0</v>
      </c>
      <c r="R86" s="181">
        <f t="shared" si="3"/>
        <v>9.9600000000000009</v>
      </c>
      <c r="S86" s="182">
        <f t="shared" si="4"/>
        <v>82926.960000000006</v>
      </c>
      <c r="T86" s="183"/>
      <c r="U86" s="184" t="s">
        <v>179</v>
      </c>
      <c r="V86" s="183" t="s">
        <v>324</v>
      </c>
      <c r="W86" s="185"/>
      <c r="X86" s="175" t="s">
        <v>214</v>
      </c>
      <c r="Y86" s="175" t="s">
        <v>215</v>
      </c>
      <c r="Z86" s="358" t="s">
        <v>216</v>
      </c>
      <c r="AA86" s="358" t="s">
        <v>183</v>
      </c>
      <c r="AB86" s="358">
        <v>50266</v>
      </c>
      <c r="AC86" s="359" t="s">
        <v>762</v>
      </c>
      <c r="AD86" s="359" t="s">
        <v>763</v>
      </c>
      <c r="AE86" s="360" t="s">
        <v>764</v>
      </c>
      <c r="AF86" s="173"/>
      <c r="AG86" s="173"/>
      <c r="AH86" s="173"/>
      <c r="AI86" s="173"/>
      <c r="AJ86" s="173"/>
      <c r="AK86" s="173"/>
    </row>
    <row r="87" spans="1:37" s="155" customFormat="1" ht="27" customHeight="1" x14ac:dyDescent="0.25">
      <c r="A87" s="334" t="s">
        <v>421</v>
      </c>
      <c r="B87" s="334" t="s">
        <v>765</v>
      </c>
      <c r="C87" s="334" t="s">
        <v>766</v>
      </c>
      <c r="D87" s="334" t="s">
        <v>767</v>
      </c>
      <c r="E87" s="361" t="s">
        <v>768</v>
      </c>
      <c r="F87" s="214" t="s">
        <v>769</v>
      </c>
      <c r="G87" s="213" t="s">
        <v>178</v>
      </c>
      <c r="H87" s="335">
        <v>50309</v>
      </c>
      <c r="I87" s="301">
        <v>41275</v>
      </c>
      <c r="J87" s="301">
        <v>43131</v>
      </c>
      <c r="K87" s="336">
        <v>2229</v>
      </c>
      <c r="L87" s="337">
        <v>11.5</v>
      </c>
      <c r="M87" s="337">
        <v>0</v>
      </c>
      <c r="N87" s="337"/>
      <c r="O87" s="337">
        <v>0</v>
      </c>
      <c r="P87" s="337">
        <v>0</v>
      </c>
      <c r="Q87" s="337"/>
      <c r="R87" s="254">
        <f t="shared" si="3"/>
        <v>11.5</v>
      </c>
      <c r="S87" s="254">
        <f t="shared" si="4"/>
        <v>25633.5</v>
      </c>
      <c r="T87" s="255" t="s">
        <v>770</v>
      </c>
      <c r="U87" s="256" t="s">
        <v>278</v>
      </c>
      <c r="V87" s="255"/>
      <c r="W87" s="257"/>
      <c r="X87" s="213" t="s">
        <v>771</v>
      </c>
      <c r="Y87" s="213" t="s">
        <v>772</v>
      </c>
      <c r="Z87" s="353" t="s">
        <v>178</v>
      </c>
      <c r="AA87" s="353" t="s">
        <v>183</v>
      </c>
      <c r="AB87" s="353">
        <v>50309</v>
      </c>
      <c r="AC87" s="362" t="s">
        <v>773</v>
      </c>
      <c r="AD87" s="362" t="s">
        <v>774</v>
      </c>
      <c r="AE87" s="363" t="s">
        <v>775</v>
      </c>
      <c r="AF87" s="8"/>
      <c r="AG87" s="8"/>
      <c r="AH87" s="8"/>
      <c r="AI87" s="8"/>
      <c r="AJ87" s="8"/>
      <c r="AK87" s="8"/>
    </row>
    <row r="88" spans="1:37" s="155" customFormat="1" ht="27" customHeight="1" x14ac:dyDescent="0.2">
      <c r="A88" s="233" t="s">
        <v>421</v>
      </c>
      <c r="B88" s="233" t="s">
        <v>776</v>
      </c>
      <c r="C88" s="233" t="s">
        <v>777</v>
      </c>
      <c r="D88" s="234" t="s">
        <v>778</v>
      </c>
      <c r="E88" s="300" t="s">
        <v>779</v>
      </c>
      <c r="F88" s="236" t="s">
        <v>780</v>
      </c>
      <c r="G88" s="237" t="s">
        <v>300</v>
      </c>
      <c r="H88" s="238">
        <v>51503</v>
      </c>
      <c r="I88" s="251">
        <v>39454</v>
      </c>
      <c r="J88" s="251">
        <v>42916</v>
      </c>
      <c r="K88" s="240">
        <v>18614</v>
      </c>
      <c r="L88" s="210">
        <v>12.74</v>
      </c>
      <c r="M88" s="210">
        <v>0</v>
      </c>
      <c r="N88" s="210">
        <v>0</v>
      </c>
      <c r="O88" s="210">
        <v>0</v>
      </c>
      <c r="P88" s="308">
        <v>0</v>
      </c>
      <c r="Q88" s="308">
        <v>0</v>
      </c>
      <c r="R88" s="181">
        <f t="shared" si="3"/>
        <v>12.74</v>
      </c>
      <c r="S88" s="182">
        <f t="shared" si="4"/>
        <v>237142.36000000002</v>
      </c>
      <c r="T88" s="183"/>
      <c r="U88" s="243" t="s">
        <v>278</v>
      </c>
      <c r="V88" s="183"/>
      <c r="W88" s="185"/>
      <c r="X88" s="236" t="s">
        <v>302</v>
      </c>
      <c r="Y88" s="236" t="s">
        <v>781</v>
      </c>
      <c r="Z88" s="237" t="s">
        <v>300</v>
      </c>
      <c r="AA88" s="273" t="s">
        <v>183</v>
      </c>
      <c r="AB88" s="241">
        <v>51503</v>
      </c>
      <c r="AC88" s="236" t="s">
        <v>668</v>
      </c>
      <c r="AD88" s="242"/>
      <c r="AE88" s="235" t="s">
        <v>669</v>
      </c>
    </row>
    <row r="89" spans="1:37" s="155" customFormat="1" ht="27" customHeight="1" x14ac:dyDescent="0.25">
      <c r="A89" s="233" t="s">
        <v>421</v>
      </c>
      <c r="B89" s="233" t="s">
        <v>782</v>
      </c>
      <c r="C89" s="233" t="s">
        <v>783</v>
      </c>
      <c r="D89" s="234" t="s">
        <v>784</v>
      </c>
      <c r="E89" s="300" t="s">
        <v>785</v>
      </c>
      <c r="F89" s="236" t="s">
        <v>786</v>
      </c>
      <c r="G89" s="237" t="s">
        <v>300</v>
      </c>
      <c r="H89" s="238">
        <v>51503</v>
      </c>
      <c r="I89" s="251">
        <v>40360</v>
      </c>
      <c r="J89" s="251">
        <v>41820</v>
      </c>
      <c r="K89" s="240">
        <v>700</v>
      </c>
      <c r="L89" s="210">
        <v>9</v>
      </c>
      <c r="M89" s="210">
        <v>0</v>
      </c>
      <c r="N89" s="210">
        <v>0</v>
      </c>
      <c r="O89" s="210">
        <v>0</v>
      </c>
      <c r="P89" s="210">
        <v>0</v>
      </c>
      <c r="Q89" s="210">
        <v>0</v>
      </c>
      <c r="R89" s="181">
        <f t="shared" si="3"/>
        <v>9</v>
      </c>
      <c r="S89" s="182">
        <f t="shared" si="4"/>
        <v>6300</v>
      </c>
      <c r="T89" s="183"/>
      <c r="U89" s="243" t="s">
        <v>278</v>
      </c>
      <c r="V89" s="183"/>
      <c r="W89" s="185"/>
      <c r="X89" s="236" t="s">
        <v>787</v>
      </c>
      <c r="Y89" s="236" t="s">
        <v>788</v>
      </c>
      <c r="Z89" s="354" t="s">
        <v>300</v>
      </c>
      <c r="AA89" s="355" t="s">
        <v>183</v>
      </c>
      <c r="AB89" s="356">
        <v>51501</v>
      </c>
      <c r="AC89" s="331" t="s">
        <v>789</v>
      </c>
      <c r="AD89" s="332"/>
      <c r="AE89" s="364" t="s">
        <v>790</v>
      </c>
    </row>
    <row r="90" spans="1:37" s="155" customFormat="1" ht="27" customHeight="1" x14ac:dyDescent="0.2">
      <c r="A90" s="351" t="s">
        <v>421</v>
      </c>
      <c r="B90" s="351" t="s">
        <v>791</v>
      </c>
      <c r="C90" s="274" t="s">
        <v>777</v>
      </c>
      <c r="D90" s="275" t="s">
        <v>778</v>
      </c>
      <c r="E90" s="319" t="s">
        <v>779</v>
      </c>
      <c r="F90" s="200" t="s">
        <v>792</v>
      </c>
      <c r="G90" s="365" t="s">
        <v>178</v>
      </c>
      <c r="H90" s="366">
        <v>50309</v>
      </c>
      <c r="I90" s="367">
        <v>38657</v>
      </c>
      <c r="J90" s="367">
        <v>43039</v>
      </c>
      <c r="K90" s="368">
        <v>4819</v>
      </c>
      <c r="L90" s="369">
        <v>9.65</v>
      </c>
      <c r="M90" s="369">
        <v>8.09</v>
      </c>
      <c r="N90" s="369">
        <v>0</v>
      </c>
      <c r="O90" s="369">
        <v>0</v>
      </c>
      <c r="P90" s="369">
        <v>0</v>
      </c>
      <c r="Q90" s="369">
        <v>0</v>
      </c>
      <c r="R90" s="283">
        <f t="shared" si="3"/>
        <v>17.740000000000002</v>
      </c>
      <c r="S90" s="284">
        <f t="shared" si="4"/>
        <v>85489.060000000012</v>
      </c>
      <c r="T90" s="285"/>
      <c r="U90" s="370" t="s">
        <v>179</v>
      </c>
      <c r="V90" s="285" t="s">
        <v>793</v>
      </c>
      <c r="W90" s="287"/>
      <c r="X90" s="365" t="s">
        <v>689</v>
      </c>
      <c r="Y90" s="365" t="s">
        <v>690</v>
      </c>
      <c r="Z90" s="200" t="s">
        <v>691</v>
      </c>
      <c r="AA90" s="200" t="s">
        <v>692</v>
      </c>
      <c r="AB90" s="200">
        <v>60018</v>
      </c>
      <c r="AC90" s="371" t="s">
        <v>693</v>
      </c>
      <c r="AD90" s="371" t="s">
        <v>694</v>
      </c>
      <c r="AE90" s="372" t="s">
        <v>695</v>
      </c>
      <c r="AF90" s="173"/>
      <c r="AG90" s="173"/>
      <c r="AH90" s="173"/>
      <c r="AI90" s="173"/>
      <c r="AJ90" s="173"/>
      <c r="AK90" s="173"/>
    </row>
    <row r="91" spans="1:37" s="14" customFormat="1" ht="27" customHeight="1" x14ac:dyDescent="0.25">
      <c r="A91" s="334" t="s">
        <v>421</v>
      </c>
      <c r="B91" s="334" t="s">
        <v>794</v>
      </c>
      <c r="C91" s="334" t="s">
        <v>795</v>
      </c>
      <c r="D91" s="334" t="s">
        <v>796</v>
      </c>
      <c r="E91" s="373" t="s">
        <v>797</v>
      </c>
      <c r="F91" s="214" t="s">
        <v>798</v>
      </c>
      <c r="G91" s="213" t="s">
        <v>178</v>
      </c>
      <c r="H91" s="335">
        <v>50315</v>
      </c>
      <c r="I91" s="301">
        <v>39995</v>
      </c>
      <c r="J91" s="301">
        <v>42400</v>
      </c>
      <c r="K91" s="336">
        <v>3029</v>
      </c>
      <c r="L91" s="337">
        <v>14.4</v>
      </c>
      <c r="M91" s="337">
        <v>0</v>
      </c>
      <c r="N91" s="337">
        <v>0</v>
      </c>
      <c r="O91" s="337">
        <v>0</v>
      </c>
      <c r="P91" s="337">
        <v>0</v>
      </c>
      <c r="Q91" s="337">
        <v>0</v>
      </c>
      <c r="R91" s="181">
        <f t="shared" si="3"/>
        <v>14.4</v>
      </c>
      <c r="S91" s="254">
        <f t="shared" si="4"/>
        <v>43617.599999999999</v>
      </c>
      <c r="T91" s="256"/>
      <c r="U91" s="256" t="s">
        <v>278</v>
      </c>
      <c r="V91" s="255"/>
      <c r="W91" s="257"/>
      <c r="X91" s="213" t="s">
        <v>799</v>
      </c>
      <c r="Y91" s="213" t="s">
        <v>428</v>
      </c>
      <c r="Z91" s="353" t="s">
        <v>216</v>
      </c>
      <c r="AA91" s="353" t="s">
        <v>183</v>
      </c>
      <c r="AB91" s="353" t="s">
        <v>800</v>
      </c>
      <c r="AC91" s="141"/>
      <c r="AD91" s="141"/>
      <c r="AE91" s="310" t="s">
        <v>801</v>
      </c>
      <c r="AF91" s="3"/>
      <c r="AG91" s="3"/>
      <c r="AH91" s="3"/>
      <c r="AI91" s="3"/>
      <c r="AJ91" s="3"/>
      <c r="AK91" s="3"/>
    </row>
    <row r="92" spans="1:37" s="155" customFormat="1" ht="27" customHeight="1" x14ac:dyDescent="0.25">
      <c r="A92" s="175" t="s">
        <v>421</v>
      </c>
      <c r="B92" s="213" t="s">
        <v>794</v>
      </c>
      <c r="C92" s="334" t="s">
        <v>795</v>
      </c>
      <c r="D92" s="334" t="s">
        <v>796</v>
      </c>
      <c r="E92" s="373" t="s">
        <v>797</v>
      </c>
      <c r="F92" s="214" t="s">
        <v>802</v>
      </c>
      <c r="G92" s="213" t="s">
        <v>178</v>
      </c>
      <c r="H92" s="335">
        <v>50315</v>
      </c>
      <c r="I92" s="301">
        <v>38384</v>
      </c>
      <c r="J92" s="301">
        <v>42400</v>
      </c>
      <c r="K92" s="336">
        <v>48000</v>
      </c>
      <c r="L92" s="374">
        <v>6.35</v>
      </c>
      <c r="M92" s="337">
        <v>8.26</v>
      </c>
      <c r="N92" s="337">
        <v>0</v>
      </c>
      <c r="O92" s="337">
        <v>0</v>
      </c>
      <c r="P92" s="375">
        <v>0</v>
      </c>
      <c r="Q92" s="376">
        <v>0</v>
      </c>
      <c r="R92" s="181">
        <f t="shared" si="3"/>
        <v>14.61</v>
      </c>
      <c r="S92" s="182">
        <f t="shared" si="4"/>
        <v>701280</v>
      </c>
      <c r="T92" s="213" t="s">
        <v>803</v>
      </c>
      <c r="U92" s="377" t="s">
        <v>804</v>
      </c>
      <c r="V92" s="172"/>
      <c r="W92" s="172"/>
      <c r="X92" s="213" t="s">
        <v>799</v>
      </c>
      <c r="Y92" s="213" t="s">
        <v>428</v>
      </c>
      <c r="Z92" s="214" t="s">
        <v>216</v>
      </c>
      <c r="AA92" s="214" t="s">
        <v>183</v>
      </c>
      <c r="AB92" s="214" t="s">
        <v>800</v>
      </c>
      <c r="AC92" s="172"/>
      <c r="AD92" s="172"/>
      <c r="AE92" s="310" t="s">
        <v>801</v>
      </c>
      <c r="AF92" s="3"/>
      <c r="AG92" s="3"/>
      <c r="AH92" s="3"/>
      <c r="AI92" s="3"/>
      <c r="AJ92" s="3"/>
      <c r="AK92" s="3"/>
    </row>
    <row r="93" spans="1:37" s="155" customFormat="1" ht="27" customHeight="1" x14ac:dyDescent="0.25">
      <c r="A93" s="334" t="s">
        <v>421</v>
      </c>
      <c r="B93" s="334" t="s">
        <v>794</v>
      </c>
      <c r="C93" s="334" t="s">
        <v>795</v>
      </c>
      <c r="D93" s="334" t="s">
        <v>796</v>
      </c>
      <c r="E93" s="373" t="s">
        <v>797</v>
      </c>
      <c r="F93" s="214" t="s">
        <v>805</v>
      </c>
      <c r="G93" s="213" t="s">
        <v>178</v>
      </c>
      <c r="H93" s="335">
        <v>50315</v>
      </c>
      <c r="I93" s="301">
        <v>40269</v>
      </c>
      <c r="J93" s="301">
        <v>42400</v>
      </c>
      <c r="K93" s="336">
        <v>18773</v>
      </c>
      <c r="L93" s="337">
        <v>14.4</v>
      </c>
      <c r="M93" s="337">
        <v>0</v>
      </c>
      <c r="N93" s="337"/>
      <c r="O93" s="337">
        <v>0</v>
      </c>
      <c r="P93" s="337">
        <v>0</v>
      </c>
      <c r="Q93" s="337"/>
      <c r="R93" s="181">
        <f t="shared" si="3"/>
        <v>14.4</v>
      </c>
      <c r="S93" s="254">
        <f t="shared" si="4"/>
        <v>270331.2</v>
      </c>
      <c r="T93" s="256"/>
      <c r="U93" s="256" t="s">
        <v>278</v>
      </c>
      <c r="V93" s="255"/>
      <c r="W93" s="257"/>
      <c r="X93" s="213" t="s">
        <v>799</v>
      </c>
      <c r="Y93" s="213" t="s">
        <v>428</v>
      </c>
      <c r="Z93" s="214" t="s">
        <v>216</v>
      </c>
      <c r="AA93" s="214" t="s">
        <v>183</v>
      </c>
      <c r="AB93" s="214" t="s">
        <v>800</v>
      </c>
      <c r="AC93" s="338"/>
      <c r="AD93" s="338"/>
      <c r="AE93" s="310" t="s">
        <v>801</v>
      </c>
      <c r="AF93" s="3"/>
      <c r="AG93" s="3"/>
      <c r="AH93" s="3"/>
      <c r="AI93" s="3"/>
      <c r="AJ93" s="3"/>
      <c r="AK93" s="3"/>
    </row>
    <row r="94" spans="1:37" s="155" customFormat="1" ht="27" customHeight="1" x14ac:dyDescent="0.25">
      <c r="A94" s="175" t="s">
        <v>421</v>
      </c>
      <c r="B94" s="213" t="s">
        <v>794</v>
      </c>
      <c r="C94" s="334" t="s">
        <v>795</v>
      </c>
      <c r="D94" s="334" t="s">
        <v>796</v>
      </c>
      <c r="E94" s="373" t="s">
        <v>797</v>
      </c>
      <c r="F94" s="214" t="s">
        <v>806</v>
      </c>
      <c r="G94" s="213" t="s">
        <v>178</v>
      </c>
      <c r="H94" s="335">
        <v>50315</v>
      </c>
      <c r="I94" s="301">
        <v>39678</v>
      </c>
      <c r="J94" s="301" t="s">
        <v>491</v>
      </c>
      <c r="K94" s="336">
        <v>1400</v>
      </c>
      <c r="L94" s="374">
        <v>4.29</v>
      </c>
      <c r="M94" s="337">
        <v>0</v>
      </c>
      <c r="N94" s="337">
        <v>0</v>
      </c>
      <c r="O94" s="337">
        <v>0</v>
      </c>
      <c r="P94" s="375">
        <v>0</v>
      </c>
      <c r="Q94" s="180">
        <v>0</v>
      </c>
      <c r="R94" s="181">
        <f t="shared" si="3"/>
        <v>4.29</v>
      </c>
      <c r="S94" s="182">
        <f t="shared" si="4"/>
        <v>6006</v>
      </c>
      <c r="T94" s="375" t="s">
        <v>807</v>
      </c>
      <c r="U94" s="172"/>
      <c r="V94" s="172"/>
      <c r="W94" s="172"/>
      <c r="X94" s="213" t="s">
        <v>799</v>
      </c>
      <c r="Y94" s="213" t="s">
        <v>428</v>
      </c>
      <c r="Z94" s="214" t="s">
        <v>216</v>
      </c>
      <c r="AA94" s="214" t="s">
        <v>183</v>
      </c>
      <c r="AB94" s="214" t="s">
        <v>800</v>
      </c>
      <c r="AC94" s="172"/>
      <c r="AD94" s="172"/>
      <c r="AE94" s="310" t="s">
        <v>801</v>
      </c>
      <c r="AF94" s="3"/>
      <c r="AG94" s="3"/>
      <c r="AH94" s="3"/>
      <c r="AI94" s="3"/>
      <c r="AJ94" s="3"/>
      <c r="AK94" s="3"/>
    </row>
    <row r="95" spans="1:37" s="155" customFormat="1" ht="27" customHeight="1" x14ac:dyDescent="0.2">
      <c r="A95" s="174" t="s">
        <v>421</v>
      </c>
      <c r="B95" s="174" t="s">
        <v>808</v>
      </c>
      <c r="C95" s="174" t="s">
        <v>809</v>
      </c>
      <c r="D95" s="174" t="s">
        <v>810</v>
      </c>
      <c r="E95" s="199" t="s">
        <v>811</v>
      </c>
      <c r="F95" s="176" t="s">
        <v>812</v>
      </c>
      <c r="G95" s="175" t="s">
        <v>178</v>
      </c>
      <c r="H95" s="177">
        <v>50309</v>
      </c>
      <c r="I95" s="301">
        <v>39264</v>
      </c>
      <c r="J95" s="301">
        <v>41820</v>
      </c>
      <c r="K95" s="179">
        <v>6351</v>
      </c>
      <c r="L95" s="180">
        <v>16.170000000000002</v>
      </c>
      <c r="M95" s="180">
        <v>0</v>
      </c>
      <c r="N95" s="180">
        <v>0</v>
      </c>
      <c r="O95" s="180">
        <v>0</v>
      </c>
      <c r="P95" s="180">
        <v>0</v>
      </c>
      <c r="Q95" s="180">
        <v>0</v>
      </c>
      <c r="R95" s="181">
        <f t="shared" si="3"/>
        <v>16.170000000000002</v>
      </c>
      <c r="S95" s="182">
        <f t="shared" si="4"/>
        <v>102695.67000000001</v>
      </c>
      <c r="T95" s="183"/>
      <c r="U95" s="184" t="s">
        <v>278</v>
      </c>
      <c r="V95" s="183" t="s">
        <v>813</v>
      </c>
      <c r="W95" s="185"/>
      <c r="X95" s="175" t="s">
        <v>689</v>
      </c>
      <c r="Y95" s="175" t="s">
        <v>690</v>
      </c>
      <c r="Z95" s="176" t="s">
        <v>691</v>
      </c>
      <c r="AA95" s="176" t="s">
        <v>692</v>
      </c>
      <c r="AB95" s="176">
        <v>60018</v>
      </c>
      <c r="AC95" s="186" t="s">
        <v>693</v>
      </c>
      <c r="AD95" s="186" t="s">
        <v>694</v>
      </c>
      <c r="AE95" s="330" t="s">
        <v>695</v>
      </c>
      <c r="AF95" s="173"/>
      <c r="AG95" s="173"/>
      <c r="AH95" s="173"/>
      <c r="AI95" s="173"/>
      <c r="AJ95" s="173"/>
      <c r="AK95" s="173"/>
    </row>
    <row r="96" spans="1:37" s="155" customFormat="1" ht="27" customHeight="1" x14ac:dyDescent="0.25">
      <c r="A96" s="378" t="s">
        <v>814</v>
      </c>
      <c r="B96" s="185" t="s">
        <v>815</v>
      </c>
      <c r="C96" s="378" t="s">
        <v>816</v>
      </c>
      <c r="D96" s="379" t="s">
        <v>817</v>
      </c>
      <c r="E96" s="300" t="s">
        <v>818</v>
      </c>
      <c r="F96" s="293" t="s">
        <v>819</v>
      </c>
      <c r="G96" s="380" t="s">
        <v>250</v>
      </c>
      <c r="H96" s="381" t="s">
        <v>820</v>
      </c>
      <c r="I96" s="382">
        <v>39630</v>
      </c>
      <c r="J96" s="382">
        <v>43281</v>
      </c>
      <c r="K96" s="383">
        <v>287</v>
      </c>
      <c r="L96" s="384">
        <v>9.83</v>
      </c>
      <c r="M96" s="269">
        <v>0</v>
      </c>
      <c r="N96" s="269">
        <v>0</v>
      </c>
      <c r="O96" s="269">
        <v>0</v>
      </c>
      <c r="P96" s="269">
        <v>0</v>
      </c>
      <c r="Q96" s="384">
        <v>0</v>
      </c>
      <c r="R96" s="181">
        <f t="shared" si="3"/>
        <v>9.83</v>
      </c>
      <c r="S96" s="182">
        <f t="shared" si="4"/>
        <v>2821.21</v>
      </c>
      <c r="T96" s="183" t="s">
        <v>821</v>
      </c>
      <c r="U96" s="317" t="s">
        <v>515</v>
      </c>
      <c r="V96" s="183" t="s">
        <v>822</v>
      </c>
      <c r="W96" s="185"/>
      <c r="X96" s="293" t="s">
        <v>823</v>
      </c>
      <c r="Y96" s="293" t="s">
        <v>824</v>
      </c>
      <c r="Z96" s="380" t="s">
        <v>825</v>
      </c>
      <c r="AA96" s="385" t="s">
        <v>826</v>
      </c>
      <c r="AB96" s="386">
        <v>80111</v>
      </c>
      <c r="AC96" s="293" t="s">
        <v>827</v>
      </c>
      <c r="AD96" s="387" t="s">
        <v>828</v>
      </c>
      <c r="AE96" s="244" t="s">
        <v>829</v>
      </c>
      <c r="AF96" s="244" t="s">
        <v>829</v>
      </c>
      <c r="AG96" s="350"/>
      <c r="AH96" s="350"/>
      <c r="AI96" s="350"/>
      <c r="AK96" s="350"/>
    </row>
    <row r="97" spans="1:37" s="155" customFormat="1" ht="27" customHeight="1" x14ac:dyDescent="0.25">
      <c r="A97" s="260" t="s">
        <v>814</v>
      </c>
      <c r="B97" s="260" t="s">
        <v>815</v>
      </c>
      <c r="C97" s="260" t="s">
        <v>816</v>
      </c>
      <c r="D97" s="261" t="s">
        <v>817</v>
      </c>
      <c r="E97" s="302" t="s">
        <v>818</v>
      </c>
      <c r="F97" s="263" t="s">
        <v>830</v>
      </c>
      <c r="G97" s="264" t="s">
        <v>276</v>
      </c>
      <c r="H97" s="265">
        <v>52401</v>
      </c>
      <c r="I97" s="266">
        <v>39904</v>
      </c>
      <c r="J97" s="266">
        <v>42916</v>
      </c>
      <c r="K97" s="268">
        <v>1273</v>
      </c>
      <c r="L97" s="269">
        <v>11.75</v>
      </c>
      <c r="M97" s="269">
        <v>0</v>
      </c>
      <c r="N97" s="269">
        <v>0</v>
      </c>
      <c r="O97" s="269">
        <v>0</v>
      </c>
      <c r="P97" s="269">
        <v>0</v>
      </c>
      <c r="Q97" s="269">
        <v>0</v>
      </c>
      <c r="R97" s="254">
        <f t="shared" si="3"/>
        <v>11.75</v>
      </c>
      <c r="S97" s="254">
        <f t="shared" si="4"/>
        <v>14957.75</v>
      </c>
      <c r="T97" s="255" t="s">
        <v>831</v>
      </c>
      <c r="U97" s="270" t="s">
        <v>832</v>
      </c>
      <c r="V97" s="255"/>
      <c r="W97" s="257"/>
      <c r="X97" s="263" t="s">
        <v>463</v>
      </c>
      <c r="Y97" s="263" t="s">
        <v>833</v>
      </c>
      <c r="Z97" s="264" t="s">
        <v>348</v>
      </c>
      <c r="AA97" s="295" t="s">
        <v>183</v>
      </c>
      <c r="AB97" s="271">
        <v>52244</v>
      </c>
      <c r="AC97" s="263" t="s">
        <v>834</v>
      </c>
      <c r="AD97" s="272"/>
      <c r="AE97" s="318" t="s">
        <v>467</v>
      </c>
      <c r="AG97" s="350"/>
      <c r="AH97" s="350"/>
      <c r="AI97" s="350"/>
      <c r="AK97" s="350"/>
    </row>
    <row r="98" spans="1:37" s="155" customFormat="1" ht="27" customHeight="1" x14ac:dyDescent="0.2">
      <c r="A98" s="378" t="s">
        <v>814</v>
      </c>
      <c r="B98" s="378" t="s">
        <v>815</v>
      </c>
      <c r="C98" s="378" t="s">
        <v>816</v>
      </c>
      <c r="D98" s="379" t="s">
        <v>817</v>
      </c>
      <c r="E98" s="300" t="s">
        <v>818</v>
      </c>
      <c r="F98" s="293" t="s">
        <v>835</v>
      </c>
      <c r="G98" s="380" t="s">
        <v>308</v>
      </c>
      <c r="H98" s="381">
        <v>52803</v>
      </c>
      <c r="I98" s="382">
        <v>40725</v>
      </c>
      <c r="J98" s="382">
        <v>42551</v>
      </c>
      <c r="K98" s="383">
        <v>1523</v>
      </c>
      <c r="L98" s="384">
        <v>6.52</v>
      </c>
      <c r="M98" s="384">
        <v>0</v>
      </c>
      <c r="N98" s="384">
        <v>0</v>
      </c>
      <c r="O98" s="384">
        <v>0</v>
      </c>
      <c r="P98" s="384">
        <v>0</v>
      </c>
      <c r="Q98" s="384">
        <v>0</v>
      </c>
      <c r="R98" s="181">
        <f t="shared" si="3"/>
        <v>6.52</v>
      </c>
      <c r="S98" s="254">
        <f t="shared" si="4"/>
        <v>9929.9599999999991</v>
      </c>
      <c r="T98" s="183" t="s">
        <v>836</v>
      </c>
      <c r="U98" s="317" t="s">
        <v>837</v>
      </c>
      <c r="V98" s="183"/>
      <c r="W98" s="185"/>
      <c r="X98" s="293" t="s">
        <v>838</v>
      </c>
      <c r="Y98" s="293" t="s">
        <v>839</v>
      </c>
      <c r="Z98" s="380" t="s">
        <v>308</v>
      </c>
      <c r="AA98" s="385" t="s">
        <v>183</v>
      </c>
      <c r="AB98" s="386">
        <v>52809</v>
      </c>
      <c r="AC98" s="293" t="s">
        <v>840</v>
      </c>
      <c r="AD98" s="387" t="s">
        <v>841</v>
      </c>
      <c r="AE98" s="388" t="s">
        <v>842</v>
      </c>
      <c r="AG98" s="350"/>
      <c r="AH98" s="350"/>
      <c r="AI98" s="350"/>
      <c r="AK98" s="350"/>
    </row>
    <row r="99" spans="1:37" s="155" customFormat="1" ht="27" customHeight="1" x14ac:dyDescent="0.25">
      <c r="A99" s="260" t="s">
        <v>814</v>
      </c>
      <c r="B99" s="260" t="s">
        <v>815</v>
      </c>
      <c r="C99" s="260" t="s">
        <v>816</v>
      </c>
      <c r="D99" s="261" t="s">
        <v>817</v>
      </c>
      <c r="E99" s="389" t="s">
        <v>818</v>
      </c>
      <c r="F99" s="263" t="s">
        <v>843</v>
      </c>
      <c r="G99" s="264" t="s">
        <v>378</v>
      </c>
      <c r="H99" s="265">
        <v>52501</v>
      </c>
      <c r="I99" s="266">
        <v>39995</v>
      </c>
      <c r="J99" s="266">
        <v>42185</v>
      </c>
      <c r="K99" s="268">
        <v>932</v>
      </c>
      <c r="L99" s="269">
        <v>2.7</v>
      </c>
      <c r="M99" s="269"/>
      <c r="N99" s="269"/>
      <c r="O99" s="269"/>
      <c r="P99" s="269"/>
      <c r="Q99" s="269"/>
      <c r="R99" s="254">
        <f t="shared" si="3"/>
        <v>2.7</v>
      </c>
      <c r="S99" s="254">
        <f t="shared" si="4"/>
        <v>2516.4</v>
      </c>
      <c r="T99" s="255"/>
      <c r="U99" s="270" t="s">
        <v>278</v>
      </c>
      <c r="V99" s="255"/>
      <c r="W99" s="257"/>
      <c r="X99" s="263" t="s">
        <v>844</v>
      </c>
      <c r="Y99" s="263" t="s">
        <v>845</v>
      </c>
      <c r="Z99" s="264" t="s">
        <v>378</v>
      </c>
      <c r="AA99" s="295" t="s">
        <v>183</v>
      </c>
      <c r="AB99" s="271">
        <v>52501</v>
      </c>
      <c r="AC99" s="263" t="s">
        <v>846</v>
      </c>
      <c r="AD99" s="272" t="s">
        <v>847</v>
      </c>
      <c r="AE99" s="318" t="s">
        <v>848</v>
      </c>
      <c r="AG99" s="350"/>
      <c r="AH99" s="350"/>
      <c r="AI99" s="350"/>
      <c r="AK99" s="350"/>
    </row>
    <row r="100" spans="1:37" s="155" customFormat="1" ht="27" customHeight="1" x14ac:dyDescent="0.2">
      <c r="A100" s="390" t="s">
        <v>814</v>
      </c>
      <c r="B100" s="390" t="s">
        <v>815</v>
      </c>
      <c r="C100" s="390" t="s">
        <v>816</v>
      </c>
      <c r="D100" s="391" t="s">
        <v>817</v>
      </c>
      <c r="E100" s="319" t="s">
        <v>818</v>
      </c>
      <c r="F100" s="392" t="s">
        <v>849</v>
      </c>
      <c r="G100" s="393" t="s">
        <v>850</v>
      </c>
      <c r="H100" s="394">
        <v>52353</v>
      </c>
      <c r="I100" s="395">
        <v>40634</v>
      </c>
      <c r="J100" s="395">
        <v>42185</v>
      </c>
      <c r="K100" s="396">
        <v>1237</v>
      </c>
      <c r="L100" s="397">
        <v>5.24</v>
      </c>
      <c r="M100" s="397">
        <v>0</v>
      </c>
      <c r="N100" s="397">
        <v>0</v>
      </c>
      <c r="O100" s="397">
        <v>0</v>
      </c>
      <c r="P100" s="397">
        <v>0</v>
      </c>
      <c r="Q100" s="397">
        <v>0</v>
      </c>
      <c r="R100" s="181">
        <f t="shared" ref="R100:R163" si="5">SUM(L100+M100+N100+O100+P100+Q100)</f>
        <v>5.24</v>
      </c>
      <c r="S100" s="182">
        <f t="shared" si="4"/>
        <v>6481.88</v>
      </c>
      <c r="T100" s="285"/>
      <c r="U100" s="398" t="s">
        <v>851</v>
      </c>
      <c r="V100" s="285"/>
      <c r="W100" s="287"/>
      <c r="X100" s="392" t="s">
        <v>852</v>
      </c>
      <c r="Y100" s="392" t="s">
        <v>853</v>
      </c>
      <c r="Z100" s="393" t="s">
        <v>850</v>
      </c>
      <c r="AA100" s="399" t="s">
        <v>183</v>
      </c>
      <c r="AB100" s="400">
        <v>52353</v>
      </c>
      <c r="AC100" s="392" t="s">
        <v>854</v>
      </c>
      <c r="AD100" s="401" t="s">
        <v>855</v>
      </c>
      <c r="AE100" s="402" t="s">
        <v>856</v>
      </c>
    </row>
    <row r="101" spans="1:37" s="155" customFormat="1" ht="27" customHeight="1" x14ac:dyDescent="0.2">
      <c r="A101" s="334" t="s">
        <v>814</v>
      </c>
      <c r="B101" s="334" t="s">
        <v>857</v>
      </c>
      <c r="C101" s="334" t="s">
        <v>858</v>
      </c>
      <c r="D101" s="334" t="s">
        <v>859</v>
      </c>
      <c r="E101" s="361" t="s">
        <v>860</v>
      </c>
      <c r="F101" s="214" t="s">
        <v>861</v>
      </c>
      <c r="G101" s="213" t="s">
        <v>178</v>
      </c>
      <c r="H101" s="335">
        <v>50319</v>
      </c>
      <c r="I101" s="403">
        <v>41295</v>
      </c>
      <c r="J101" s="403">
        <v>43131</v>
      </c>
      <c r="K101" s="336">
        <v>5030</v>
      </c>
      <c r="L101" s="337">
        <v>13.25</v>
      </c>
      <c r="M101" s="337">
        <v>0</v>
      </c>
      <c r="N101" s="337">
        <v>0</v>
      </c>
      <c r="O101" s="337">
        <v>0</v>
      </c>
      <c r="P101" s="337">
        <v>0</v>
      </c>
      <c r="Q101" s="337">
        <v>0</v>
      </c>
      <c r="R101" s="254">
        <f t="shared" si="5"/>
        <v>13.25</v>
      </c>
      <c r="S101" s="254">
        <f t="shared" si="4"/>
        <v>66647.5</v>
      </c>
      <c r="T101" s="255"/>
      <c r="U101" s="256" t="s">
        <v>278</v>
      </c>
      <c r="V101" s="255"/>
      <c r="W101" s="257"/>
      <c r="X101" s="213" t="s">
        <v>862</v>
      </c>
      <c r="Y101" s="213"/>
      <c r="Z101" s="214"/>
      <c r="AA101" s="214"/>
      <c r="AB101" s="214"/>
      <c r="AC101" s="215" t="s">
        <v>863</v>
      </c>
      <c r="AD101" s="215"/>
      <c r="AE101" s="298" t="s">
        <v>864</v>
      </c>
      <c r="AF101" s="8"/>
      <c r="AG101" s="8"/>
      <c r="AH101" s="8"/>
      <c r="AI101" s="8"/>
      <c r="AJ101" s="8"/>
      <c r="AK101" s="8"/>
    </row>
    <row r="102" spans="1:37" s="173" customFormat="1" ht="27" customHeight="1" x14ac:dyDescent="0.2">
      <c r="A102" s="260" t="s">
        <v>814</v>
      </c>
      <c r="B102" s="260" t="s">
        <v>865</v>
      </c>
      <c r="C102" s="260" t="s">
        <v>866</v>
      </c>
      <c r="D102" s="261" t="s">
        <v>867</v>
      </c>
      <c r="E102" s="262" t="s">
        <v>868</v>
      </c>
      <c r="F102" s="263" t="s">
        <v>869</v>
      </c>
      <c r="G102" s="264" t="s">
        <v>268</v>
      </c>
      <c r="H102" s="265" t="s">
        <v>870</v>
      </c>
      <c r="I102" s="266">
        <v>37500</v>
      </c>
      <c r="J102" s="266">
        <v>43008</v>
      </c>
      <c r="K102" s="268">
        <v>2890</v>
      </c>
      <c r="L102" s="269">
        <v>7.68</v>
      </c>
      <c r="M102" s="269">
        <v>0</v>
      </c>
      <c r="N102" s="269">
        <v>0</v>
      </c>
      <c r="O102" s="269">
        <v>0</v>
      </c>
      <c r="P102" s="269">
        <v>0</v>
      </c>
      <c r="Q102" s="269">
        <v>0</v>
      </c>
      <c r="R102" s="254">
        <f t="shared" si="5"/>
        <v>7.68</v>
      </c>
      <c r="S102" s="254">
        <f t="shared" si="4"/>
        <v>22195.200000000001</v>
      </c>
      <c r="T102" s="255"/>
      <c r="U102" s="256" t="s">
        <v>871</v>
      </c>
      <c r="V102" s="255"/>
      <c r="W102" s="257"/>
      <c r="X102" s="404" t="s">
        <v>872</v>
      </c>
      <c r="Y102" s="404" t="s">
        <v>873</v>
      </c>
      <c r="Z102" s="264" t="s">
        <v>268</v>
      </c>
      <c r="AA102" s="295" t="s">
        <v>183</v>
      </c>
      <c r="AB102" s="271">
        <v>52601</v>
      </c>
      <c r="AC102" s="263" t="s">
        <v>874</v>
      </c>
      <c r="AD102" s="272" t="s">
        <v>875</v>
      </c>
      <c r="AE102" s="247" t="s">
        <v>876</v>
      </c>
      <c r="AF102" s="155"/>
      <c r="AG102" s="155"/>
      <c r="AH102" s="155"/>
      <c r="AI102" s="155"/>
      <c r="AJ102" s="155"/>
      <c r="AK102" s="155"/>
    </row>
    <row r="103" spans="1:37" s="173" customFormat="1" ht="27" customHeight="1" x14ac:dyDescent="0.25">
      <c r="A103" s="233" t="s">
        <v>814</v>
      </c>
      <c r="B103" s="233" t="s">
        <v>865</v>
      </c>
      <c r="C103" s="233" t="s">
        <v>866</v>
      </c>
      <c r="D103" s="234" t="s">
        <v>867</v>
      </c>
      <c r="E103" s="235" t="s">
        <v>868</v>
      </c>
      <c r="F103" s="236" t="s">
        <v>877</v>
      </c>
      <c r="G103" s="237" t="s">
        <v>276</v>
      </c>
      <c r="H103" s="238">
        <v>52401</v>
      </c>
      <c r="I103" s="239">
        <v>40422</v>
      </c>
      <c r="J103" s="239">
        <v>42369</v>
      </c>
      <c r="K103" s="240">
        <v>7388</v>
      </c>
      <c r="L103" s="210">
        <v>13.1</v>
      </c>
      <c r="M103" s="210">
        <v>0</v>
      </c>
      <c r="N103" s="210">
        <v>0</v>
      </c>
      <c r="O103" s="210">
        <v>0</v>
      </c>
      <c r="P103" s="210">
        <v>0</v>
      </c>
      <c r="Q103" s="210">
        <v>0</v>
      </c>
      <c r="R103" s="181">
        <f t="shared" si="5"/>
        <v>13.1</v>
      </c>
      <c r="S103" s="182">
        <f t="shared" si="4"/>
        <v>96782.8</v>
      </c>
      <c r="T103" s="183"/>
      <c r="U103" s="243" t="s">
        <v>878</v>
      </c>
      <c r="V103" s="183"/>
      <c r="W103" s="185"/>
      <c r="X103" s="315" t="s">
        <v>879</v>
      </c>
      <c r="Y103" s="236" t="s">
        <v>880</v>
      </c>
      <c r="Z103" s="237" t="s">
        <v>276</v>
      </c>
      <c r="AA103" s="273" t="s">
        <v>401</v>
      </c>
      <c r="AB103" s="241">
        <v>52402</v>
      </c>
      <c r="AC103" s="236" t="s">
        <v>879</v>
      </c>
      <c r="AD103" s="236" t="s">
        <v>881</v>
      </c>
      <c r="AE103" s="405" t="s">
        <v>882</v>
      </c>
      <c r="AF103" s="155"/>
      <c r="AG103" s="155"/>
      <c r="AH103" s="155"/>
      <c r="AI103" s="155"/>
      <c r="AJ103" s="155"/>
      <c r="AK103" s="155"/>
    </row>
    <row r="104" spans="1:37" s="173" customFormat="1" ht="27" customHeight="1" x14ac:dyDescent="0.2">
      <c r="A104" s="233" t="s">
        <v>814</v>
      </c>
      <c r="B104" s="233" t="s">
        <v>865</v>
      </c>
      <c r="C104" s="233" t="s">
        <v>866</v>
      </c>
      <c r="D104" s="234" t="s">
        <v>867</v>
      </c>
      <c r="E104" s="235" t="s">
        <v>868</v>
      </c>
      <c r="F104" s="236" t="s">
        <v>883</v>
      </c>
      <c r="G104" s="237" t="s">
        <v>300</v>
      </c>
      <c r="H104" s="238">
        <v>51503</v>
      </c>
      <c r="I104" s="239">
        <v>40634</v>
      </c>
      <c r="J104" s="239">
        <v>42460</v>
      </c>
      <c r="K104" s="240">
        <v>5500</v>
      </c>
      <c r="L104" s="406">
        <v>6.36</v>
      </c>
      <c r="M104" s="406">
        <v>3.5</v>
      </c>
      <c r="N104" s="210">
        <v>0</v>
      </c>
      <c r="O104" s="210">
        <v>0</v>
      </c>
      <c r="P104" s="210">
        <v>0</v>
      </c>
      <c r="Q104" s="210">
        <v>0.73</v>
      </c>
      <c r="R104" s="181">
        <f t="shared" si="5"/>
        <v>10.59</v>
      </c>
      <c r="S104" s="182">
        <f t="shared" si="4"/>
        <v>58245</v>
      </c>
      <c r="T104" s="183"/>
      <c r="U104" s="243" t="s">
        <v>301</v>
      </c>
      <c r="V104" s="183" t="s">
        <v>884</v>
      </c>
      <c r="W104" s="185"/>
      <c r="X104" s="236" t="s">
        <v>302</v>
      </c>
      <c r="Y104" s="315" t="s">
        <v>885</v>
      </c>
      <c r="Z104" s="237" t="s">
        <v>300</v>
      </c>
      <c r="AA104" s="273" t="s">
        <v>183</v>
      </c>
      <c r="AB104" s="241">
        <v>51503</v>
      </c>
      <c r="AC104" s="315" t="s">
        <v>668</v>
      </c>
      <c r="AD104" s="242"/>
      <c r="AE104" s="235" t="s">
        <v>669</v>
      </c>
      <c r="AF104" s="155"/>
      <c r="AG104" s="155"/>
      <c r="AH104" s="155"/>
      <c r="AI104" s="155"/>
      <c r="AJ104" s="155"/>
      <c r="AK104" s="155"/>
    </row>
    <row r="105" spans="1:37" s="8" customFormat="1" ht="27" customHeight="1" x14ac:dyDescent="0.2">
      <c r="A105" s="233" t="s">
        <v>814</v>
      </c>
      <c r="B105" s="233" t="s">
        <v>865</v>
      </c>
      <c r="C105" s="233" t="s">
        <v>866</v>
      </c>
      <c r="D105" s="234" t="s">
        <v>867</v>
      </c>
      <c r="E105" s="235" t="s">
        <v>868</v>
      </c>
      <c r="F105" s="236" t="s">
        <v>886</v>
      </c>
      <c r="G105" s="237" t="s">
        <v>308</v>
      </c>
      <c r="H105" s="238" t="s">
        <v>887</v>
      </c>
      <c r="I105" s="239">
        <v>40148</v>
      </c>
      <c r="J105" s="239">
        <v>41912</v>
      </c>
      <c r="K105" s="240">
        <v>5415</v>
      </c>
      <c r="L105" s="210">
        <v>10.59</v>
      </c>
      <c r="M105" s="210">
        <v>1.83</v>
      </c>
      <c r="N105" s="210">
        <v>0</v>
      </c>
      <c r="O105" s="210">
        <v>0</v>
      </c>
      <c r="P105" s="210">
        <v>0</v>
      </c>
      <c r="Q105" s="210">
        <v>0.42</v>
      </c>
      <c r="R105" s="254">
        <f t="shared" si="5"/>
        <v>12.84</v>
      </c>
      <c r="S105" s="254">
        <f t="shared" si="4"/>
        <v>69528.600000000006</v>
      </c>
      <c r="T105" s="183" t="s">
        <v>888</v>
      </c>
      <c r="U105" s="243" t="s">
        <v>889</v>
      </c>
      <c r="V105" s="183" t="s">
        <v>884</v>
      </c>
      <c r="W105" s="185"/>
      <c r="X105" s="315" t="s">
        <v>890</v>
      </c>
      <c r="Y105" s="315" t="s">
        <v>891</v>
      </c>
      <c r="Z105" s="237" t="s">
        <v>892</v>
      </c>
      <c r="AA105" s="273" t="s">
        <v>692</v>
      </c>
      <c r="AB105" s="241">
        <v>61201</v>
      </c>
      <c r="AC105" s="236"/>
      <c r="AD105" s="242"/>
      <c r="AE105" s="235"/>
      <c r="AF105" s="155"/>
      <c r="AG105" s="155"/>
      <c r="AH105" s="155"/>
      <c r="AI105" s="155"/>
      <c r="AJ105" s="155"/>
      <c r="AK105" s="155"/>
    </row>
    <row r="106" spans="1:37" s="155" customFormat="1" ht="27" customHeight="1" x14ac:dyDescent="0.25">
      <c r="A106" s="233" t="s">
        <v>814</v>
      </c>
      <c r="B106" s="233" t="s">
        <v>865</v>
      </c>
      <c r="C106" s="233" t="s">
        <v>866</v>
      </c>
      <c r="D106" s="234" t="s">
        <v>867</v>
      </c>
      <c r="E106" s="235" t="s">
        <v>868</v>
      </c>
      <c r="F106" s="236" t="s">
        <v>893</v>
      </c>
      <c r="G106" s="237" t="s">
        <v>331</v>
      </c>
      <c r="H106" s="238">
        <v>52001</v>
      </c>
      <c r="I106" s="294">
        <v>41000</v>
      </c>
      <c r="J106" s="294">
        <v>42825</v>
      </c>
      <c r="K106" s="240">
        <v>6216</v>
      </c>
      <c r="L106" s="210">
        <v>8.5</v>
      </c>
      <c r="M106" s="210">
        <v>3.88</v>
      </c>
      <c r="N106" s="210">
        <v>0</v>
      </c>
      <c r="O106" s="210">
        <v>0</v>
      </c>
      <c r="P106" s="210">
        <v>0</v>
      </c>
      <c r="Q106" s="210">
        <v>0</v>
      </c>
      <c r="R106" s="181">
        <f t="shared" si="5"/>
        <v>12.379999999999999</v>
      </c>
      <c r="S106" s="182">
        <f t="shared" si="4"/>
        <v>76954.079999999987</v>
      </c>
      <c r="T106" s="183" t="s">
        <v>894</v>
      </c>
      <c r="U106" s="243" t="s">
        <v>895</v>
      </c>
      <c r="V106" s="183"/>
      <c r="W106" s="185"/>
      <c r="X106" s="315" t="s">
        <v>896</v>
      </c>
      <c r="Y106" s="236" t="s">
        <v>897</v>
      </c>
      <c r="Z106" s="237" t="s">
        <v>898</v>
      </c>
      <c r="AA106" s="273" t="s">
        <v>692</v>
      </c>
      <c r="AB106" s="241">
        <v>61025</v>
      </c>
      <c r="AC106" s="236" t="s">
        <v>899</v>
      </c>
      <c r="AD106" s="242" t="s">
        <v>900</v>
      </c>
      <c r="AE106" s="244" t="s">
        <v>901</v>
      </c>
    </row>
    <row r="107" spans="1:37" s="173" customFormat="1" ht="27" customHeight="1" x14ac:dyDescent="0.25">
      <c r="A107" s="233" t="s">
        <v>814</v>
      </c>
      <c r="B107" s="233" t="s">
        <v>865</v>
      </c>
      <c r="C107" s="233" t="s">
        <v>866</v>
      </c>
      <c r="D107" s="234" t="s">
        <v>867</v>
      </c>
      <c r="E107" s="235" t="s">
        <v>868</v>
      </c>
      <c r="F107" s="236" t="s">
        <v>902</v>
      </c>
      <c r="G107" s="237" t="s">
        <v>341</v>
      </c>
      <c r="H107" s="238">
        <v>50501</v>
      </c>
      <c r="I107" s="294">
        <v>36708</v>
      </c>
      <c r="J107" s="294">
        <v>43281</v>
      </c>
      <c r="K107" s="240">
        <v>5700</v>
      </c>
      <c r="L107" s="210">
        <v>2.54</v>
      </c>
      <c r="M107" s="210">
        <v>0</v>
      </c>
      <c r="N107" s="210">
        <v>0</v>
      </c>
      <c r="O107" s="210">
        <v>0</v>
      </c>
      <c r="P107" s="210">
        <v>0</v>
      </c>
      <c r="Q107" s="210">
        <v>0</v>
      </c>
      <c r="R107" s="181">
        <f t="shared" si="5"/>
        <v>2.54</v>
      </c>
      <c r="S107" s="182">
        <f t="shared" si="4"/>
        <v>14478</v>
      </c>
      <c r="T107" s="183"/>
      <c r="U107" s="243" t="s">
        <v>903</v>
      </c>
      <c r="V107" s="183"/>
      <c r="W107" s="185"/>
      <c r="X107" s="315" t="s">
        <v>904</v>
      </c>
      <c r="Y107" s="236" t="s">
        <v>905</v>
      </c>
      <c r="Z107" s="237" t="s">
        <v>341</v>
      </c>
      <c r="AA107" s="273" t="s">
        <v>183</v>
      </c>
      <c r="AB107" s="241">
        <v>50501</v>
      </c>
      <c r="AC107" s="236" t="s">
        <v>906</v>
      </c>
      <c r="AD107" s="242"/>
      <c r="AE107" s="244" t="s">
        <v>907</v>
      </c>
    </row>
    <row r="108" spans="1:37" s="155" customFormat="1" ht="27" customHeight="1" x14ac:dyDescent="0.25">
      <c r="A108" s="233" t="s">
        <v>814</v>
      </c>
      <c r="B108" s="233" t="s">
        <v>865</v>
      </c>
      <c r="C108" s="233" t="s">
        <v>866</v>
      </c>
      <c r="D108" s="234" t="s">
        <v>867</v>
      </c>
      <c r="E108" s="235" t="s">
        <v>868</v>
      </c>
      <c r="F108" s="236" t="s">
        <v>908</v>
      </c>
      <c r="G108" s="237" t="s">
        <v>348</v>
      </c>
      <c r="H108" s="238" t="s">
        <v>909</v>
      </c>
      <c r="I108" s="294">
        <v>37681</v>
      </c>
      <c r="J108" s="294">
        <v>43524</v>
      </c>
      <c r="K108" s="240">
        <v>4470</v>
      </c>
      <c r="L108" s="210">
        <v>13.68</v>
      </c>
      <c r="M108" s="210">
        <v>0</v>
      </c>
      <c r="N108" s="210">
        <v>0</v>
      </c>
      <c r="O108" s="210">
        <v>0</v>
      </c>
      <c r="P108" s="210">
        <v>0</v>
      </c>
      <c r="Q108" s="210">
        <v>0</v>
      </c>
      <c r="R108" s="181">
        <f t="shared" si="5"/>
        <v>13.68</v>
      </c>
      <c r="S108" s="182">
        <f t="shared" si="4"/>
        <v>61149.599999999999</v>
      </c>
      <c r="T108" s="183" t="s">
        <v>910</v>
      </c>
      <c r="U108" s="243" t="s">
        <v>911</v>
      </c>
      <c r="V108" s="183" t="s">
        <v>912</v>
      </c>
      <c r="W108" s="185"/>
      <c r="X108" s="315" t="s">
        <v>913</v>
      </c>
      <c r="Y108" s="186" t="s">
        <v>914</v>
      </c>
      <c r="Z108" s="237" t="s">
        <v>348</v>
      </c>
      <c r="AA108" s="273" t="s">
        <v>183</v>
      </c>
      <c r="AB108" s="241">
        <v>52240</v>
      </c>
      <c r="AC108" s="292" t="s">
        <v>915</v>
      </c>
      <c r="AD108" s="293" t="s">
        <v>916</v>
      </c>
      <c r="AE108" s="244" t="s">
        <v>917</v>
      </c>
    </row>
    <row r="109" spans="1:37" s="155" customFormat="1" ht="27" customHeight="1" x14ac:dyDescent="0.25">
      <c r="A109" s="233" t="s">
        <v>814</v>
      </c>
      <c r="B109" s="233" t="s">
        <v>865</v>
      </c>
      <c r="C109" s="233" t="s">
        <v>866</v>
      </c>
      <c r="D109" s="234" t="s">
        <v>867</v>
      </c>
      <c r="E109" s="235" t="s">
        <v>868</v>
      </c>
      <c r="F109" s="236" t="s">
        <v>918</v>
      </c>
      <c r="G109" s="237" t="s">
        <v>369</v>
      </c>
      <c r="H109" s="238">
        <v>50158</v>
      </c>
      <c r="I109" s="294">
        <v>38687</v>
      </c>
      <c r="J109" s="294">
        <v>43496</v>
      </c>
      <c r="K109" s="240">
        <v>3840</v>
      </c>
      <c r="L109" s="210">
        <v>7.71</v>
      </c>
      <c r="M109" s="210">
        <v>0</v>
      </c>
      <c r="N109" s="210">
        <v>0</v>
      </c>
      <c r="O109" s="210">
        <v>0</v>
      </c>
      <c r="P109" s="210">
        <v>0</v>
      </c>
      <c r="Q109" s="210">
        <v>0</v>
      </c>
      <c r="R109" s="181">
        <f t="shared" si="5"/>
        <v>7.71</v>
      </c>
      <c r="S109" s="182">
        <f t="shared" si="4"/>
        <v>29606.400000000001</v>
      </c>
      <c r="T109" s="183"/>
      <c r="U109" s="243" t="s">
        <v>919</v>
      </c>
      <c r="V109" s="183"/>
      <c r="W109" s="185"/>
      <c r="X109" s="236" t="s">
        <v>721</v>
      </c>
      <c r="Y109" s="236" t="s">
        <v>373</v>
      </c>
      <c r="Z109" s="237" t="s">
        <v>369</v>
      </c>
      <c r="AA109" s="273" t="s">
        <v>183</v>
      </c>
      <c r="AB109" s="241">
        <v>50158</v>
      </c>
      <c r="AC109" s="236" t="s">
        <v>374</v>
      </c>
      <c r="AD109" s="242" t="s">
        <v>920</v>
      </c>
      <c r="AE109" s="244" t="s">
        <v>376</v>
      </c>
    </row>
    <row r="110" spans="1:37" s="155" customFormat="1" ht="27" customHeight="1" x14ac:dyDescent="0.25">
      <c r="A110" s="174" t="s">
        <v>814</v>
      </c>
      <c r="B110" s="233" t="s">
        <v>865</v>
      </c>
      <c r="C110" s="233" t="s">
        <v>866</v>
      </c>
      <c r="D110" s="234" t="s">
        <v>867</v>
      </c>
      <c r="E110" s="235" t="s">
        <v>868</v>
      </c>
      <c r="F110" s="236" t="s">
        <v>921</v>
      </c>
      <c r="G110" s="237" t="s">
        <v>562</v>
      </c>
      <c r="H110" s="238">
        <v>50401</v>
      </c>
      <c r="I110" s="294">
        <v>39479</v>
      </c>
      <c r="J110" s="294">
        <v>43131</v>
      </c>
      <c r="K110" s="240">
        <v>3082</v>
      </c>
      <c r="L110" s="210">
        <v>11.31</v>
      </c>
      <c r="M110" s="210">
        <v>0</v>
      </c>
      <c r="N110" s="210">
        <v>0</v>
      </c>
      <c r="O110" s="210">
        <v>0.49</v>
      </c>
      <c r="P110" s="210">
        <v>0</v>
      </c>
      <c r="Q110" s="210">
        <v>0.64</v>
      </c>
      <c r="R110" s="181">
        <f t="shared" si="5"/>
        <v>12.440000000000001</v>
      </c>
      <c r="S110" s="182">
        <f t="shared" si="4"/>
        <v>38340.080000000002</v>
      </c>
      <c r="T110" s="183"/>
      <c r="U110" s="243" t="s">
        <v>922</v>
      </c>
      <c r="V110" s="183" t="s">
        <v>923</v>
      </c>
      <c r="W110" s="185"/>
      <c r="X110" s="315" t="s">
        <v>924</v>
      </c>
      <c r="Y110" s="315" t="s">
        <v>925</v>
      </c>
      <c r="Z110" s="237" t="s">
        <v>562</v>
      </c>
      <c r="AA110" s="273" t="s">
        <v>183</v>
      </c>
      <c r="AB110" s="241">
        <v>50401</v>
      </c>
      <c r="AC110" s="236" t="s">
        <v>926</v>
      </c>
      <c r="AD110" s="242" t="s">
        <v>927</v>
      </c>
      <c r="AE110" s="244" t="s">
        <v>928</v>
      </c>
    </row>
    <row r="111" spans="1:37" s="155" customFormat="1" ht="27" customHeight="1" x14ac:dyDescent="0.2">
      <c r="A111" s="174" t="s">
        <v>814</v>
      </c>
      <c r="B111" s="233" t="s">
        <v>865</v>
      </c>
      <c r="C111" s="233" t="s">
        <v>866</v>
      </c>
      <c r="D111" s="234" t="s">
        <v>867</v>
      </c>
      <c r="E111" s="235" t="s">
        <v>868</v>
      </c>
      <c r="F111" s="236" t="s">
        <v>929</v>
      </c>
      <c r="G111" s="237" t="s">
        <v>930</v>
      </c>
      <c r="H111" s="238">
        <v>50201</v>
      </c>
      <c r="I111" s="294">
        <v>39417</v>
      </c>
      <c r="J111" s="294">
        <v>41973</v>
      </c>
      <c r="K111" s="240">
        <v>3012</v>
      </c>
      <c r="L111" s="210">
        <v>7.79</v>
      </c>
      <c r="M111" s="210">
        <v>0</v>
      </c>
      <c r="N111" s="210">
        <v>0.72</v>
      </c>
      <c r="O111" s="210">
        <v>0</v>
      </c>
      <c r="P111" s="210">
        <v>0</v>
      </c>
      <c r="Q111" s="210">
        <v>0</v>
      </c>
      <c r="R111" s="181">
        <f t="shared" si="5"/>
        <v>8.51</v>
      </c>
      <c r="S111" s="182">
        <f t="shared" si="4"/>
        <v>25632.12</v>
      </c>
      <c r="T111" s="183"/>
      <c r="U111" s="243" t="s">
        <v>931</v>
      </c>
      <c r="V111" s="183"/>
      <c r="W111" s="185"/>
      <c r="X111" s="236" t="s">
        <v>932</v>
      </c>
      <c r="Y111" s="315" t="s">
        <v>933</v>
      </c>
      <c r="Z111" s="237" t="s">
        <v>930</v>
      </c>
      <c r="AA111" s="273" t="s">
        <v>183</v>
      </c>
      <c r="AB111" s="241">
        <v>50201</v>
      </c>
      <c r="AC111" s="315" t="s">
        <v>934</v>
      </c>
      <c r="AD111" s="242"/>
      <c r="AE111" s="235"/>
    </row>
    <row r="112" spans="1:37" s="155" customFormat="1" ht="27" customHeight="1" x14ac:dyDescent="0.2">
      <c r="A112" s="174" t="s">
        <v>814</v>
      </c>
      <c r="B112" s="233" t="s">
        <v>865</v>
      </c>
      <c r="C112" s="233" t="s">
        <v>866</v>
      </c>
      <c r="D112" s="234" t="s">
        <v>867</v>
      </c>
      <c r="E112" s="235" t="s">
        <v>868</v>
      </c>
      <c r="F112" s="236" t="s">
        <v>935</v>
      </c>
      <c r="G112" s="237" t="s">
        <v>378</v>
      </c>
      <c r="H112" s="238">
        <v>52501</v>
      </c>
      <c r="I112" s="294">
        <v>40544</v>
      </c>
      <c r="J112" s="294">
        <v>42369</v>
      </c>
      <c r="K112" s="240">
        <v>2301</v>
      </c>
      <c r="L112" s="210">
        <v>9.3800000000000008</v>
      </c>
      <c r="M112" s="210">
        <v>0</v>
      </c>
      <c r="N112" s="210">
        <v>0</v>
      </c>
      <c r="O112" s="210">
        <v>0</v>
      </c>
      <c r="P112" s="210">
        <v>0</v>
      </c>
      <c r="Q112" s="210">
        <v>0</v>
      </c>
      <c r="R112" s="181">
        <f t="shared" si="5"/>
        <v>9.3800000000000008</v>
      </c>
      <c r="S112" s="182">
        <f t="shared" si="4"/>
        <v>21583.38</v>
      </c>
      <c r="T112" s="183"/>
      <c r="U112" s="243" t="s">
        <v>878</v>
      </c>
      <c r="V112" s="183"/>
      <c r="W112" s="185"/>
      <c r="X112" s="236" t="s">
        <v>936</v>
      </c>
      <c r="Y112" s="236" t="s">
        <v>937</v>
      </c>
      <c r="Z112" s="237" t="s">
        <v>378</v>
      </c>
      <c r="AA112" s="273" t="s">
        <v>183</v>
      </c>
      <c r="AB112" s="241">
        <v>52501</v>
      </c>
      <c r="AC112" s="315" t="s">
        <v>938</v>
      </c>
      <c r="AD112" s="236" t="s">
        <v>939</v>
      </c>
      <c r="AE112" s="407" t="s">
        <v>940</v>
      </c>
    </row>
    <row r="113" spans="1:37" s="155" customFormat="1" ht="27" customHeight="1" x14ac:dyDescent="0.2">
      <c r="A113" s="174" t="s">
        <v>814</v>
      </c>
      <c r="B113" s="174" t="s">
        <v>941</v>
      </c>
      <c r="C113" s="233" t="s">
        <v>866</v>
      </c>
      <c r="D113" s="234" t="s">
        <v>867</v>
      </c>
      <c r="E113" s="235" t="s">
        <v>868</v>
      </c>
      <c r="F113" s="176" t="s">
        <v>942</v>
      </c>
      <c r="G113" s="175" t="s">
        <v>178</v>
      </c>
      <c r="H113" s="177">
        <v>50309</v>
      </c>
      <c r="I113" s="178">
        <v>39630</v>
      </c>
      <c r="J113" s="178">
        <v>42916</v>
      </c>
      <c r="K113" s="179">
        <v>5462</v>
      </c>
      <c r="L113" s="180">
        <v>13</v>
      </c>
      <c r="M113" s="180">
        <v>0</v>
      </c>
      <c r="N113" s="180">
        <v>0</v>
      </c>
      <c r="O113" s="180">
        <v>0</v>
      </c>
      <c r="P113" s="180">
        <v>0</v>
      </c>
      <c r="Q113" s="180">
        <v>0.1</v>
      </c>
      <c r="R113" s="181">
        <f t="shared" si="5"/>
        <v>13.1</v>
      </c>
      <c r="S113" s="182">
        <f t="shared" si="4"/>
        <v>71552.2</v>
      </c>
      <c r="T113" s="183"/>
      <c r="U113" s="184" t="s">
        <v>943</v>
      </c>
      <c r="V113" s="183" t="s">
        <v>944</v>
      </c>
      <c r="W113" s="185"/>
      <c r="X113" s="175" t="s">
        <v>945</v>
      </c>
      <c r="Y113" s="175" t="s">
        <v>946</v>
      </c>
      <c r="Z113" s="176" t="s">
        <v>178</v>
      </c>
      <c r="AA113" s="176" t="s">
        <v>661</v>
      </c>
      <c r="AB113" s="176">
        <v>50309</v>
      </c>
      <c r="AC113" s="186"/>
      <c r="AD113" s="186"/>
      <c r="AE113" s="190"/>
      <c r="AF113" s="173"/>
      <c r="AG113" s="173"/>
      <c r="AH113" s="173"/>
      <c r="AI113" s="173"/>
      <c r="AJ113" s="173"/>
      <c r="AK113" s="173"/>
    </row>
    <row r="114" spans="1:37" s="155" customFormat="1" ht="27" customHeight="1" x14ac:dyDescent="0.25">
      <c r="A114" s="174" t="s">
        <v>814</v>
      </c>
      <c r="B114" s="233" t="s">
        <v>941</v>
      </c>
      <c r="C114" s="233" t="s">
        <v>866</v>
      </c>
      <c r="D114" s="234" t="s">
        <v>867</v>
      </c>
      <c r="E114" s="235" t="s">
        <v>868</v>
      </c>
      <c r="F114" s="236" t="s">
        <v>947</v>
      </c>
      <c r="G114" s="237" t="s">
        <v>608</v>
      </c>
      <c r="H114" s="238">
        <v>51101</v>
      </c>
      <c r="I114" s="294">
        <v>36831</v>
      </c>
      <c r="J114" s="294">
        <v>42308</v>
      </c>
      <c r="K114" s="240">
        <v>5070</v>
      </c>
      <c r="L114" s="210">
        <v>6.5613999999999999</v>
      </c>
      <c r="M114" s="210">
        <v>0</v>
      </c>
      <c r="N114" s="210">
        <v>0</v>
      </c>
      <c r="O114" s="210">
        <v>0</v>
      </c>
      <c r="P114" s="210">
        <v>0</v>
      </c>
      <c r="Q114" s="210">
        <v>0</v>
      </c>
      <c r="R114" s="181">
        <f t="shared" si="5"/>
        <v>6.5613999999999999</v>
      </c>
      <c r="S114" s="182">
        <f t="shared" si="4"/>
        <v>33266.298000000003</v>
      </c>
      <c r="T114" s="183" t="s">
        <v>948</v>
      </c>
      <c r="U114" s="243" t="s">
        <v>949</v>
      </c>
      <c r="V114" s="183" t="s">
        <v>950</v>
      </c>
      <c r="W114" s="185"/>
      <c r="X114" s="315" t="s">
        <v>951</v>
      </c>
      <c r="Y114" s="315" t="s">
        <v>952</v>
      </c>
      <c r="Z114" s="237" t="s">
        <v>608</v>
      </c>
      <c r="AA114" s="273" t="s">
        <v>183</v>
      </c>
      <c r="AB114" s="241">
        <v>51101</v>
      </c>
      <c r="AC114" s="236"/>
      <c r="AD114" s="242"/>
      <c r="AE114" s="408" t="s">
        <v>953</v>
      </c>
    </row>
    <row r="115" spans="1:37" s="155" customFormat="1" ht="27" customHeight="1" x14ac:dyDescent="0.2">
      <c r="A115" s="174" t="s">
        <v>814</v>
      </c>
      <c r="B115" s="233" t="s">
        <v>941</v>
      </c>
      <c r="C115" s="233" t="s">
        <v>866</v>
      </c>
      <c r="D115" s="234" t="s">
        <v>867</v>
      </c>
      <c r="E115" s="235" t="s">
        <v>868</v>
      </c>
      <c r="F115" s="236" t="s">
        <v>954</v>
      </c>
      <c r="G115" s="237" t="s">
        <v>414</v>
      </c>
      <c r="H115" s="238">
        <v>50703</v>
      </c>
      <c r="I115" s="294">
        <v>37073</v>
      </c>
      <c r="J115" s="294">
        <v>42916</v>
      </c>
      <c r="K115" s="240">
        <v>6043</v>
      </c>
      <c r="L115" s="210">
        <v>12.5</v>
      </c>
      <c r="M115" s="210">
        <v>0</v>
      </c>
      <c r="N115" s="210">
        <v>0</v>
      </c>
      <c r="O115" s="210">
        <v>0</v>
      </c>
      <c r="P115" s="210">
        <v>0</v>
      </c>
      <c r="Q115" s="210">
        <v>0</v>
      </c>
      <c r="R115" s="181">
        <f t="shared" si="5"/>
        <v>12.5</v>
      </c>
      <c r="S115" s="182">
        <f t="shared" si="4"/>
        <v>75537.5</v>
      </c>
      <c r="T115" s="183"/>
      <c r="U115" s="243" t="s">
        <v>515</v>
      </c>
      <c r="V115" s="183"/>
      <c r="W115" s="185"/>
      <c r="X115" s="315" t="s">
        <v>752</v>
      </c>
      <c r="Y115" s="315" t="s">
        <v>753</v>
      </c>
      <c r="Z115" s="237" t="s">
        <v>414</v>
      </c>
      <c r="AA115" s="273" t="s">
        <v>183</v>
      </c>
      <c r="AB115" s="241">
        <v>50703</v>
      </c>
      <c r="AC115" s="236" t="s">
        <v>754</v>
      </c>
      <c r="AD115" s="242"/>
      <c r="AE115" s="247" t="s">
        <v>756</v>
      </c>
    </row>
    <row r="116" spans="1:37" s="155" customFormat="1" ht="27" customHeight="1" x14ac:dyDescent="0.2">
      <c r="A116" s="174" t="s">
        <v>814</v>
      </c>
      <c r="B116" s="233" t="s">
        <v>955</v>
      </c>
      <c r="C116" s="233" t="s">
        <v>866</v>
      </c>
      <c r="D116" s="234" t="s">
        <v>867</v>
      </c>
      <c r="E116" s="235" t="s">
        <v>868</v>
      </c>
      <c r="F116" s="176" t="s">
        <v>956</v>
      </c>
      <c r="G116" s="175" t="s">
        <v>178</v>
      </c>
      <c r="H116" s="177">
        <v>50309</v>
      </c>
      <c r="I116" s="178">
        <v>39630</v>
      </c>
      <c r="J116" s="178">
        <v>42916</v>
      </c>
      <c r="K116" s="179">
        <v>3275</v>
      </c>
      <c r="L116" s="180">
        <v>13</v>
      </c>
      <c r="M116" s="180">
        <v>0</v>
      </c>
      <c r="N116" s="180">
        <v>0</v>
      </c>
      <c r="O116" s="180">
        <v>0</v>
      </c>
      <c r="P116" s="180">
        <v>0</v>
      </c>
      <c r="Q116" s="180">
        <v>0.43</v>
      </c>
      <c r="R116" s="181">
        <f t="shared" si="5"/>
        <v>13.43</v>
      </c>
      <c r="S116" s="182">
        <f t="shared" si="4"/>
        <v>43983.25</v>
      </c>
      <c r="T116" s="183"/>
      <c r="U116" s="184" t="s">
        <v>943</v>
      </c>
      <c r="V116" s="183" t="s">
        <v>957</v>
      </c>
      <c r="W116" s="185"/>
      <c r="X116" s="175" t="s">
        <v>945</v>
      </c>
      <c r="Y116" s="175" t="s">
        <v>946</v>
      </c>
      <c r="Z116" s="176" t="s">
        <v>178</v>
      </c>
      <c r="AA116" s="176" t="s">
        <v>661</v>
      </c>
      <c r="AB116" s="176">
        <v>50309</v>
      </c>
      <c r="AC116" s="186" t="s">
        <v>958</v>
      </c>
      <c r="AD116" s="186"/>
      <c r="AE116" s="190" t="s">
        <v>959</v>
      </c>
      <c r="AF116" s="173"/>
      <c r="AG116" s="173"/>
      <c r="AH116" s="173"/>
      <c r="AI116" s="173"/>
      <c r="AJ116" s="173"/>
      <c r="AK116" s="173"/>
    </row>
    <row r="117" spans="1:37" s="155" customFormat="1" ht="27" customHeight="1" x14ac:dyDescent="0.25">
      <c r="A117" s="174" t="s">
        <v>814</v>
      </c>
      <c r="B117" s="233" t="s">
        <v>955</v>
      </c>
      <c r="C117" s="233" t="s">
        <v>866</v>
      </c>
      <c r="D117" s="234" t="s">
        <v>867</v>
      </c>
      <c r="E117" s="235" t="s">
        <v>868</v>
      </c>
      <c r="F117" s="236" t="s">
        <v>960</v>
      </c>
      <c r="G117" s="237" t="s">
        <v>608</v>
      </c>
      <c r="H117" s="238">
        <v>51101</v>
      </c>
      <c r="I117" s="294">
        <v>39387</v>
      </c>
      <c r="J117" s="294">
        <v>43039</v>
      </c>
      <c r="K117" s="240">
        <v>4070</v>
      </c>
      <c r="L117" s="210">
        <v>7.03</v>
      </c>
      <c r="M117" s="210">
        <v>0.44</v>
      </c>
      <c r="N117" s="210">
        <v>1.05</v>
      </c>
      <c r="O117" s="210">
        <v>0</v>
      </c>
      <c r="P117" s="210">
        <v>0</v>
      </c>
      <c r="Q117" s="210">
        <v>0.61</v>
      </c>
      <c r="R117" s="181">
        <f t="shared" si="5"/>
        <v>9.1300000000000008</v>
      </c>
      <c r="S117" s="182">
        <f t="shared" si="4"/>
        <v>37159.100000000006</v>
      </c>
      <c r="T117" s="183"/>
      <c r="U117" s="243" t="s">
        <v>961</v>
      </c>
      <c r="V117" s="183"/>
      <c r="W117" s="185"/>
      <c r="X117" s="315" t="s">
        <v>962</v>
      </c>
      <c r="Y117" s="315" t="s">
        <v>612</v>
      </c>
      <c r="Z117" s="237" t="s">
        <v>608</v>
      </c>
      <c r="AA117" s="273" t="s">
        <v>183</v>
      </c>
      <c r="AB117" s="241">
        <v>51101</v>
      </c>
      <c r="AC117" s="236"/>
      <c r="AD117" s="242"/>
      <c r="AE117" s="318" t="s">
        <v>614</v>
      </c>
    </row>
    <row r="118" spans="1:37" s="155" customFormat="1" ht="27" customHeight="1" x14ac:dyDescent="0.2">
      <c r="A118" s="174" t="s">
        <v>814</v>
      </c>
      <c r="B118" s="233" t="s">
        <v>955</v>
      </c>
      <c r="C118" s="233" t="s">
        <v>866</v>
      </c>
      <c r="D118" s="234" t="s">
        <v>867</v>
      </c>
      <c r="E118" s="235" t="s">
        <v>868</v>
      </c>
      <c r="F118" s="236" t="s">
        <v>963</v>
      </c>
      <c r="G118" s="237" t="s">
        <v>414</v>
      </c>
      <c r="H118" s="238">
        <v>50703</v>
      </c>
      <c r="I118" s="294">
        <v>39630</v>
      </c>
      <c r="J118" s="294">
        <v>43281</v>
      </c>
      <c r="K118" s="240">
        <v>3556</v>
      </c>
      <c r="L118" s="210">
        <v>11.56</v>
      </c>
      <c r="M118" s="210">
        <v>0</v>
      </c>
      <c r="N118" s="210">
        <v>0</v>
      </c>
      <c r="O118" s="210">
        <v>0</v>
      </c>
      <c r="P118" s="210">
        <v>0</v>
      </c>
      <c r="Q118" s="210">
        <v>0</v>
      </c>
      <c r="R118" s="181">
        <f t="shared" si="5"/>
        <v>11.56</v>
      </c>
      <c r="S118" s="182">
        <f t="shared" si="4"/>
        <v>41107.360000000001</v>
      </c>
      <c r="T118" s="183" t="s">
        <v>964</v>
      </c>
      <c r="U118" s="243" t="s">
        <v>965</v>
      </c>
      <c r="V118" s="183"/>
      <c r="W118" s="185"/>
      <c r="X118" s="236" t="s">
        <v>966</v>
      </c>
      <c r="Y118" s="186" t="s">
        <v>967</v>
      </c>
      <c r="Z118" s="237" t="s">
        <v>414</v>
      </c>
      <c r="AA118" s="273" t="s">
        <v>183</v>
      </c>
      <c r="AB118" s="241">
        <v>50703</v>
      </c>
      <c r="AC118" s="315" t="s">
        <v>968</v>
      </c>
      <c r="AD118" s="236" t="s">
        <v>969</v>
      </c>
      <c r="AE118" s="273" t="s">
        <v>970</v>
      </c>
    </row>
    <row r="119" spans="1:37" s="155" customFormat="1" ht="27" customHeight="1" x14ac:dyDescent="0.2">
      <c r="A119" s="174" t="s">
        <v>814</v>
      </c>
      <c r="B119" s="233" t="s">
        <v>971</v>
      </c>
      <c r="C119" s="233" t="s">
        <v>866</v>
      </c>
      <c r="D119" s="234" t="s">
        <v>867</v>
      </c>
      <c r="E119" s="235" t="s">
        <v>868</v>
      </c>
      <c r="F119" s="176" t="s">
        <v>972</v>
      </c>
      <c r="G119" s="175" t="s">
        <v>178</v>
      </c>
      <c r="H119" s="177">
        <v>50309</v>
      </c>
      <c r="I119" s="178">
        <v>40588</v>
      </c>
      <c r="J119" s="178">
        <v>42400</v>
      </c>
      <c r="K119" s="179">
        <v>3192</v>
      </c>
      <c r="L119" s="180">
        <v>11.13</v>
      </c>
      <c r="M119" s="180">
        <v>0</v>
      </c>
      <c r="N119" s="180">
        <v>0</v>
      </c>
      <c r="O119" s="180">
        <v>0</v>
      </c>
      <c r="P119" s="180">
        <v>0</v>
      </c>
      <c r="Q119" s="180">
        <v>1.42</v>
      </c>
      <c r="R119" s="181">
        <f t="shared" si="5"/>
        <v>12.55</v>
      </c>
      <c r="S119" s="182">
        <f t="shared" si="4"/>
        <v>40059.600000000006</v>
      </c>
      <c r="T119" s="183" t="s">
        <v>973</v>
      </c>
      <c r="U119" s="184" t="s">
        <v>260</v>
      </c>
      <c r="V119" s="183" t="s">
        <v>974</v>
      </c>
      <c r="W119" s="185"/>
      <c r="X119" s="175" t="s">
        <v>975</v>
      </c>
      <c r="Y119" s="175" t="s">
        <v>976</v>
      </c>
      <c r="Z119" s="176" t="s">
        <v>216</v>
      </c>
      <c r="AA119" s="176" t="s">
        <v>183</v>
      </c>
      <c r="AB119" s="176">
        <v>50266</v>
      </c>
      <c r="AC119" s="186"/>
      <c r="AD119" s="186"/>
      <c r="AE119" s="190"/>
      <c r="AF119" s="173"/>
      <c r="AG119" s="173"/>
      <c r="AH119" s="173"/>
      <c r="AI119" s="173"/>
      <c r="AJ119" s="173"/>
      <c r="AK119" s="173"/>
    </row>
    <row r="120" spans="1:37" s="155" customFormat="1" ht="27" customHeight="1" x14ac:dyDescent="0.2">
      <c r="A120" s="174" t="s">
        <v>977</v>
      </c>
      <c r="B120" s="174" t="s">
        <v>977</v>
      </c>
      <c r="C120" s="233" t="s">
        <v>978</v>
      </c>
      <c r="D120" s="234" t="s">
        <v>979</v>
      </c>
      <c r="E120" s="235" t="s">
        <v>980</v>
      </c>
      <c r="F120" s="176" t="s">
        <v>981</v>
      </c>
      <c r="G120" s="175" t="s">
        <v>637</v>
      </c>
      <c r="H120" s="177">
        <v>50021</v>
      </c>
      <c r="I120" s="409">
        <v>38534</v>
      </c>
      <c r="J120" s="409">
        <v>42916</v>
      </c>
      <c r="K120" s="179">
        <v>12300</v>
      </c>
      <c r="L120" s="189">
        <v>6.5</v>
      </c>
      <c r="M120" s="180">
        <v>0</v>
      </c>
      <c r="N120" s="180"/>
      <c r="O120" s="180">
        <v>0</v>
      </c>
      <c r="P120" s="180">
        <v>0</v>
      </c>
      <c r="Q120" s="180">
        <v>0</v>
      </c>
      <c r="R120" s="181">
        <f t="shared" si="5"/>
        <v>6.5</v>
      </c>
      <c r="S120" s="182">
        <f t="shared" si="4"/>
        <v>79950</v>
      </c>
      <c r="T120" s="183"/>
      <c r="U120" s="184" t="s">
        <v>982</v>
      </c>
      <c r="V120" s="183"/>
      <c r="W120" s="185"/>
      <c r="X120" s="175" t="s">
        <v>983</v>
      </c>
      <c r="Y120" s="175" t="s">
        <v>984</v>
      </c>
      <c r="Z120" s="176" t="s">
        <v>637</v>
      </c>
      <c r="AA120" s="176" t="s">
        <v>183</v>
      </c>
      <c r="AB120" s="176">
        <v>50021</v>
      </c>
      <c r="AC120" s="186" t="s">
        <v>985</v>
      </c>
      <c r="AD120" s="186" t="s">
        <v>986</v>
      </c>
      <c r="AE120" s="330" t="s">
        <v>987</v>
      </c>
    </row>
    <row r="121" spans="1:37" s="155" customFormat="1" ht="27" customHeight="1" x14ac:dyDescent="0.2">
      <c r="A121" s="233" t="s">
        <v>977</v>
      </c>
      <c r="B121" s="233" t="s">
        <v>977</v>
      </c>
      <c r="C121" s="233" t="s">
        <v>978</v>
      </c>
      <c r="D121" s="234" t="s">
        <v>979</v>
      </c>
      <c r="E121" s="235" t="s">
        <v>980</v>
      </c>
      <c r="F121" s="236" t="s">
        <v>988</v>
      </c>
      <c r="G121" s="237" t="s">
        <v>276</v>
      </c>
      <c r="H121" s="238">
        <v>52402</v>
      </c>
      <c r="I121" s="239">
        <v>37073</v>
      </c>
      <c r="J121" s="239">
        <v>42551</v>
      </c>
      <c r="K121" s="240">
        <v>4800</v>
      </c>
      <c r="L121" s="210">
        <v>12.67</v>
      </c>
      <c r="M121" s="210">
        <v>0</v>
      </c>
      <c r="N121" s="210">
        <v>0</v>
      </c>
      <c r="O121" s="210">
        <v>0</v>
      </c>
      <c r="P121" s="210">
        <v>0</v>
      </c>
      <c r="Q121" s="210">
        <v>0</v>
      </c>
      <c r="R121" s="181">
        <f t="shared" si="5"/>
        <v>12.67</v>
      </c>
      <c r="S121" s="182">
        <f t="shared" si="4"/>
        <v>60816</v>
      </c>
      <c r="T121" s="183"/>
      <c r="U121" s="243" t="s">
        <v>989</v>
      </c>
      <c r="V121" s="183"/>
      <c r="W121" s="185"/>
      <c r="X121" s="236" t="s">
        <v>990</v>
      </c>
      <c r="Y121" s="236" t="s">
        <v>991</v>
      </c>
      <c r="Z121" s="237" t="s">
        <v>992</v>
      </c>
      <c r="AA121" s="273" t="s">
        <v>183</v>
      </c>
      <c r="AB121" s="241">
        <v>52302</v>
      </c>
      <c r="AC121" s="236" t="s">
        <v>990</v>
      </c>
      <c r="AD121" s="242" t="s">
        <v>993</v>
      </c>
      <c r="AE121" s="235" t="s">
        <v>994</v>
      </c>
    </row>
    <row r="122" spans="1:37" s="155" customFormat="1" ht="27" customHeight="1" x14ac:dyDescent="0.2">
      <c r="A122" s="233" t="s">
        <v>977</v>
      </c>
      <c r="B122" s="233" t="s">
        <v>977</v>
      </c>
      <c r="C122" s="233" t="s">
        <v>978</v>
      </c>
      <c r="D122" s="234" t="s">
        <v>979</v>
      </c>
      <c r="E122" s="300" t="s">
        <v>980</v>
      </c>
      <c r="F122" s="236" t="s">
        <v>995</v>
      </c>
      <c r="G122" s="237" t="s">
        <v>300</v>
      </c>
      <c r="H122" s="238">
        <v>51503</v>
      </c>
      <c r="I122" s="239">
        <v>38718</v>
      </c>
      <c r="J122" s="239">
        <v>42004</v>
      </c>
      <c r="K122" s="240">
        <v>3245</v>
      </c>
      <c r="L122" s="210">
        <v>6.74</v>
      </c>
      <c r="M122" s="210">
        <v>4.5</v>
      </c>
      <c r="N122" s="210">
        <v>0</v>
      </c>
      <c r="O122" s="210">
        <v>0</v>
      </c>
      <c r="P122" s="210">
        <v>0</v>
      </c>
      <c r="Q122" s="210">
        <v>0</v>
      </c>
      <c r="R122" s="181">
        <f t="shared" si="5"/>
        <v>11.24</v>
      </c>
      <c r="S122" s="182">
        <f t="shared" si="4"/>
        <v>36473.800000000003</v>
      </c>
      <c r="T122" s="183"/>
      <c r="U122" s="243" t="s">
        <v>996</v>
      </c>
      <c r="V122" s="183"/>
      <c r="W122" s="185"/>
      <c r="X122" s="236" t="s">
        <v>302</v>
      </c>
      <c r="Y122" s="236" t="s">
        <v>997</v>
      </c>
      <c r="Z122" s="237" t="s">
        <v>300</v>
      </c>
      <c r="AA122" s="273" t="s">
        <v>183</v>
      </c>
      <c r="AB122" s="241">
        <v>51503</v>
      </c>
      <c r="AC122" s="236" t="s">
        <v>998</v>
      </c>
      <c r="AD122" s="242" t="s">
        <v>999</v>
      </c>
      <c r="AE122" s="235" t="s">
        <v>1000</v>
      </c>
    </row>
    <row r="123" spans="1:37" s="155" customFormat="1" ht="27" customHeight="1" x14ac:dyDescent="0.2">
      <c r="A123" s="274" t="s">
        <v>977</v>
      </c>
      <c r="B123" s="274" t="s">
        <v>977</v>
      </c>
      <c r="C123" s="274" t="s">
        <v>978</v>
      </c>
      <c r="D123" s="275" t="s">
        <v>979</v>
      </c>
      <c r="E123" s="319" t="s">
        <v>980</v>
      </c>
      <c r="F123" s="277" t="s">
        <v>1001</v>
      </c>
      <c r="G123" s="278" t="s">
        <v>562</v>
      </c>
      <c r="H123" s="279">
        <v>50401</v>
      </c>
      <c r="I123" s="280">
        <v>38687</v>
      </c>
      <c r="J123" s="280">
        <v>42338</v>
      </c>
      <c r="K123" s="281">
        <v>4800</v>
      </c>
      <c r="L123" s="282">
        <v>11.34</v>
      </c>
      <c r="M123" s="282">
        <v>0</v>
      </c>
      <c r="N123" s="282">
        <v>0</v>
      </c>
      <c r="O123" s="282">
        <v>0</v>
      </c>
      <c r="P123" s="282">
        <v>0</v>
      </c>
      <c r="Q123" s="282">
        <v>0</v>
      </c>
      <c r="R123" s="181">
        <f t="shared" si="5"/>
        <v>11.34</v>
      </c>
      <c r="S123" s="284">
        <f t="shared" si="4"/>
        <v>54432</v>
      </c>
      <c r="T123" s="285" t="s">
        <v>1002</v>
      </c>
      <c r="U123" s="286" t="s">
        <v>706</v>
      </c>
      <c r="V123" s="285"/>
      <c r="W123" s="185"/>
      <c r="X123" s="277" t="s">
        <v>1003</v>
      </c>
      <c r="Y123" s="277" t="s">
        <v>1004</v>
      </c>
      <c r="Z123" s="278" t="s">
        <v>562</v>
      </c>
      <c r="AA123" s="290" t="s">
        <v>183</v>
      </c>
      <c r="AB123" s="288">
        <v>50401</v>
      </c>
      <c r="AC123" s="277" t="s">
        <v>1005</v>
      </c>
      <c r="AD123" s="289" t="s">
        <v>1006</v>
      </c>
      <c r="AE123" s="276" t="s">
        <v>1007</v>
      </c>
    </row>
    <row r="124" spans="1:37" s="155" customFormat="1" ht="27" customHeight="1" x14ac:dyDescent="0.2">
      <c r="A124" s="233" t="s">
        <v>977</v>
      </c>
      <c r="B124" s="233" t="s">
        <v>977</v>
      </c>
      <c r="C124" s="233" t="s">
        <v>978</v>
      </c>
      <c r="D124" s="234" t="s">
        <v>979</v>
      </c>
      <c r="E124" s="300" t="s">
        <v>980</v>
      </c>
      <c r="F124" s="236" t="s">
        <v>1008</v>
      </c>
      <c r="G124" s="237" t="s">
        <v>406</v>
      </c>
      <c r="H124" s="238">
        <v>50588</v>
      </c>
      <c r="I124" s="410">
        <v>36784</v>
      </c>
      <c r="J124" s="239">
        <v>42261</v>
      </c>
      <c r="K124" s="240">
        <v>4800</v>
      </c>
      <c r="L124" s="210">
        <v>7.31</v>
      </c>
      <c r="M124" s="210">
        <v>0</v>
      </c>
      <c r="N124" s="210">
        <v>0</v>
      </c>
      <c r="O124" s="210">
        <v>0</v>
      </c>
      <c r="P124" s="210">
        <v>0</v>
      </c>
      <c r="Q124" s="210">
        <v>0</v>
      </c>
      <c r="R124" s="181">
        <f t="shared" si="5"/>
        <v>7.31</v>
      </c>
      <c r="S124" s="182">
        <f t="shared" si="4"/>
        <v>35088</v>
      </c>
      <c r="T124" s="183"/>
      <c r="U124" s="243" t="s">
        <v>1009</v>
      </c>
      <c r="V124" s="183"/>
      <c r="W124" s="185"/>
      <c r="X124" s="236" t="s">
        <v>1010</v>
      </c>
      <c r="Y124" s="236" t="s">
        <v>1011</v>
      </c>
      <c r="Z124" s="237" t="s">
        <v>1012</v>
      </c>
      <c r="AA124" s="273" t="s">
        <v>1013</v>
      </c>
      <c r="AB124" s="241">
        <v>56314</v>
      </c>
      <c r="AC124" s="236" t="s">
        <v>1014</v>
      </c>
      <c r="AD124" s="242" t="s">
        <v>1015</v>
      </c>
      <c r="AE124" s="235" t="s">
        <v>1016</v>
      </c>
    </row>
    <row r="125" spans="1:37" s="155" customFormat="1" ht="27" customHeight="1" x14ac:dyDescent="0.2">
      <c r="A125" s="174" t="s">
        <v>1017</v>
      </c>
      <c r="B125" s="174" t="s">
        <v>1018</v>
      </c>
      <c r="C125" s="233" t="s">
        <v>1019</v>
      </c>
      <c r="D125" s="234" t="s">
        <v>1020</v>
      </c>
      <c r="E125" s="235" t="s">
        <v>1021</v>
      </c>
      <c r="F125" s="176" t="s">
        <v>1022</v>
      </c>
      <c r="G125" s="175" t="s">
        <v>178</v>
      </c>
      <c r="H125" s="177">
        <v>50309</v>
      </c>
      <c r="I125" s="409" t="s">
        <v>491</v>
      </c>
      <c r="J125" s="409" t="s">
        <v>491</v>
      </c>
      <c r="K125" s="179">
        <v>280</v>
      </c>
      <c r="L125" s="180">
        <v>2</v>
      </c>
      <c r="M125" s="180">
        <v>0</v>
      </c>
      <c r="N125" s="180">
        <v>0</v>
      </c>
      <c r="O125" s="180">
        <v>0</v>
      </c>
      <c r="P125" s="180">
        <v>0</v>
      </c>
      <c r="Q125" s="180">
        <v>0</v>
      </c>
      <c r="R125" s="181">
        <f t="shared" si="5"/>
        <v>2</v>
      </c>
      <c r="S125" s="182">
        <f t="shared" si="4"/>
        <v>560</v>
      </c>
      <c r="T125" s="183"/>
      <c r="U125" s="184" t="s">
        <v>278</v>
      </c>
      <c r="V125" s="183" t="s">
        <v>1023</v>
      </c>
      <c r="W125" s="185"/>
      <c r="X125" s="175" t="s">
        <v>214</v>
      </c>
      <c r="Y125" s="175" t="s">
        <v>215</v>
      </c>
      <c r="Z125" s="176" t="s">
        <v>216</v>
      </c>
      <c r="AA125" s="176" t="s">
        <v>183</v>
      </c>
      <c r="AB125" s="176">
        <v>50266</v>
      </c>
      <c r="AC125" s="186"/>
      <c r="AD125" s="186"/>
      <c r="AE125" s="339" t="s">
        <v>217</v>
      </c>
      <c r="AF125" s="173"/>
      <c r="AG125" s="173"/>
      <c r="AH125" s="173"/>
      <c r="AI125" s="173"/>
      <c r="AJ125" s="173"/>
      <c r="AK125" s="173"/>
    </row>
    <row r="126" spans="1:37" s="155" customFormat="1" ht="27" customHeight="1" x14ac:dyDescent="0.2">
      <c r="A126" s="185" t="s">
        <v>1017</v>
      </c>
      <c r="B126" s="411" t="s">
        <v>1024</v>
      </c>
      <c r="C126" s="233" t="s">
        <v>1019</v>
      </c>
      <c r="D126" s="234" t="s">
        <v>1020</v>
      </c>
      <c r="E126" s="235" t="s">
        <v>1021</v>
      </c>
      <c r="F126" s="412" t="s">
        <v>1025</v>
      </c>
      <c r="G126" s="413" t="s">
        <v>1026</v>
      </c>
      <c r="H126" s="414">
        <v>50003</v>
      </c>
      <c r="I126" s="415">
        <v>40118</v>
      </c>
      <c r="J126" s="416">
        <v>41912</v>
      </c>
      <c r="K126" s="417">
        <v>416</v>
      </c>
      <c r="L126" s="418">
        <v>13</v>
      </c>
      <c r="M126" s="210">
        <v>0</v>
      </c>
      <c r="N126" s="210"/>
      <c r="O126" s="210">
        <v>0</v>
      </c>
      <c r="P126" s="210">
        <v>0</v>
      </c>
      <c r="Q126" s="210">
        <v>0</v>
      </c>
      <c r="R126" s="181">
        <f t="shared" si="5"/>
        <v>13</v>
      </c>
      <c r="S126" s="182">
        <f t="shared" si="4"/>
        <v>5408</v>
      </c>
      <c r="T126" s="183" t="s">
        <v>1027</v>
      </c>
      <c r="U126" s="243" t="s">
        <v>191</v>
      </c>
      <c r="V126" s="183"/>
      <c r="W126" s="185" t="s">
        <v>745</v>
      </c>
      <c r="X126" s="419" t="s">
        <v>1028</v>
      </c>
      <c r="Y126" s="292" t="s">
        <v>1029</v>
      </c>
      <c r="Z126" s="420" t="s">
        <v>1026</v>
      </c>
      <c r="AA126" s="420" t="s">
        <v>183</v>
      </c>
      <c r="AB126" s="421">
        <v>50003</v>
      </c>
      <c r="AC126" s="292" t="s">
        <v>1030</v>
      </c>
      <c r="AD126" s="293" t="s">
        <v>1031</v>
      </c>
      <c r="AE126" s="235" t="s">
        <v>1032</v>
      </c>
      <c r="AG126" s="232"/>
    </row>
    <row r="127" spans="1:37" s="173" customFormat="1" ht="27" customHeight="1" x14ac:dyDescent="0.2">
      <c r="A127" s="422" t="s">
        <v>1017</v>
      </c>
      <c r="B127" s="411" t="s">
        <v>1024</v>
      </c>
      <c r="C127" s="233" t="s">
        <v>1019</v>
      </c>
      <c r="D127" s="234" t="s">
        <v>1020</v>
      </c>
      <c r="E127" s="235" t="s">
        <v>1021</v>
      </c>
      <c r="F127" s="412" t="s">
        <v>1033</v>
      </c>
      <c r="G127" s="412" t="s">
        <v>1034</v>
      </c>
      <c r="H127" s="414">
        <v>52205</v>
      </c>
      <c r="I127" s="423">
        <v>40817</v>
      </c>
      <c r="J127" s="424">
        <v>43373</v>
      </c>
      <c r="K127" s="417">
        <v>257</v>
      </c>
      <c r="L127" s="384">
        <v>17.579999999999998</v>
      </c>
      <c r="M127" s="210">
        <v>0</v>
      </c>
      <c r="N127" s="210">
        <v>0</v>
      </c>
      <c r="O127" s="210">
        <v>0</v>
      </c>
      <c r="P127" s="210">
        <v>0</v>
      </c>
      <c r="Q127" s="210">
        <v>0</v>
      </c>
      <c r="R127" s="181">
        <f t="shared" si="5"/>
        <v>17.579999999999998</v>
      </c>
      <c r="S127" s="182">
        <f t="shared" si="4"/>
        <v>4518.0599999999995</v>
      </c>
      <c r="T127" s="183"/>
      <c r="U127" s="243" t="s">
        <v>191</v>
      </c>
      <c r="V127" s="183"/>
      <c r="W127" s="185"/>
      <c r="X127" s="419" t="s">
        <v>1035</v>
      </c>
      <c r="Y127" s="292" t="s">
        <v>1036</v>
      </c>
      <c r="Z127" s="420" t="s">
        <v>1037</v>
      </c>
      <c r="AA127" s="420" t="s">
        <v>183</v>
      </c>
      <c r="AB127" s="421">
        <v>52310</v>
      </c>
      <c r="AC127" s="292" t="s">
        <v>1038</v>
      </c>
      <c r="AD127" s="293" t="s">
        <v>1039</v>
      </c>
      <c r="AE127" s="235" t="s">
        <v>1040</v>
      </c>
      <c r="AF127" s="155"/>
      <c r="AG127" s="155"/>
      <c r="AH127" s="155"/>
      <c r="AI127" s="155"/>
      <c r="AJ127" s="155"/>
      <c r="AK127" s="155"/>
    </row>
    <row r="128" spans="1:37" s="155" customFormat="1" ht="27" customHeight="1" x14ac:dyDescent="0.25">
      <c r="A128" s="422" t="s">
        <v>1017</v>
      </c>
      <c r="B128" s="422" t="s">
        <v>1024</v>
      </c>
      <c r="C128" s="233" t="s">
        <v>1019</v>
      </c>
      <c r="D128" s="234" t="s">
        <v>1020</v>
      </c>
      <c r="E128" s="235" t="s">
        <v>1021</v>
      </c>
      <c r="F128" s="412" t="s">
        <v>1041</v>
      </c>
      <c r="G128" s="412" t="s">
        <v>259</v>
      </c>
      <c r="H128" s="414">
        <v>50022</v>
      </c>
      <c r="I128" s="415">
        <v>41395</v>
      </c>
      <c r="J128" s="425">
        <v>43951</v>
      </c>
      <c r="K128" s="417">
        <v>5230</v>
      </c>
      <c r="L128" s="426">
        <v>9.6</v>
      </c>
      <c r="M128" s="418">
        <v>0</v>
      </c>
      <c r="N128" s="418"/>
      <c r="O128" s="210">
        <v>0</v>
      </c>
      <c r="P128" s="210">
        <v>0</v>
      </c>
      <c r="Q128" s="210">
        <v>0</v>
      </c>
      <c r="R128" s="181">
        <f t="shared" si="5"/>
        <v>9.6</v>
      </c>
      <c r="S128" s="182">
        <f t="shared" si="4"/>
        <v>50208</v>
      </c>
      <c r="T128" s="183" t="s">
        <v>1042</v>
      </c>
      <c r="U128" s="243" t="s">
        <v>1043</v>
      </c>
      <c r="V128" s="183"/>
      <c r="W128" s="185"/>
      <c r="X128" s="412" t="s">
        <v>1044</v>
      </c>
      <c r="Y128" s="292" t="s">
        <v>1045</v>
      </c>
      <c r="Z128" s="420" t="s">
        <v>259</v>
      </c>
      <c r="AA128" s="420" t="s">
        <v>183</v>
      </c>
      <c r="AB128" s="421">
        <v>50222</v>
      </c>
      <c r="AC128" s="292" t="s">
        <v>1046</v>
      </c>
      <c r="AD128" s="293" t="s">
        <v>1047</v>
      </c>
      <c r="AE128" s="244" t="s">
        <v>1048</v>
      </c>
    </row>
    <row r="129" spans="1:37" s="173" customFormat="1" ht="27" customHeight="1" x14ac:dyDescent="0.2">
      <c r="A129" s="422" t="s">
        <v>1017</v>
      </c>
      <c r="B129" s="411" t="s">
        <v>1024</v>
      </c>
      <c r="C129" s="233" t="s">
        <v>1019</v>
      </c>
      <c r="D129" s="234" t="s">
        <v>1020</v>
      </c>
      <c r="E129" s="235" t="s">
        <v>1021</v>
      </c>
      <c r="F129" s="412" t="s">
        <v>1049</v>
      </c>
      <c r="G129" s="413" t="s">
        <v>1050</v>
      </c>
      <c r="H129" s="414">
        <v>52031</v>
      </c>
      <c r="I129" s="415">
        <v>39448</v>
      </c>
      <c r="J129" s="415">
        <v>42369</v>
      </c>
      <c r="K129" s="417">
        <v>4000</v>
      </c>
      <c r="L129" s="426">
        <v>6.28</v>
      </c>
      <c r="M129" s="210"/>
      <c r="N129" s="210"/>
      <c r="O129" s="210"/>
      <c r="P129" s="210"/>
      <c r="Q129" s="210">
        <v>0</v>
      </c>
      <c r="R129" s="181">
        <f t="shared" si="5"/>
        <v>6.28</v>
      </c>
      <c r="S129" s="182">
        <f t="shared" si="4"/>
        <v>25120</v>
      </c>
      <c r="T129" s="183"/>
      <c r="U129" s="243" t="s">
        <v>1051</v>
      </c>
      <c r="V129" s="183"/>
      <c r="W129" s="185"/>
      <c r="X129" s="412" t="s">
        <v>1052</v>
      </c>
      <c r="Y129" s="292" t="s">
        <v>1053</v>
      </c>
      <c r="Z129" s="420" t="s">
        <v>1050</v>
      </c>
      <c r="AA129" s="420" t="s">
        <v>183</v>
      </c>
      <c r="AB129" s="421">
        <v>52031</v>
      </c>
      <c r="AC129" s="292" t="s">
        <v>1054</v>
      </c>
      <c r="AD129" s="293" t="s">
        <v>1055</v>
      </c>
      <c r="AE129" s="235"/>
      <c r="AF129" s="155"/>
      <c r="AG129" s="155"/>
      <c r="AH129" s="155"/>
      <c r="AI129" s="155"/>
      <c r="AJ129" s="155"/>
      <c r="AK129" s="155"/>
    </row>
    <row r="130" spans="1:37" s="173" customFormat="1" ht="27" customHeight="1" x14ac:dyDescent="0.2">
      <c r="A130" s="422" t="s">
        <v>1017</v>
      </c>
      <c r="B130" s="411" t="s">
        <v>1024</v>
      </c>
      <c r="C130" s="233" t="s">
        <v>1019</v>
      </c>
      <c r="D130" s="234" t="s">
        <v>1020</v>
      </c>
      <c r="E130" s="235" t="s">
        <v>1021</v>
      </c>
      <c r="F130" s="412" t="s">
        <v>1056</v>
      </c>
      <c r="G130" s="413" t="s">
        <v>1057</v>
      </c>
      <c r="H130" s="414">
        <v>50049</v>
      </c>
      <c r="I130" s="415">
        <v>40848</v>
      </c>
      <c r="J130" s="416">
        <v>43039</v>
      </c>
      <c r="K130" s="417">
        <v>287</v>
      </c>
      <c r="L130" s="418">
        <v>13.93</v>
      </c>
      <c r="M130" s="210">
        <v>0</v>
      </c>
      <c r="N130" s="210">
        <v>0</v>
      </c>
      <c r="O130" s="210">
        <v>0</v>
      </c>
      <c r="P130" s="210">
        <v>0</v>
      </c>
      <c r="Q130" s="210">
        <v>0</v>
      </c>
      <c r="R130" s="181">
        <f t="shared" si="5"/>
        <v>13.93</v>
      </c>
      <c r="S130" s="182">
        <f t="shared" si="4"/>
        <v>3997.91</v>
      </c>
      <c r="T130" s="183"/>
      <c r="U130" s="243" t="s">
        <v>278</v>
      </c>
      <c r="V130" s="183"/>
      <c r="W130" s="185"/>
      <c r="X130" s="419" t="s">
        <v>1058</v>
      </c>
      <c r="Y130" s="292" t="s">
        <v>1059</v>
      </c>
      <c r="Z130" s="420" t="s">
        <v>1060</v>
      </c>
      <c r="AA130" s="420" t="s">
        <v>183</v>
      </c>
      <c r="AB130" s="421">
        <v>50854</v>
      </c>
      <c r="AC130" s="292" t="s">
        <v>1061</v>
      </c>
      <c r="AD130" s="293" t="s">
        <v>1062</v>
      </c>
      <c r="AE130" s="235" t="s">
        <v>1063</v>
      </c>
    </row>
    <row r="131" spans="1:37" s="173" customFormat="1" ht="27" customHeight="1" x14ac:dyDescent="0.2">
      <c r="A131" s="422" t="s">
        <v>1017</v>
      </c>
      <c r="B131" s="411" t="s">
        <v>1024</v>
      </c>
      <c r="C131" s="233" t="s">
        <v>1019</v>
      </c>
      <c r="D131" s="234" t="s">
        <v>1020</v>
      </c>
      <c r="E131" s="235" t="s">
        <v>1021</v>
      </c>
      <c r="F131" s="412" t="s">
        <v>1064</v>
      </c>
      <c r="G131" s="412" t="s">
        <v>1065</v>
      </c>
      <c r="H131" s="414">
        <v>50616</v>
      </c>
      <c r="I131" s="423">
        <v>40118</v>
      </c>
      <c r="J131" s="427">
        <v>42766</v>
      </c>
      <c r="K131" s="417">
        <v>346</v>
      </c>
      <c r="L131" s="384">
        <v>11.12</v>
      </c>
      <c r="M131" s="210">
        <v>0</v>
      </c>
      <c r="N131" s="210">
        <v>0</v>
      </c>
      <c r="O131" s="210">
        <v>0</v>
      </c>
      <c r="P131" s="210">
        <v>0</v>
      </c>
      <c r="Q131" s="210">
        <v>0</v>
      </c>
      <c r="R131" s="181">
        <f t="shared" si="5"/>
        <v>11.12</v>
      </c>
      <c r="S131" s="182">
        <f t="shared" ref="S131:S159" si="6">R131*K131</f>
        <v>3847.5199999999995</v>
      </c>
      <c r="T131" s="183"/>
      <c r="U131" s="243" t="s">
        <v>278</v>
      </c>
      <c r="V131" s="183"/>
      <c r="W131" s="185"/>
      <c r="X131" s="419" t="s">
        <v>1066</v>
      </c>
      <c r="Y131" s="292" t="s">
        <v>1067</v>
      </c>
      <c r="Z131" s="420" t="s">
        <v>1065</v>
      </c>
      <c r="AA131" s="420" t="s">
        <v>183</v>
      </c>
      <c r="AB131" s="421">
        <v>50616</v>
      </c>
      <c r="AC131" s="292" t="s">
        <v>1068</v>
      </c>
      <c r="AD131" s="293" t="s">
        <v>1069</v>
      </c>
      <c r="AE131" s="235" t="s">
        <v>1070</v>
      </c>
      <c r="AF131" s="155"/>
      <c r="AG131" s="155"/>
      <c r="AH131" s="155"/>
      <c r="AI131" s="155"/>
      <c r="AJ131" s="155"/>
      <c r="AK131" s="155"/>
    </row>
    <row r="132" spans="1:37" s="3" customFormat="1" ht="27" customHeight="1" x14ac:dyDescent="0.25">
      <c r="A132" s="422" t="s">
        <v>1017</v>
      </c>
      <c r="B132" s="411" t="s">
        <v>1024</v>
      </c>
      <c r="C132" s="233" t="s">
        <v>1019</v>
      </c>
      <c r="D132" s="234" t="s">
        <v>1020</v>
      </c>
      <c r="E132" s="235" t="s">
        <v>1021</v>
      </c>
      <c r="F132" s="412" t="s">
        <v>1071</v>
      </c>
      <c r="G132" s="412" t="s">
        <v>671</v>
      </c>
      <c r="H132" s="414">
        <v>50801</v>
      </c>
      <c r="I132" s="425">
        <v>41275</v>
      </c>
      <c r="J132" s="425">
        <v>43100</v>
      </c>
      <c r="K132" s="428">
        <v>171</v>
      </c>
      <c r="L132" s="418">
        <v>16</v>
      </c>
      <c r="M132" s="210">
        <v>0</v>
      </c>
      <c r="N132" s="210">
        <v>0</v>
      </c>
      <c r="O132" s="210">
        <v>0</v>
      </c>
      <c r="P132" s="210">
        <v>0</v>
      </c>
      <c r="Q132" s="210">
        <v>0</v>
      </c>
      <c r="R132" s="181">
        <f t="shared" si="5"/>
        <v>16</v>
      </c>
      <c r="S132" s="182">
        <f t="shared" si="6"/>
        <v>2736</v>
      </c>
      <c r="T132" s="183"/>
      <c r="U132" s="243" t="s">
        <v>278</v>
      </c>
      <c r="V132" s="183"/>
      <c r="W132" s="185"/>
      <c r="X132" s="412" t="s">
        <v>1072</v>
      </c>
      <c r="Y132" s="412" t="s">
        <v>1073</v>
      </c>
      <c r="Z132" s="413" t="s">
        <v>1074</v>
      </c>
      <c r="AA132" s="420" t="s">
        <v>183</v>
      </c>
      <c r="AB132" s="421">
        <v>50854</v>
      </c>
      <c r="AC132" s="412" t="s">
        <v>1075</v>
      </c>
      <c r="AD132" s="293" t="s">
        <v>1076</v>
      </c>
      <c r="AE132" s="244" t="s">
        <v>1077</v>
      </c>
      <c r="AF132" s="173"/>
      <c r="AG132" s="173"/>
      <c r="AH132" s="173"/>
      <c r="AI132" s="173"/>
      <c r="AJ132" s="173"/>
      <c r="AK132" s="173"/>
    </row>
    <row r="133" spans="1:37" s="3" customFormat="1" ht="27" customHeight="1" x14ac:dyDescent="0.25">
      <c r="A133" s="422" t="s">
        <v>1017</v>
      </c>
      <c r="B133" s="411" t="s">
        <v>1024</v>
      </c>
      <c r="C133" s="233" t="s">
        <v>1019</v>
      </c>
      <c r="D133" s="234" t="s">
        <v>1020</v>
      </c>
      <c r="E133" s="235" t="s">
        <v>1021</v>
      </c>
      <c r="F133" s="412" t="s">
        <v>1078</v>
      </c>
      <c r="G133" s="412" t="s">
        <v>1079</v>
      </c>
      <c r="H133" s="414">
        <v>50530</v>
      </c>
      <c r="I133" s="425">
        <v>41579</v>
      </c>
      <c r="J133" s="425">
        <v>41943</v>
      </c>
      <c r="K133" s="428">
        <v>8000</v>
      </c>
      <c r="L133" s="418">
        <v>1.125</v>
      </c>
      <c r="M133" s="210">
        <v>0</v>
      </c>
      <c r="N133" s="210">
        <v>0</v>
      </c>
      <c r="O133" s="210">
        <v>0</v>
      </c>
      <c r="P133" s="210">
        <v>0</v>
      </c>
      <c r="Q133" s="210">
        <v>0</v>
      </c>
      <c r="R133" s="181">
        <f t="shared" si="5"/>
        <v>1.125</v>
      </c>
      <c r="S133" s="182">
        <f t="shared" si="6"/>
        <v>9000</v>
      </c>
      <c r="T133" s="183"/>
      <c r="U133" s="243" t="s">
        <v>1080</v>
      </c>
      <c r="V133" s="183"/>
      <c r="W133" s="185"/>
      <c r="X133" s="412" t="s">
        <v>1081</v>
      </c>
      <c r="Y133" s="412" t="s">
        <v>1082</v>
      </c>
      <c r="Z133" s="413" t="s">
        <v>1083</v>
      </c>
      <c r="AA133" s="420" t="s">
        <v>183</v>
      </c>
      <c r="AB133" s="421">
        <v>50039</v>
      </c>
      <c r="AC133" s="412" t="s">
        <v>1084</v>
      </c>
      <c r="AD133" s="293"/>
      <c r="AE133" s="244" t="s">
        <v>1085</v>
      </c>
      <c r="AF133" s="173"/>
      <c r="AG133" s="173"/>
      <c r="AH133" s="173"/>
      <c r="AI133" s="173"/>
      <c r="AJ133" s="173"/>
      <c r="AK133" s="173"/>
    </row>
    <row r="134" spans="1:37" s="155" customFormat="1" ht="27" customHeight="1" x14ac:dyDescent="0.2">
      <c r="A134" s="422" t="s">
        <v>1017</v>
      </c>
      <c r="B134" s="411" t="s">
        <v>1024</v>
      </c>
      <c r="C134" s="233" t="s">
        <v>1019</v>
      </c>
      <c r="D134" s="234" t="s">
        <v>1020</v>
      </c>
      <c r="E134" s="235" t="s">
        <v>1021</v>
      </c>
      <c r="F134" s="412" t="s">
        <v>1086</v>
      </c>
      <c r="G134" s="413" t="s">
        <v>507</v>
      </c>
      <c r="H134" s="414">
        <v>52043</v>
      </c>
      <c r="I134" s="415">
        <v>40817</v>
      </c>
      <c r="J134" s="416">
        <v>43373</v>
      </c>
      <c r="K134" s="417">
        <v>271</v>
      </c>
      <c r="L134" s="418">
        <v>15.68</v>
      </c>
      <c r="M134" s="210">
        <v>0</v>
      </c>
      <c r="N134" s="210">
        <v>0</v>
      </c>
      <c r="O134" s="210">
        <v>0</v>
      </c>
      <c r="P134" s="210">
        <v>0</v>
      </c>
      <c r="Q134" s="210">
        <v>0</v>
      </c>
      <c r="R134" s="181">
        <f t="shared" si="5"/>
        <v>15.68</v>
      </c>
      <c r="S134" s="182">
        <f t="shared" si="6"/>
        <v>4249.28</v>
      </c>
      <c r="T134" s="183"/>
      <c r="U134" s="243" t="s">
        <v>278</v>
      </c>
      <c r="V134" s="183"/>
      <c r="W134" s="185"/>
      <c r="X134" s="419" t="s">
        <v>1087</v>
      </c>
      <c r="Y134" s="292" t="s">
        <v>1088</v>
      </c>
      <c r="Z134" s="420" t="s">
        <v>1089</v>
      </c>
      <c r="AA134" s="420" t="s">
        <v>183</v>
      </c>
      <c r="AB134" s="421">
        <v>52068</v>
      </c>
      <c r="AC134" s="292" t="s">
        <v>1090</v>
      </c>
      <c r="AD134" s="293" t="s">
        <v>1091</v>
      </c>
      <c r="AE134" s="235" t="s">
        <v>1092</v>
      </c>
    </row>
    <row r="135" spans="1:37" s="155" customFormat="1" ht="27" customHeight="1" x14ac:dyDescent="0.2">
      <c r="A135" s="422" t="s">
        <v>1017</v>
      </c>
      <c r="B135" s="411" t="s">
        <v>1024</v>
      </c>
      <c r="C135" s="233" t="s">
        <v>1019</v>
      </c>
      <c r="D135" s="234" t="s">
        <v>1020</v>
      </c>
      <c r="E135" s="235" t="s">
        <v>1021</v>
      </c>
      <c r="F135" s="412" t="s">
        <v>1093</v>
      </c>
      <c r="G135" s="413" t="s">
        <v>1094</v>
      </c>
      <c r="H135" s="414">
        <v>52556</v>
      </c>
      <c r="I135" s="423">
        <v>40118</v>
      </c>
      <c r="J135" s="427">
        <v>42307</v>
      </c>
      <c r="K135" s="417">
        <v>260</v>
      </c>
      <c r="L135" s="384">
        <v>17.14</v>
      </c>
      <c r="M135" s="210">
        <v>0</v>
      </c>
      <c r="N135" s="210">
        <v>0</v>
      </c>
      <c r="O135" s="210">
        <v>0</v>
      </c>
      <c r="P135" s="210">
        <v>0</v>
      </c>
      <c r="Q135" s="210">
        <v>0</v>
      </c>
      <c r="R135" s="181">
        <f t="shared" si="5"/>
        <v>17.14</v>
      </c>
      <c r="S135" s="182">
        <f t="shared" si="6"/>
        <v>4456.4000000000005</v>
      </c>
      <c r="T135" s="183"/>
      <c r="U135" s="243" t="s">
        <v>278</v>
      </c>
      <c r="V135" s="183"/>
      <c r="W135" s="185"/>
      <c r="X135" s="419" t="s">
        <v>1095</v>
      </c>
      <c r="Y135" s="412" t="s">
        <v>1096</v>
      </c>
      <c r="Z135" s="413" t="s">
        <v>1094</v>
      </c>
      <c r="AA135" s="420" t="s">
        <v>183</v>
      </c>
      <c r="AB135" s="421">
        <v>52556</v>
      </c>
      <c r="AC135" s="412" t="s">
        <v>1097</v>
      </c>
      <c r="AD135" s="293" t="s">
        <v>1098</v>
      </c>
      <c r="AE135" s="235" t="s">
        <v>1099</v>
      </c>
    </row>
    <row r="136" spans="1:37" s="155" customFormat="1" ht="27" customHeight="1" x14ac:dyDescent="0.2">
      <c r="A136" s="429" t="s">
        <v>1017</v>
      </c>
      <c r="B136" s="430" t="s">
        <v>1024</v>
      </c>
      <c r="C136" s="431" t="s">
        <v>1019</v>
      </c>
      <c r="D136" s="432" t="s">
        <v>1020</v>
      </c>
      <c r="E136" s="433" t="s">
        <v>1021</v>
      </c>
      <c r="F136" s="434" t="s">
        <v>1100</v>
      </c>
      <c r="G136" s="434" t="s">
        <v>341</v>
      </c>
      <c r="H136" s="435">
        <v>50501</v>
      </c>
      <c r="I136" s="436">
        <v>39814</v>
      </c>
      <c r="J136" s="436">
        <v>42735</v>
      </c>
      <c r="K136" s="437">
        <v>152</v>
      </c>
      <c r="L136" s="438">
        <v>22.1</v>
      </c>
      <c r="M136" s="439"/>
      <c r="N136" s="439"/>
      <c r="O136" s="439"/>
      <c r="P136" s="439"/>
      <c r="Q136" s="439"/>
      <c r="R136" s="181">
        <f t="shared" si="5"/>
        <v>22.1</v>
      </c>
      <c r="S136" s="440">
        <f t="shared" si="6"/>
        <v>3359.2000000000003</v>
      </c>
      <c r="T136" s="441"/>
      <c r="U136" s="442" t="s">
        <v>278</v>
      </c>
      <c r="V136" s="441"/>
      <c r="W136" s="443"/>
      <c r="X136" s="434" t="s">
        <v>1101</v>
      </c>
      <c r="Y136" s="434" t="s">
        <v>1102</v>
      </c>
      <c r="Z136" s="444" t="s">
        <v>341</v>
      </c>
      <c r="AA136" s="445" t="s">
        <v>183</v>
      </c>
      <c r="AB136" s="446">
        <v>50501</v>
      </c>
      <c r="AC136" s="434" t="s">
        <v>1103</v>
      </c>
      <c r="AD136" s="447" t="s">
        <v>1104</v>
      </c>
      <c r="AE136" s="433" t="s">
        <v>1105</v>
      </c>
    </row>
    <row r="137" spans="1:37" s="155" customFormat="1" ht="27" customHeight="1" x14ac:dyDescent="0.2">
      <c r="A137" s="422" t="s">
        <v>1017</v>
      </c>
      <c r="B137" s="411" t="s">
        <v>1024</v>
      </c>
      <c r="C137" s="233" t="s">
        <v>1019</v>
      </c>
      <c r="D137" s="234" t="s">
        <v>1020</v>
      </c>
      <c r="E137" s="235" t="s">
        <v>1021</v>
      </c>
      <c r="F137" s="412" t="s">
        <v>1106</v>
      </c>
      <c r="G137" s="412" t="s">
        <v>348</v>
      </c>
      <c r="H137" s="414">
        <v>52240</v>
      </c>
      <c r="I137" s="415">
        <v>40603</v>
      </c>
      <c r="J137" s="448" t="s">
        <v>491</v>
      </c>
      <c r="K137" s="417">
        <v>260</v>
      </c>
      <c r="L137" s="418">
        <v>19</v>
      </c>
      <c r="M137" s="210">
        <v>0</v>
      </c>
      <c r="N137" s="210">
        <v>0</v>
      </c>
      <c r="O137" s="210">
        <v>0</v>
      </c>
      <c r="P137" s="210">
        <v>0</v>
      </c>
      <c r="Q137" s="210">
        <v>0</v>
      </c>
      <c r="R137" s="181">
        <f t="shared" si="5"/>
        <v>19</v>
      </c>
      <c r="S137" s="182">
        <f t="shared" si="6"/>
        <v>4940</v>
      </c>
      <c r="T137" s="183"/>
      <c r="U137" s="243" t="s">
        <v>278</v>
      </c>
      <c r="V137" s="183"/>
      <c r="W137" s="185"/>
      <c r="X137" s="419" t="s">
        <v>1107</v>
      </c>
      <c r="Y137" s="412" t="s">
        <v>1108</v>
      </c>
      <c r="Z137" s="413" t="s">
        <v>348</v>
      </c>
      <c r="AA137" s="420" t="s">
        <v>183</v>
      </c>
      <c r="AB137" s="421">
        <v>52245</v>
      </c>
      <c r="AC137" s="412"/>
      <c r="AD137" s="293" t="s">
        <v>1109</v>
      </c>
      <c r="AE137" s="235" t="s">
        <v>1110</v>
      </c>
    </row>
    <row r="138" spans="1:37" s="173" customFormat="1" ht="27" customHeight="1" x14ac:dyDescent="0.25">
      <c r="A138" s="260" t="s">
        <v>1017</v>
      </c>
      <c r="B138" s="449" t="s">
        <v>1024</v>
      </c>
      <c r="C138" s="260" t="s">
        <v>1019</v>
      </c>
      <c r="D138" s="261" t="s">
        <v>1020</v>
      </c>
      <c r="E138" s="262" t="s">
        <v>1021</v>
      </c>
      <c r="F138" s="263" t="s">
        <v>1111</v>
      </c>
      <c r="G138" s="263" t="s">
        <v>361</v>
      </c>
      <c r="H138" s="265">
        <v>51031</v>
      </c>
      <c r="I138" s="267">
        <v>41365</v>
      </c>
      <c r="J138" s="450">
        <v>43190</v>
      </c>
      <c r="K138" s="451">
        <v>210</v>
      </c>
      <c r="L138" s="269">
        <v>13.97</v>
      </c>
      <c r="M138" s="210">
        <v>0</v>
      </c>
      <c r="N138" s="210">
        <v>0</v>
      </c>
      <c r="O138" s="210">
        <v>0</v>
      </c>
      <c r="P138" s="269">
        <v>0</v>
      </c>
      <c r="Q138" s="269">
        <v>0</v>
      </c>
      <c r="R138" s="254">
        <f t="shared" si="5"/>
        <v>13.97</v>
      </c>
      <c r="S138" s="254">
        <f t="shared" si="6"/>
        <v>2933.7000000000003</v>
      </c>
      <c r="T138" s="255"/>
      <c r="U138" s="270" t="s">
        <v>278</v>
      </c>
      <c r="V138" s="255"/>
      <c r="W138" s="257"/>
      <c r="X138" s="452" t="s">
        <v>1112</v>
      </c>
      <c r="Y138" s="263" t="s">
        <v>1113</v>
      </c>
      <c r="Z138" s="264" t="s">
        <v>250</v>
      </c>
      <c r="AA138" s="295" t="s">
        <v>183</v>
      </c>
      <c r="AB138" s="271">
        <v>50010</v>
      </c>
      <c r="AC138" s="263" t="s">
        <v>1114</v>
      </c>
      <c r="AD138" s="263" t="s">
        <v>1115</v>
      </c>
      <c r="AE138" s="318" t="s">
        <v>1116</v>
      </c>
      <c r="AF138" s="8"/>
      <c r="AG138" s="8"/>
      <c r="AH138" s="8"/>
      <c r="AI138" s="8"/>
      <c r="AJ138" s="8"/>
      <c r="AK138" s="8"/>
    </row>
    <row r="139" spans="1:37" s="8" customFormat="1" ht="27" customHeight="1" x14ac:dyDescent="0.2">
      <c r="A139" s="422" t="s">
        <v>1017</v>
      </c>
      <c r="B139" s="411" t="s">
        <v>1024</v>
      </c>
      <c r="C139" s="233" t="s">
        <v>1019</v>
      </c>
      <c r="D139" s="234" t="s">
        <v>1020</v>
      </c>
      <c r="E139" s="235" t="s">
        <v>1021</v>
      </c>
      <c r="F139" s="412" t="s">
        <v>1117</v>
      </c>
      <c r="G139" s="412" t="s">
        <v>1118</v>
      </c>
      <c r="H139" s="414">
        <v>52060</v>
      </c>
      <c r="I139" s="415" t="s">
        <v>491</v>
      </c>
      <c r="J139" s="415" t="s">
        <v>491</v>
      </c>
      <c r="K139" s="417">
        <v>172</v>
      </c>
      <c r="L139" s="418">
        <v>13.95</v>
      </c>
      <c r="M139" s="210">
        <v>0</v>
      </c>
      <c r="N139" s="210">
        <v>0</v>
      </c>
      <c r="O139" s="210">
        <v>0</v>
      </c>
      <c r="P139" s="210">
        <v>0</v>
      </c>
      <c r="Q139" s="210">
        <v>0</v>
      </c>
      <c r="R139" s="181">
        <f t="shared" si="5"/>
        <v>13.95</v>
      </c>
      <c r="S139" s="182">
        <f t="shared" si="6"/>
        <v>2399.4</v>
      </c>
      <c r="T139" s="183"/>
      <c r="U139" s="243" t="s">
        <v>278</v>
      </c>
      <c r="V139" s="183" t="s">
        <v>1119</v>
      </c>
      <c r="W139" s="185"/>
      <c r="X139" s="412" t="s">
        <v>1120</v>
      </c>
      <c r="Y139" s="412" t="s">
        <v>1117</v>
      </c>
      <c r="Z139" s="413" t="s">
        <v>1118</v>
      </c>
      <c r="AA139" s="420" t="s">
        <v>183</v>
      </c>
      <c r="AB139" s="421">
        <v>52060</v>
      </c>
      <c r="AC139" s="412" t="s">
        <v>1121</v>
      </c>
      <c r="AD139" s="293" t="s">
        <v>1122</v>
      </c>
      <c r="AE139" s="235" t="s">
        <v>1123</v>
      </c>
      <c r="AF139" s="155"/>
      <c r="AG139" s="155"/>
      <c r="AH139" s="155"/>
      <c r="AI139" s="155"/>
      <c r="AJ139" s="155"/>
      <c r="AK139" s="155"/>
    </row>
    <row r="140" spans="1:37" s="155" customFormat="1" ht="27" customHeight="1" x14ac:dyDescent="0.2">
      <c r="A140" s="453" t="s">
        <v>1017</v>
      </c>
      <c r="B140" s="454" t="s">
        <v>1024</v>
      </c>
      <c r="C140" s="274" t="s">
        <v>1019</v>
      </c>
      <c r="D140" s="275" t="s">
        <v>1020</v>
      </c>
      <c r="E140" s="235" t="s">
        <v>1021</v>
      </c>
      <c r="F140" s="455" t="s">
        <v>1124</v>
      </c>
      <c r="G140" s="456" t="s">
        <v>369</v>
      </c>
      <c r="H140" s="457">
        <v>50158</v>
      </c>
      <c r="I140" s="458" t="s">
        <v>491</v>
      </c>
      <c r="J140" s="459" t="s">
        <v>491</v>
      </c>
      <c r="K140" s="460">
        <v>276</v>
      </c>
      <c r="L140" s="397">
        <v>15.01</v>
      </c>
      <c r="M140" s="282">
        <v>0</v>
      </c>
      <c r="N140" s="282">
        <v>0</v>
      </c>
      <c r="O140" s="282">
        <v>0</v>
      </c>
      <c r="P140" s="282">
        <v>0</v>
      </c>
      <c r="Q140" s="282">
        <v>0</v>
      </c>
      <c r="R140" s="283">
        <f t="shared" si="5"/>
        <v>15.01</v>
      </c>
      <c r="S140" s="284">
        <f t="shared" si="6"/>
        <v>4142.76</v>
      </c>
      <c r="T140" s="285"/>
      <c r="U140" s="286" t="s">
        <v>278</v>
      </c>
      <c r="V140" s="285" t="s">
        <v>1125</v>
      </c>
      <c r="W140" s="287"/>
      <c r="X140" s="461" t="s">
        <v>1126</v>
      </c>
      <c r="Y140" s="455" t="s">
        <v>1127</v>
      </c>
      <c r="Z140" s="456" t="s">
        <v>369</v>
      </c>
      <c r="AA140" s="462" t="s">
        <v>183</v>
      </c>
      <c r="AB140" s="463">
        <v>50158</v>
      </c>
      <c r="AC140" s="455" t="s">
        <v>1128</v>
      </c>
      <c r="AD140" s="392" t="s">
        <v>1129</v>
      </c>
      <c r="AE140" s="276" t="s">
        <v>1130</v>
      </c>
    </row>
    <row r="141" spans="1:37" s="3" customFormat="1" ht="27" customHeight="1" x14ac:dyDescent="0.2">
      <c r="A141" s="422" t="s">
        <v>1017</v>
      </c>
      <c r="B141" s="411" t="s">
        <v>1024</v>
      </c>
      <c r="C141" s="233" t="s">
        <v>1019</v>
      </c>
      <c r="D141" s="234" t="s">
        <v>1020</v>
      </c>
      <c r="E141" s="235" t="s">
        <v>1021</v>
      </c>
      <c r="F141" s="412" t="s">
        <v>1131</v>
      </c>
      <c r="G141" s="412" t="s">
        <v>1132</v>
      </c>
      <c r="H141" s="414">
        <v>51560</v>
      </c>
      <c r="I141" s="415">
        <v>38384</v>
      </c>
      <c r="J141" s="415">
        <v>42794</v>
      </c>
      <c r="K141" s="417">
        <v>252</v>
      </c>
      <c r="L141" s="426">
        <v>12</v>
      </c>
      <c r="M141" s="210">
        <v>0</v>
      </c>
      <c r="N141" s="210">
        <v>0</v>
      </c>
      <c r="O141" s="210">
        <v>0</v>
      </c>
      <c r="P141" s="210">
        <v>0</v>
      </c>
      <c r="Q141" s="210">
        <v>0</v>
      </c>
      <c r="R141" s="181">
        <f t="shared" si="5"/>
        <v>12</v>
      </c>
      <c r="S141" s="182">
        <f t="shared" si="6"/>
        <v>3024</v>
      </c>
      <c r="T141" s="183"/>
      <c r="U141" s="243" t="s">
        <v>1133</v>
      </c>
      <c r="V141" s="183"/>
      <c r="W141" s="185"/>
      <c r="X141" s="412" t="s">
        <v>1134</v>
      </c>
      <c r="Y141" s="412" t="s">
        <v>1131</v>
      </c>
      <c r="Z141" s="413" t="s">
        <v>1132</v>
      </c>
      <c r="AA141" s="420" t="s">
        <v>183</v>
      </c>
      <c r="AB141" s="421">
        <v>51560</v>
      </c>
      <c r="AC141" s="412" t="s">
        <v>1135</v>
      </c>
      <c r="AD141" s="293" t="s">
        <v>1136</v>
      </c>
      <c r="AE141" s="235" t="s">
        <v>1137</v>
      </c>
      <c r="AF141" s="155"/>
      <c r="AG141" s="155"/>
      <c r="AH141" s="155"/>
      <c r="AI141" s="155"/>
      <c r="AJ141" s="155"/>
      <c r="AK141" s="155"/>
    </row>
    <row r="142" spans="1:37" s="155" customFormat="1" ht="27" customHeight="1" x14ac:dyDescent="0.2">
      <c r="A142" s="260" t="s">
        <v>1017</v>
      </c>
      <c r="B142" s="449" t="s">
        <v>1024</v>
      </c>
      <c r="C142" s="260" t="s">
        <v>1019</v>
      </c>
      <c r="D142" s="261" t="s">
        <v>1020</v>
      </c>
      <c r="E142" s="235" t="s">
        <v>1021</v>
      </c>
      <c r="F142" s="263" t="s">
        <v>1138</v>
      </c>
      <c r="G142" s="263" t="s">
        <v>1139</v>
      </c>
      <c r="H142" s="464">
        <v>51355</v>
      </c>
      <c r="I142" s="267">
        <v>40374</v>
      </c>
      <c r="J142" s="267">
        <v>42247</v>
      </c>
      <c r="K142" s="451">
        <v>600</v>
      </c>
      <c r="L142" s="465">
        <v>12</v>
      </c>
      <c r="M142" s="210">
        <v>0</v>
      </c>
      <c r="N142" s="210">
        <v>0</v>
      </c>
      <c r="O142" s="210">
        <v>0</v>
      </c>
      <c r="P142" s="210">
        <v>0</v>
      </c>
      <c r="Q142" s="210">
        <v>0</v>
      </c>
      <c r="R142" s="254">
        <f t="shared" si="5"/>
        <v>12</v>
      </c>
      <c r="S142" s="254">
        <f t="shared" si="6"/>
        <v>7200</v>
      </c>
      <c r="T142" s="255"/>
      <c r="U142" s="270" t="s">
        <v>278</v>
      </c>
      <c r="V142" s="255"/>
      <c r="W142" s="257"/>
      <c r="X142" s="263" t="s">
        <v>1140</v>
      </c>
      <c r="Y142" s="263" t="s">
        <v>1141</v>
      </c>
      <c r="Z142" s="263" t="s">
        <v>1139</v>
      </c>
      <c r="AA142" s="404" t="s">
        <v>183</v>
      </c>
      <c r="AB142" s="466">
        <v>51355</v>
      </c>
      <c r="AC142" s="263" t="s">
        <v>1142</v>
      </c>
      <c r="AD142" s="263" t="s">
        <v>1143</v>
      </c>
      <c r="AE142" s="262" t="s">
        <v>1144</v>
      </c>
      <c r="AF142" s="1"/>
      <c r="AG142" s="1"/>
    </row>
    <row r="143" spans="1:37" s="3" customFormat="1" ht="27" customHeight="1" x14ac:dyDescent="0.2">
      <c r="A143" s="422" t="s">
        <v>1017</v>
      </c>
      <c r="B143" s="411" t="s">
        <v>1024</v>
      </c>
      <c r="C143" s="233" t="s">
        <v>1019</v>
      </c>
      <c r="D143" s="234" t="s">
        <v>1020</v>
      </c>
      <c r="E143" s="235" t="s">
        <v>1021</v>
      </c>
      <c r="F143" s="412" t="s">
        <v>1145</v>
      </c>
      <c r="G143" s="413" t="s">
        <v>1146</v>
      </c>
      <c r="H143" s="414">
        <v>51652</v>
      </c>
      <c r="I143" s="415">
        <v>40118</v>
      </c>
      <c r="J143" s="416">
        <v>42216</v>
      </c>
      <c r="K143" s="417">
        <v>191</v>
      </c>
      <c r="L143" s="418">
        <v>14.54</v>
      </c>
      <c r="M143" s="210">
        <v>0</v>
      </c>
      <c r="N143" s="210">
        <v>0</v>
      </c>
      <c r="O143" s="210">
        <v>0</v>
      </c>
      <c r="P143" s="210">
        <v>0</v>
      </c>
      <c r="Q143" s="210">
        <v>0</v>
      </c>
      <c r="R143" s="181">
        <f t="shared" si="5"/>
        <v>14.54</v>
      </c>
      <c r="S143" s="182">
        <f t="shared" si="6"/>
        <v>2777.14</v>
      </c>
      <c r="T143" s="183"/>
      <c r="U143" s="243" t="s">
        <v>278</v>
      </c>
      <c r="V143" s="183"/>
      <c r="W143" s="185"/>
      <c r="X143" s="419" t="s">
        <v>1147</v>
      </c>
      <c r="Y143" s="412" t="s">
        <v>1148</v>
      </c>
      <c r="Z143" s="413" t="s">
        <v>1149</v>
      </c>
      <c r="AA143" s="420" t="s">
        <v>1150</v>
      </c>
      <c r="AB143" s="421">
        <v>68512</v>
      </c>
      <c r="AC143" s="412" t="s">
        <v>1151</v>
      </c>
      <c r="AD143" s="293" t="s">
        <v>1152</v>
      </c>
      <c r="AE143" s="235"/>
      <c r="AF143" s="155"/>
      <c r="AG143" s="155"/>
      <c r="AH143" s="155"/>
      <c r="AI143" s="155"/>
      <c r="AJ143" s="155"/>
      <c r="AK143" s="155"/>
    </row>
    <row r="144" spans="1:37" s="155" customFormat="1" ht="27" customHeight="1" x14ac:dyDescent="0.25">
      <c r="A144" s="422" t="s">
        <v>1017</v>
      </c>
      <c r="B144" s="411" t="s">
        <v>1024</v>
      </c>
      <c r="C144" s="233" t="s">
        <v>1019</v>
      </c>
      <c r="D144" s="234" t="s">
        <v>1020</v>
      </c>
      <c r="E144" s="235" t="s">
        <v>1021</v>
      </c>
      <c r="F144" s="412" t="s">
        <v>1153</v>
      </c>
      <c r="G144" s="412" t="s">
        <v>1154</v>
      </c>
      <c r="H144" s="414">
        <v>52653</v>
      </c>
      <c r="I144" s="415">
        <v>40118</v>
      </c>
      <c r="J144" s="416">
        <v>42185</v>
      </c>
      <c r="K144" s="417">
        <v>362</v>
      </c>
      <c r="L144" s="418">
        <v>17.899999999999999</v>
      </c>
      <c r="M144" s="210">
        <v>0</v>
      </c>
      <c r="N144" s="210">
        <v>0</v>
      </c>
      <c r="O144" s="210">
        <v>0</v>
      </c>
      <c r="P144" s="210">
        <v>0</v>
      </c>
      <c r="Q144" s="210">
        <v>0</v>
      </c>
      <c r="R144" s="181">
        <f t="shared" si="5"/>
        <v>17.899999999999999</v>
      </c>
      <c r="S144" s="182">
        <f t="shared" si="6"/>
        <v>6479.7999999999993</v>
      </c>
      <c r="T144" s="183"/>
      <c r="U144" s="243" t="s">
        <v>278</v>
      </c>
      <c r="V144" s="183"/>
      <c r="W144" s="185"/>
      <c r="X144" s="419" t="s">
        <v>1155</v>
      </c>
      <c r="Y144" s="412" t="s">
        <v>1156</v>
      </c>
      <c r="Z144" s="413" t="s">
        <v>1157</v>
      </c>
      <c r="AA144" s="420" t="s">
        <v>183</v>
      </c>
      <c r="AB144" s="421">
        <v>52761</v>
      </c>
      <c r="AC144" s="412" t="s">
        <v>1158</v>
      </c>
      <c r="AD144" s="293" t="s">
        <v>1159</v>
      </c>
      <c r="AE144" s="244" t="s">
        <v>1160</v>
      </c>
    </row>
    <row r="145" spans="1:37" s="155" customFormat="1" ht="27" customHeight="1" x14ac:dyDescent="0.2">
      <c r="A145" s="422" t="s">
        <v>1017</v>
      </c>
      <c r="B145" s="411" t="s">
        <v>1024</v>
      </c>
      <c r="C145" s="233" t="s">
        <v>1019</v>
      </c>
      <c r="D145" s="234" t="s">
        <v>1020</v>
      </c>
      <c r="E145" s="235" t="s">
        <v>1021</v>
      </c>
      <c r="F145" s="412" t="s">
        <v>1161</v>
      </c>
      <c r="G145" s="412" t="s">
        <v>414</v>
      </c>
      <c r="H145" s="414">
        <v>50703</v>
      </c>
      <c r="I145" s="425">
        <v>40725</v>
      </c>
      <c r="J145" s="425">
        <v>42916</v>
      </c>
      <c r="K145" s="428">
        <v>180</v>
      </c>
      <c r="L145" s="418">
        <v>6.67</v>
      </c>
      <c r="M145" s="210">
        <v>0</v>
      </c>
      <c r="N145" s="210">
        <v>0</v>
      </c>
      <c r="O145" s="210">
        <v>0</v>
      </c>
      <c r="P145" s="210">
        <v>0</v>
      </c>
      <c r="Q145" s="210">
        <v>0</v>
      </c>
      <c r="R145" s="181">
        <f t="shared" si="5"/>
        <v>6.67</v>
      </c>
      <c r="S145" s="182">
        <f t="shared" si="6"/>
        <v>1200.5999999999999</v>
      </c>
      <c r="T145" s="183"/>
      <c r="U145" s="243" t="s">
        <v>278</v>
      </c>
      <c r="V145" s="183"/>
      <c r="W145" s="185"/>
      <c r="X145" s="412" t="s">
        <v>1162</v>
      </c>
      <c r="Y145" s="412" t="s">
        <v>1163</v>
      </c>
      <c r="Z145" s="413" t="s">
        <v>414</v>
      </c>
      <c r="AA145" s="420" t="s">
        <v>183</v>
      </c>
      <c r="AB145" s="421">
        <v>50703</v>
      </c>
      <c r="AC145" s="412" t="s">
        <v>1164</v>
      </c>
      <c r="AD145" s="293" t="s">
        <v>1165</v>
      </c>
      <c r="AE145" s="235"/>
    </row>
    <row r="146" spans="1:37" s="155" customFormat="1" ht="27" customHeight="1" x14ac:dyDescent="0.2">
      <c r="A146" s="174" t="s">
        <v>1017</v>
      </c>
      <c r="B146" s="174" t="s">
        <v>1166</v>
      </c>
      <c r="C146" s="174" t="s">
        <v>1167</v>
      </c>
      <c r="D146" s="174" t="s">
        <v>1168</v>
      </c>
      <c r="E146" s="199" t="s">
        <v>1169</v>
      </c>
      <c r="F146" s="412" t="s">
        <v>1170</v>
      </c>
      <c r="G146" s="412" t="s">
        <v>1171</v>
      </c>
      <c r="H146" s="414">
        <v>50324</v>
      </c>
      <c r="I146" s="425">
        <v>41671</v>
      </c>
      <c r="J146" s="425">
        <v>43496</v>
      </c>
      <c r="K146" s="428">
        <v>9886</v>
      </c>
      <c r="L146" s="418">
        <v>10.39</v>
      </c>
      <c r="M146" s="210">
        <v>0</v>
      </c>
      <c r="N146" s="210">
        <v>0</v>
      </c>
      <c r="O146" s="210">
        <v>0</v>
      </c>
      <c r="P146" s="210">
        <v>0</v>
      </c>
      <c r="Q146" s="210">
        <v>0</v>
      </c>
      <c r="R146" s="181">
        <f t="shared" si="5"/>
        <v>10.39</v>
      </c>
      <c r="S146" s="182">
        <f t="shared" si="6"/>
        <v>102715.54000000001</v>
      </c>
      <c r="T146" s="183"/>
      <c r="U146" s="256" t="s">
        <v>278</v>
      </c>
      <c r="V146" s="183"/>
      <c r="W146" s="185"/>
      <c r="X146" s="213" t="s">
        <v>1172</v>
      </c>
      <c r="Y146" s="412" t="s">
        <v>1173</v>
      </c>
      <c r="Z146" s="413" t="s">
        <v>178</v>
      </c>
      <c r="AA146" s="420" t="s">
        <v>183</v>
      </c>
      <c r="AB146" s="421">
        <v>50310</v>
      </c>
      <c r="AC146" s="338" t="s">
        <v>1174</v>
      </c>
      <c r="AD146" s="338" t="s">
        <v>1175</v>
      </c>
      <c r="AE146" s="216" t="s">
        <v>1176</v>
      </c>
    </row>
    <row r="147" spans="1:37" s="155" customFormat="1" ht="27" customHeight="1" x14ac:dyDescent="0.2">
      <c r="A147" s="467" t="s">
        <v>1017</v>
      </c>
      <c r="B147" s="467" t="s">
        <v>1177</v>
      </c>
      <c r="C147" s="467" t="s">
        <v>1178</v>
      </c>
      <c r="D147" s="467" t="s">
        <v>1179</v>
      </c>
      <c r="E147" s="468" t="s">
        <v>1180</v>
      </c>
      <c r="F147" s="469" t="s">
        <v>1170</v>
      </c>
      <c r="G147" s="470" t="s">
        <v>1171</v>
      </c>
      <c r="H147" s="471">
        <v>50324</v>
      </c>
      <c r="I147" s="367">
        <v>38534</v>
      </c>
      <c r="J147" s="367">
        <v>42916</v>
      </c>
      <c r="K147" s="472">
        <v>21247</v>
      </c>
      <c r="L147" s="473">
        <v>9.67</v>
      </c>
      <c r="M147" s="473">
        <v>0</v>
      </c>
      <c r="N147" s="473"/>
      <c r="O147" s="473">
        <v>0</v>
      </c>
      <c r="P147" s="473">
        <v>0</v>
      </c>
      <c r="Q147" s="473"/>
      <c r="R147" s="181">
        <f t="shared" si="5"/>
        <v>9.67</v>
      </c>
      <c r="S147" s="474">
        <f t="shared" si="6"/>
        <v>205458.49</v>
      </c>
      <c r="T147" s="475" t="s">
        <v>1181</v>
      </c>
      <c r="U147" s="476" t="s">
        <v>278</v>
      </c>
      <c r="V147" s="475"/>
      <c r="W147" s="477"/>
      <c r="X147" s="470" t="s">
        <v>1172</v>
      </c>
      <c r="Y147" s="412" t="s">
        <v>1173</v>
      </c>
      <c r="Z147" s="413" t="s">
        <v>178</v>
      </c>
      <c r="AA147" s="420" t="s">
        <v>183</v>
      </c>
      <c r="AB147" s="421">
        <v>50310</v>
      </c>
      <c r="AC147" s="478" t="s">
        <v>1174</v>
      </c>
      <c r="AD147" s="478" t="s">
        <v>1175</v>
      </c>
      <c r="AE147" s="479" t="s">
        <v>1176</v>
      </c>
      <c r="AF147" s="20"/>
      <c r="AG147" s="20"/>
      <c r="AH147" s="20"/>
      <c r="AI147" s="20"/>
      <c r="AJ147" s="20"/>
      <c r="AK147" s="20"/>
    </row>
    <row r="148" spans="1:37" s="155" customFormat="1" ht="27" customHeight="1" x14ac:dyDescent="0.2">
      <c r="A148" s="422" t="s">
        <v>1017</v>
      </c>
      <c r="B148" s="422" t="s">
        <v>1182</v>
      </c>
      <c r="C148" s="233" t="s">
        <v>1019</v>
      </c>
      <c r="D148" s="234" t="s">
        <v>1020</v>
      </c>
      <c r="E148" s="235" t="s">
        <v>1021</v>
      </c>
      <c r="F148" s="412" t="s">
        <v>1183</v>
      </c>
      <c r="G148" s="412" t="s">
        <v>1184</v>
      </c>
      <c r="H148" s="480">
        <v>52057</v>
      </c>
      <c r="I148" s="415">
        <v>38412</v>
      </c>
      <c r="J148" s="415">
        <v>42369</v>
      </c>
      <c r="K148" s="417">
        <v>4918</v>
      </c>
      <c r="L148" s="426">
        <v>9.19</v>
      </c>
      <c r="M148" s="210">
        <v>0</v>
      </c>
      <c r="N148" s="210">
        <v>0</v>
      </c>
      <c r="O148" s="210">
        <v>0</v>
      </c>
      <c r="P148" s="210">
        <v>0</v>
      </c>
      <c r="Q148" s="210">
        <v>0</v>
      </c>
      <c r="R148" s="181">
        <f t="shared" si="5"/>
        <v>9.19</v>
      </c>
      <c r="S148" s="182">
        <f t="shared" si="6"/>
        <v>45196.42</v>
      </c>
      <c r="T148" s="183"/>
      <c r="U148" s="243" t="s">
        <v>1185</v>
      </c>
      <c r="V148" s="183"/>
      <c r="W148" s="185"/>
      <c r="X148" s="412" t="s">
        <v>1186</v>
      </c>
      <c r="Y148" s="412" t="s">
        <v>1187</v>
      </c>
      <c r="Z148" s="412" t="s">
        <v>1188</v>
      </c>
      <c r="AA148" s="292" t="s">
        <v>183</v>
      </c>
      <c r="AB148" s="481">
        <v>52632</v>
      </c>
      <c r="AC148" s="412" t="s">
        <v>1189</v>
      </c>
      <c r="AD148" s="293" t="s">
        <v>1190</v>
      </c>
      <c r="AE148" s="235"/>
    </row>
    <row r="149" spans="1:37" s="173" customFormat="1" ht="27" customHeight="1" x14ac:dyDescent="0.2">
      <c r="A149" s="422" t="s">
        <v>1017</v>
      </c>
      <c r="B149" s="422" t="s">
        <v>1182</v>
      </c>
      <c r="C149" s="233" t="s">
        <v>1019</v>
      </c>
      <c r="D149" s="234" t="s">
        <v>1020</v>
      </c>
      <c r="E149" s="235" t="s">
        <v>1021</v>
      </c>
      <c r="F149" s="412" t="s">
        <v>1191</v>
      </c>
      <c r="G149" s="413" t="s">
        <v>562</v>
      </c>
      <c r="H149" s="480">
        <v>50401</v>
      </c>
      <c r="I149" s="415">
        <v>39417</v>
      </c>
      <c r="J149" s="415">
        <v>41973</v>
      </c>
      <c r="K149" s="417">
        <v>4400</v>
      </c>
      <c r="L149" s="426">
        <v>8.15</v>
      </c>
      <c r="M149" s="210">
        <v>0</v>
      </c>
      <c r="N149" s="210">
        <v>0</v>
      </c>
      <c r="O149" s="210">
        <v>0</v>
      </c>
      <c r="P149" s="210">
        <v>0</v>
      </c>
      <c r="Q149" s="210">
        <v>0</v>
      </c>
      <c r="R149" s="181">
        <f t="shared" si="5"/>
        <v>8.15</v>
      </c>
      <c r="S149" s="182">
        <f t="shared" si="6"/>
        <v>35860</v>
      </c>
      <c r="T149" s="183"/>
      <c r="U149" s="243" t="s">
        <v>278</v>
      </c>
      <c r="V149" s="183"/>
      <c r="W149" s="185"/>
      <c r="X149" s="412" t="s">
        <v>1192</v>
      </c>
      <c r="Y149" s="412" t="s">
        <v>1193</v>
      </c>
      <c r="Z149" s="412" t="s">
        <v>562</v>
      </c>
      <c r="AA149" s="292" t="s">
        <v>183</v>
      </c>
      <c r="AB149" s="481">
        <v>50401</v>
      </c>
      <c r="AC149" s="412" t="s">
        <v>1192</v>
      </c>
      <c r="AD149" s="293" t="s">
        <v>1194</v>
      </c>
      <c r="AE149" s="235"/>
      <c r="AF149" s="155"/>
      <c r="AG149" s="155"/>
      <c r="AH149" s="155"/>
      <c r="AI149" s="155"/>
      <c r="AJ149" s="155"/>
      <c r="AK149" s="155"/>
    </row>
    <row r="150" spans="1:37" s="155" customFormat="1" ht="27" customHeight="1" x14ac:dyDescent="0.2">
      <c r="A150" s="422" t="s">
        <v>1017</v>
      </c>
      <c r="B150" s="422" t="s">
        <v>1182</v>
      </c>
      <c r="C150" s="233" t="s">
        <v>1019</v>
      </c>
      <c r="D150" s="234" t="s">
        <v>1020</v>
      </c>
      <c r="E150" s="235" t="s">
        <v>1021</v>
      </c>
      <c r="F150" s="412" t="s">
        <v>1195</v>
      </c>
      <c r="G150" s="412" t="s">
        <v>397</v>
      </c>
      <c r="H150" s="414">
        <v>51301</v>
      </c>
      <c r="I150" s="415">
        <v>39508</v>
      </c>
      <c r="J150" s="415">
        <v>43220</v>
      </c>
      <c r="K150" s="417">
        <v>5101</v>
      </c>
      <c r="L150" s="426">
        <v>10.67</v>
      </c>
      <c r="M150" s="210">
        <v>0</v>
      </c>
      <c r="N150" s="210">
        <v>0</v>
      </c>
      <c r="O150" s="210">
        <v>0</v>
      </c>
      <c r="P150" s="210">
        <v>0</v>
      </c>
      <c r="Q150" s="210">
        <v>0</v>
      </c>
      <c r="R150" s="181">
        <f t="shared" si="5"/>
        <v>10.67</v>
      </c>
      <c r="S150" s="182">
        <f t="shared" si="6"/>
        <v>54427.67</v>
      </c>
      <c r="T150" s="183"/>
      <c r="U150" s="243" t="s">
        <v>1196</v>
      </c>
      <c r="V150" s="183"/>
      <c r="W150" s="185"/>
      <c r="X150" s="412" t="s">
        <v>1197</v>
      </c>
      <c r="Y150" s="412" t="s">
        <v>1198</v>
      </c>
      <c r="Z150" s="413" t="s">
        <v>1199</v>
      </c>
      <c r="AA150" s="420" t="s">
        <v>183</v>
      </c>
      <c r="AB150" s="421">
        <v>51334</v>
      </c>
      <c r="AC150" s="412" t="s">
        <v>1200</v>
      </c>
      <c r="AD150" s="293" t="s">
        <v>1201</v>
      </c>
      <c r="AE150" s="235" t="s">
        <v>1202</v>
      </c>
    </row>
    <row r="151" spans="1:37" s="155" customFormat="1" ht="27" customHeight="1" x14ac:dyDescent="0.2">
      <c r="A151" s="422" t="s">
        <v>1017</v>
      </c>
      <c r="B151" s="422" t="s">
        <v>1182</v>
      </c>
      <c r="C151" s="233" t="s">
        <v>1019</v>
      </c>
      <c r="D151" s="234" t="s">
        <v>1020</v>
      </c>
      <c r="E151" s="235" t="s">
        <v>1021</v>
      </c>
      <c r="F151" s="412" t="s">
        <v>1203</v>
      </c>
      <c r="G151" s="412" t="s">
        <v>406</v>
      </c>
      <c r="H151" s="414">
        <v>50588</v>
      </c>
      <c r="I151" s="415">
        <v>39814</v>
      </c>
      <c r="J151" s="415">
        <v>42004</v>
      </c>
      <c r="K151" s="417">
        <v>130</v>
      </c>
      <c r="L151" s="426">
        <v>18.46</v>
      </c>
      <c r="M151" s="210">
        <v>0</v>
      </c>
      <c r="N151" s="210">
        <v>0</v>
      </c>
      <c r="O151" s="210">
        <v>0</v>
      </c>
      <c r="P151" s="210">
        <v>0</v>
      </c>
      <c r="Q151" s="210">
        <v>0</v>
      </c>
      <c r="R151" s="181">
        <f t="shared" si="5"/>
        <v>18.46</v>
      </c>
      <c r="S151" s="182">
        <f t="shared" si="6"/>
        <v>2399.8000000000002</v>
      </c>
      <c r="T151" s="183"/>
      <c r="U151" s="243" t="s">
        <v>1204</v>
      </c>
      <c r="V151" s="183" t="s">
        <v>1205</v>
      </c>
      <c r="W151" s="185"/>
      <c r="X151" s="412" t="s">
        <v>1206</v>
      </c>
      <c r="Y151" s="412" t="s">
        <v>1207</v>
      </c>
      <c r="Z151" s="413" t="s">
        <v>406</v>
      </c>
      <c r="AA151" s="420" t="s">
        <v>183</v>
      </c>
      <c r="AB151" s="421">
        <v>50588</v>
      </c>
      <c r="AC151" s="412" t="s">
        <v>1208</v>
      </c>
      <c r="AD151" s="293" t="s">
        <v>1209</v>
      </c>
      <c r="AE151" s="235"/>
      <c r="AF151" s="173"/>
      <c r="AG151" s="173"/>
      <c r="AH151" s="173"/>
      <c r="AI151" s="173"/>
      <c r="AJ151" s="173"/>
      <c r="AK151" s="173"/>
    </row>
    <row r="152" spans="1:37" s="155" customFormat="1" ht="27" customHeight="1" x14ac:dyDescent="0.2">
      <c r="A152" s="422" t="s">
        <v>1017</v>
      </c>
      <c r="B152" s="422" t="s">
        <v>1182</v>
      </c>
      <c r="C152" s="233" t="s">
        <v>1019</v>
      </c>
      <c r="D152" s="234" t="s">
        <v>1020</v>
      </c>
      <c r="E152" s="235" t="s">
        <v>1021</v>
      </c>
      <c r="F152" s="412" t="s">
        <v>1210</v>
      </c>
      <c r="G152" s="413" t="s">
        <v>850</v>
      </c>
      <c r="H152" s="482">
        <v>52353</v>
      </c>
      <c r="I152" s="415">
        <v>39722</v>
      </c>
      <c r="J152" s="415">
        <v>42277</v>
      </c>
      <c r="K152" s="417">
        <v>6000</v>
      </c>
      <c r="L152" s="426">
        <v>8.43</v>
      </c>
      <c r="M152" s="210">
        <v>0</v>
      </c>
      <c r="N152" s="210">
        <v>0</v>
      </c>
      <c r="O152" s="210">
        <v>0</v>
      </c>
      <c r="P152" s="210">
        <v>0</v>
      </c>
      <c r="Q152" s="210">
        <v>0</v>
      </c>
      <c r="R152" s="181">
        <f t="shared" si="5"/>
        <v>8.43</v>
      </c>
      <c r="S152" s="182">
        <f t="shared" si="6"/>
        <v>50580</v>
      </c>
      <c r="T152" s="183"/>
      <c r="U152" s="243" t="s">
        <v>1211</v>
      </c>
      <c r="V152" s="183"/>
      <c r="W152" s="185"/>
      <c r="X152" s="412" t="s">
        <v>1212</v>
      </c>
      <c r="Y152" s="412" t="s">
        <v>1213</v>
      </c>
      <c r="Z152" s="412" t="s">
        <v>1214</v>
      </c>
      <c r="AA152" s="292" t="s">
        <v>1215</v>
      </c>
      <c r="AB152" s="481">
        <v>23294</v>
      </c>
      <c r="AC152" s="412" t="s">
        <v>1216</v>
      </c>
      <c r="AD152" s="293" t="s">
        <v>1217</v>
      </c>
      <c r="AE152" s="235"/>
    </row>
    <row r="153" spans="1:37" s="155" customFormat="1" ht="27" customHeight="1" x14ac:dyDescent="0.2">
      <c r="A153" s="422" t="s">
        <v>1017</v>
      </c>
      <c r="B153" s="422" t="s">
        <v>1017</v>
      </c>
      <c r="C153" s="233" t="s">
        <v>1019</v>
      </c>
      <c r="D153" s="234" t="s">
        <v>1020</v>
      </c>
      <c r="E153" s="235" t="s">
        <v>1021</v>
      </c>
      <c r="F153" s="412" t="s">
        <v>1218</v>
      </c>
      <c r="G153" s="413" t="s">
        <v>348</v>
      </c>
      <c r="H153" s="414">
        <v>52246</v>
      </c>
      <c r="I153" s="415">
        <v>38750</v>
      </c>
      <c r="J153" s="415">
        <v>42035</v>
      </c>
      <c r="K153" s="417">
        <v>145</v>
      </c>
      <c r="L153" s="426">
        <v>20.69</v>
      </c>
      <c r="M153" s="210">
        <v>0</v>
      </c>
      <c r="N153" s="210">
        <v>0</v>
      </c>
      <c r="O153" s="210">
        <v>0</v>
      </c>
      <c r="P153" s="210">
        <v>0</v>
      </c>
      <c r="Q153" s="210">
        <v>0</v>
      </c>
      <c r="R153" s="181">
        <f t="shared" si="5"/>
        <v>20.69</v>
      </c>
      <c r="S153" s="182">
        <f t="shared" si="6"/>
        <v>3000.05</v>
      </c>
      <c r="T153" s="183"/>
      <c r="U153" s="243" t="s">
        <v>278</v>
      </c>
      <c r="V153" s="183"/>
      <c r="W153" s="185"/>
      <c r="X153" s="412" t="s">
        <v>1219</v>
      </c>
      <c r="Y153" s="412" t="s">
        <v>1220</v>
      </c>
      <c r="Z153" s="413" t="s">
        <v>348</v>
      </c>
      <c r="AA153" s="420" t="s">
        <v>183</v>
      </c>
      <c r="AB153" s="421">
        <v>52246</v>
      </c>
      <c r="AC153" s="236" t="s">
        <v>1221</v>
      </c>
      <c r="AD153" s="293" t="s">
        <v>1109</v>
      </c>
      <c r="AE153" s="235" t="s">
        <v>1110</v>
      </c>
      <c r="AF153" s="173"/>
      <c r="AG153" s="173"/>
      <c r="AH153" s="173"/>
      <c r="AI153" s="173"/>
      <c r="AJ153" s="173"/>
      <c r="AK153" s="173"/>
    </row>
    <row r="154" spans="1:37" s="155" customFormat="1" ht="27" customHeight="1" x14ac:dyDescent="0.25">
      <c r="A154" s="334" t="s">
        <v>1222</v>
      </c>
      <c r="B154" s="334" t="s">
        <v>1223</v>
      </c>
      <c r="C154" s="483" t="s">
        <v>1224</v>
      </c>
      <c r="D154" s="484" t="s">
        <v>1225</v>
      </c>
      <c r="E154" s="485" t="s">
        <v>1226</v>
      </c>
      <c r="F154" s="205" t="s">
        <v>1227</v>
      </c>
      <c r="G154" s="205" t="s">
        <v>562</v>
      </c>
      <c r="H154" s="207">
        <v>50401</v>
      </c>
      <c r="I154" s="208">
        <v>41609</v>
      </c>
      <c r="J154" s="208">
        <v>41820</v>
      </c>
      <c r="K154" s="486">
        <v>1104</v>
      </c>
      <c r="L154" s="487">
        <v>4.3499999999999996</v>
      </c>
      <c r="M154" s="269">
        <v>0</v>
      </c>
      <c r="N154" s="269">
        <v>0</v>
      </c>
      <c r="O154" s="269">
        <v>0</v>
      </c>
      <c r="P154" s="269">
        <v>0</v>
      </c>
      <c r="Q154" s="269">
        <v>0</v>
      </c>
      <c r="R154" s="254">
        <f t="shared" si="5"/>
        <v>4.3499999999999996</v>
      </c>
      <c r="S154" s="254">
        <f t="shared" si="6"/>
        <v>4802.3999999999996</v>
      </c>
      <c r="T154" s="211"/>
      <c r="U154" s="270" t="s">
        <v>278</v>
      </c>
      <c r="V154" s="211"/>
      <c r="W154" s="211"/>
      <c r="X154" s="488" t="s">
        <v>1228</v>
      </c>
      <c r="Y154" s="488" t="s">
        <v>1229</v>
      </c>
      <c r="Z154" s="488" t="s">
        <v>562</v>
      </c>
      <c r="AA154" s="488" t="s">
        <v>183</v>
      </c>
      <c r="AB154" s="205">
        <v>50401</v>
      </c>
      <c r="AC154" s="489" t="s">
        <v>1230</v>
      </c>
      <c r="AD154" s="490" t="s">
        <v>1231</v>
      </c>
      <c r="AE154" s="491" t="s">
        <v>1232</v>
      </c>
      <c r="AF154" s="173"/>
      <c r="AG154" s="173"/>
      <c r="AH154" s="173"/>
      <c r="AI154" s="173"/>
      <c r="AJ154" s="173"/>
      <c r="AK154" s="173"/>
    </row>
    <row r="155" spans="1:37" s="20" customFormat="1" ht="27" customHeight="1" x14ac:dyDescent="0.25">
      <c r="A155" s="334" t="s">
        <v>1222</v>
      </c>
      <c r="B155" s="334" t="s">
        <v>1223</v>
      </c>
      <c r="C155" s="483" t="s">
        <v>1224</v>
      </c>
      <c r="D155" s="484" t="s">
        <v>1225</v>
      </c>
      <c r="E155" s="485" t="s">
        <v>1226</v>
      </c>
      <c r="F155" s="263" t="s">
        <v>1233</v>
      </c>
      <c r="G155" s="264" t="s">
        <v>1234</v>
      </c>
      <c r="H155" s="265">
        <v>52317</v>
      </c>
      <c r="I155" s="266">
        <v>41183</v>
      </c>
      <c r="J155" s="266">
        <v>42277</v>
      </c>
      <c r="K155" s="268">
        <v>4000</v>
      </c>
      <c r="L155" s="269">
        <v>15.85</v>
      </c>
      <c r="M155" s="269">
        <v>0</v>
      </c>
      <c r="N155" s="269">
        <v>0</v>
      </c>
      <c r="O155" s="269">
        <v>0</v>
      </c>
      <c r="P155" s="269">
        <v>0</v>
      </c>
      <c r="Q155" s="269">
        <v>0</v>
      </c>
      <c r="R155" s="254">
        <f t="shared" si="5"/>
        <v>15.85</v>
      </c>
      <c r="S155" s="254">
        <f t="shared" si="6"/>
        <v>63400</v>
      </c>
      <c r="T155" s="255"/>
      <c r="U155" s="270" t="s">
        <v>278</v>
      </c>
      <c r="V155" s="255"/>
      <c r="W155" s="257"/>
      <c r="X155" s="263" t="s">
        <v>1235</v>
      </c>
      <c r="Y155" s="263" t="s">
        <v>1236</v>
      </c>
      <c r="Z155" s="264" t="s">
        <v>1234</v>
      </c>
      <c r="AA155" s="295" t="s">
        <v>183</v>
      </c>
      <c r="AB155" s="271">
        <v>52317</v>
      </c>
      <c r="AC155" s="263" t="s">
        <v>1237</v>
      </c>
      <c r="AD155" s="272" t="s">
        <v>1238</v>
      </c>
      <c r="AE155" s="247" t="s">
        <v>1239</v>
      </c>
      <c r="AG155" s="155"/>
      <c r="AH155" s="155"/>
      <c r="AI155" s="155"/>
      <c r="AJ155" s="155"/>
      <c r="AK155" s="155"/>
    </row>
    <row r="156" spans="1:37" s="155" customFormat="1" ht="27" customHeight="1" x14ac:dyDescent="0.25">
      <c r="A156" s="334" t="s">
        <v>1222</v>
      </c>
      <c r="B156" s="334" t="s">
        <v>1223</v>
      </c>
      <c r="C156" s="483" t="s">
        <v>1224</v>
      </c>
      <c r="D156" s="484" t="s">
        <v>1225</v>
      </c>
      <c r="E156" s="485" t="s">
        <v>1226</v>
      </c>
      <c r="F156" s="214" t="s">
        <v>1170</v>
      </c>
      <c r="G156" s="213" t="s">
        <v>1171</v>
      </c>
      <c r="H156" s="335">
        <v>50324</v>
      </c>
      <c r="I156" s="403">
        <v>41122</v>
      </c>
      <c r="J156" s="403">
        <v>42947</v>
      </c>
      <c r="K156" s="336">
        <v>18936</v>
      </c>
      <c r="L156" s="337">
        <v>11.3</v>
      </c>
      <c r="M156" s="337">
        <v>0</v>
      </c>
      <c r="N156" s="337">
        <v>0</v>
      </c>
      <c r="O156" s="337">
        <v>0</v>
      </c>
      <c r="P156" s="337">
        <v>0</v>
      </c>
      <c r="Q156" s="337">
        <v>0</v>
      </c>
      <c r="R156" s="181">
        <f t="shared" si="5"/>
        <v>11.3</v>
      </c>
      <c r="S156" s="254">
        <f t="shared" si="6"/>
        <v>213976.80000000002</v>
      </c>
      <c r="T156" s="255"/>
      <c r="U156" s="256" t="s">
        <v>278</v>
      </c>
      <c r="V156" s="255" t="s">
        <v>1240</v>
      </c>
      <c r="W156" s="257"/>
      <c r="X156" s="213" t="s">
        <v>1172</v>
      </c>
      <c r="Y156" s="213" t="s">
        <v>1241</v>
      </c>
      <c r="Z156" s="214" t="s">
        <v>216</v>
      </c>
      <c r="AA156" s="214" t="s">
        <v>183</v>
      </c>
      <c r="AB156" s="214">
        <v>50265</v>
      </c>
      <c r="AC156" s="338" t="s">
        <v>1174</v>
      </c>
      <c r="AD156" s="338" t="s">
        <v>1175</v>
      </c>
      <c r="AE156" s="216" t="s">
        <v>1176</v>
      </c>
      <c r="AF156" s="20"/>
      <c r="AG156" s="20"/>
      <c r="AH156" s="20"/>
      <c r="AI156" s="20"/>
      <c r="AJ156" s="20"/>
      <c r="AK156" s="20"/>
    </row>
    <row r="157" spans="1:37" s="173" customFormat="1" ht="27" customHeight="1" x14ac:dyDescent="0.2">
      <c r="A157" s="174" t="s">
        <v>1242</v>
      </c>
      <c r="B157" s="174" t="s">
        <v>1243</v>
      </c>
      <c r="C157" s="174" t="s">
        <v>1244</v>
      </c>
      <c r="D157" s="174" t="s">
        <v>1245</v>
      </c>
      <c r="E157" s="199" t="s">
        <v>1246</v>
      </c>
      <c r="F157" s="176" t="s">
        <v>1247</v>
      </c>
      <c r="G157" s="175" t="s">
        <v>178</v>
      </c>
      <c r="H157" s="177">
        <v>50315</v>
      </c>
      <c r="I157" s="409">
        <v>39097</v>
      </c>
      <c r="J157" s="409">
        <v>43465</v>
      </c>
      <c r="K157" s="179">
        <v>2330</v>
      </c>
      <c r="L157" s="180">
        <v>7.14</v>
      </c>
      <c r="M157" s="180">
        <v>0</v>
      </c>
      <c r="N157" s="180">
        <v>0</v>
      </c>
      <c r="O157" s="180">
        <v>0</v>
      </c>
      <c r="P157" s="180">
        <v>0</v>
      </c>
      <c r="Q157" s="180">
        <v>0</v>
      </c>
      <c r="R157" s="181">
        <f t="shared" si="5"/>
        <v>7.14</v>
      </c>
      <c r="S157" s="182">
        <f t="shared" si="6"/>
        <v>16636.2</v>
      </c>
      <c r="T157" s="183"/>
      <c r="U157" s="184" t="s">
        <v>1248</v>
      </c>
      <c r="V157" s="183" t="s">
        <v>1249</v>
      </c>
      <c r="W157" s="185"/>
      <c r="X157" s="175" t="s">
        <v>1250</v>
      </c>
      <c r="Y157" s="175" t="s">
        <v>1251</v>
      </c>
      <c r="Z157" s="176" t="s">
        <v>1252</v>
      </c>
      <c r="AA157" s="176" t="s">
        <v>1253</v>
      </c>
      <c r="AB157" s="492" t="s">
        <v>1254</v>
      </c>
      <c r="AC157" s="186" t="s">
        <v>1255</v>
      </c>
      <c r="AD157" s="493" t="s">
        <v>1256</v>
      </c>
      <c r="AE157" s="330" t="s">
        <v>1257</v>
      </c>
    </row>
    <row r="158" spans="1:37" s="173" customFormat="1" ht="27" customHeight="1" x14ac:dyDescent="0.2">
      <c r="A158" s="174" t="s">
        <v>1242</v>
      </c>
      <c r="B158" s="174" t="s">
        <v>1243</v>
      </c>
      <c r="C158" s="174" t="s">
        <v>1244</v>
      </c>
      <c r="D158" s="174" t="s">
        <v>1245</v>
      </c>
      <c r="E158" s="199" t="s">
        <v>1246</v>
      </c>
      <c r="F158" s="176" t="s">
        <v>1258</v>
      </c>
      <c r="G158" s="175" t="s">
        <v>178</v>
      </c>
      <c r="H158" s="177">
        <v>50315</v>
      </c>
      <c r="I158" s="409">
        <v>40026</v>
      </c>
      <c r="J158" s="409">
        <v>43312</v>
      </c>
      <c r="K158" s="179">
        <v>7000</v>
      </c>
      <c r="L158" s="180">
        <v>6.5</v>
      </c>
      <c r="M158" s="180">
        <v>0</v>
      </c>
      <c r="N158" s="180">
        <v>0</v>
      </c>
      <c r="O158" s="180">
        <v>0</v>
      </c>
      <c r="P158" s="180">
        <v>0</v>
      </c>
      <c r="Q158" s="180">
        <v>0</v>
      </c>
      <c r="R158" s="181">
        <f t="shared" si="5"/>
        <v>6.5</v>
      </c>
      <c r="S158" s="182">
        <f t="shared" si="6"/>
        <v>45500</v>
      </c>
      <c r="T158" s="183"/>
      <c r="U158" s="184" t="s">
        <v>278</v>
      </c>
      <c r="V158" s="183" t="s">
        <v>1249</v>
      </c>
      <c r="W158" s="185"/>
      <c r="X158" s="175" t="s">
        <v>1250</v>
      </c>
      <c r="Y158" s="175" t="s">
        <v>1251</v>
      </c>
      <c r="Z158" s="176" t="s">
        <v>1252</v>
      </c>
      <c r="AA158" s="176" t="s">
        <v>1253</v>
      </c>
      <c r="AB158" s="492" t="s">
        <v>1254</v>
      </c>
      <c r="AC158" s="186" t="s">
        <v>1255</v>
      </c>
      <c r="AD158" s="493" t="s">
        <v>1256</v>
      </c>
      <c r="AE158" s="330" t="s">
        <v>1257</v>
      </c>
    </row>
    <row r="159" spans="1:37" s="173" customFormat="1" ht="27" customHeight="1" x14ac:dyDescent="0.25">
      <c r="A159" s="334" t="s">
        <v>1242</v>
      </c>
      <c r="B159" s="334" t="s">
        <v>1259</v>
      </c>
      <c r="C159" s="174" t="s">
        <v>1260</v>
      </c>
      <c r="D159" s="174" t="s">
        <v>1261</v>
      </c>
      <c r="E159" s="188" t="s">
        <v>1262</v>
      </c>
      <c r="F159" s="214" t="s">
        <v>437</v>
      </c>
      <c r="G159" s="213" t="s">
        <v>178</v>
      </c>
      <c r="H159" s="335">
        <v>50309</v>
      </c>
      <c r="I159" s="301">
        <v>38231</v>
      </c>
      <c r="J159" s="301">
        <v>42613</v>
      </c>
      <c r="K159" s="336">
        <v>16296.35</v>
      </c>
      <c r="L159" s="337">
        <v>9.5</v>
      </c>
      <c r="M159" s="337">
        <v>7.72</v>
      </c>
      <c r="N159" s="337">
        <v>0</v>
      </c>
      <c r="O159" s="337">
        <v>0</v>
      </c>
      <c r="P159" s="337">
        <v>0</v>
      </c>
      <c r="Q159" s="337">
        <v>0</v>
      </c>
      <c r="R159" s="181">
        <f t="shared" si="5"/>
        <v>17.22</v>
      </c>
      <c r="S159" s="254">
        <f t="shared" si="6"/>
        <v>280623.147</v>
      </c>
      <c r="T159" s="255"/>
      <c r="U159" s="256" t="s">
        <v>179</v>
      </c>
      <c r="V159" s="255" t="s">
        <v>324</v>
      </c>
      <c r="W159" s="257"/>
      <c r="X159" s="213" t="s">
        <v>1263</v>
      </c>
      <c r="Y159" s="213" t="s">
        <v>215</v>
      </c>
      <c r="Z159" s="214" t="s">
        <v>216</v>
      </c>
      <c r="AA159" s="214" t="s">
        <v>183</v>
      </c>
      <c r="AB159" s="214">
        <v>50266</v>
      </c>
      <c r="AC159" s="338"/>
      <c r="AD159" s="338"/>
      <c r="AE159" s="339" t="s">
        <v>217</v>
      </c>
    </row>
    <row r="160" spans="1:37" s="19" customFormat="1" ht="27" customHeight="1" x14ac:dyDescent="0.25">
      <c r="A160" s="494" t="s">
        <v>1264</v>
      </c>
      <c r="B160" s="494" t="s">
        <v>1265</v>
      </c>
      <c r="C160" s="494" t="s">
        <v>1266</v>
      </c>
      <c r="D160" s="495" t="s">
        <v>1267</v>
      </c>
      <c r="E160" s="496" t="s">
        <v>1268</v>
      </c>
      <c r="F160" s="497" t="s">
        <v>1269</v>
      </c>
      <c r="G160" s="498" t="s">
        <v>637</v>
      </c>
      <c r="H160" s="499">
        <v>50021</v>
      </c>
      <c r="I160" s="500">
        <v>40179</v>
      </c>
      <c r="J160" s="500">
        <v>42369</v>
      </c>
      <c r="K160" s="501" t="s">
        <v>1270</v>
      </c>
      <c r="L160" s="502">
        <v>0</v>
      </c>
      <c r="M160" s="502">
        <v>0</v>
      </c>
      <c r="N160" s="502">
        <v>0</v>
      </c>
      <c r="O160" s="502">
        <v>0</v>
      </c>
      <c r="P160" s="502">
        <v>0</v>
      </c>
      <c r="Q160" s="502">
        <v>0</v>
      </c>
      <c r="R160" s="503">
        <f t="shared" si="5"/>
        <v>0</v>
      </c>
      <c r="S160" s="504">
        <v>6120</v>
      </c>
      <c r="T160" s="505"/>
      <c r="U160" s="506" t="s">
        <v>515</v>
      </c>
      <c r="V160" s="505"/>
      <c r="W160" s="507"/>
      <c r="X160" s="497" t="s">
        <v>1271</v>
      </c>
      <c r="Y160" s="497" t="s">
        <v>1272</v>
      </c>
      <c r="Z160" s="498" t="s">
        <v>637</v>
      </c>
      <c r="AA160" s="508" t="s">
        <v>183</v>
      </c>
      <c r="AB160" s="509">
        <v>50023</v>
      </c>
      <c r="AC160" s="497"/>
      <c r="AD160" s="510" t="s">
        <v>1273</v>
      </c>
      <c r="AE160" s="511"/>
    </row>
    <row r="161" spans="1:37" s="19" customFormat="1" ht="27" customHeight="1" x14ac:dyDescent="0.25">
      <c r="A161" s="494" t="s">
        <v>1264</v>
      </c>
      <c r="B161" s="494" t="s">
        <v>1265</v>
      </c>
      <c r="C161" s="494" t="s">
        <v>1274</v>
      </c>
      <c r="D161" s="495" t="s">
        <v>1275</v>
      </c>
      <c r="E161" s="511" t="s">
        <v>1276</v>
      </c>
      <c r="F161" s="497" t="s">
        <v>1277</v>
      </c>
      <c r="G161" s="498" t="s">
        <v>259</v>
      </c>
      <c r="H161" s="499">
        <v>50022</v>
      </c>
      <c r="I161" s="500">
        <v>37524</v>
      </c>
      <c r="J161" s="512" t="s">
        <v>491</v>
      </c>
      <c r="K161" s="501" t="s">
        <v>1270</v>
      </c>
      <c r="L161" s="502">
        <v>0</v>
      </c>
      <c r="M161" s="502">
        <v>0</v>
      </c>
      <c r="N161" s="502">
        <v>0</v>
      </c>
      <c r="O161" s="502">
        <v>0</v>
      </c>
      <c r="P161" s="502">
        <v>0</v>
      </c>
      <c r="Q161" s="502">
        <v>0</v>
      </c>
      <c r="R161" s="503">
        <f t="shared" si="5"/>
        <v>0</v>
      </c>
      <c r="S161" s="504">
        <v>1320</v>
      </c>
      <c r="T161" s="505"/>
      <c r="U161" s="506" t="s">
        <v>1278</v>
      </c>
      <c r="V161" s="505"/>
      <c r="W161" s="507"/>
      <c r="X161" s="497" t="s">
        <v>1279</v>
      </c>
      <c r="Y161" s="497" t="s">
        <v>1280</v>
      </c>
      <c r="Z161" s="498" t="s">
        <v>259</v>
      </c>
      <c r="AA161" s="508" t="s">
        <v>183</v>
      </c>
      <c r="AB161" s="509">
        <v>50022</v>
      </c>
      <c r="AC161" s="497" t="s">
        <v>1281</v>
      </c>
      <c r="AD161" s="510" t="s">
        <v>1282</v>
      </c>
      <c r="AE161" s="496" t="s">
        <v>1283</v>
      </c>
    </row>
    <row r="162" spans="1:37" s="19" customFormat="1" ht="27" customHeight="1" x14ac:dyDescent="0.2">
      <c r="A162" s="494" t="s">
        <v>1264</v>
      </c>
      <c r="B162" s="494" t="s">
        <v>1265</v>
      </c>
      <c r="C162" s="494" t="s">
        <v>1274</v>
      </c>
      <c r="D162" s="495" t="s">
        <v>1284</v>
      </c>
      <c r="E162" s="511" t="s">
        <v>1276</v>
      </c>
      <c r="F162" s="497" t="s">
        <v>1285</v>
      </c>
      <c r="G162" s="498" t="s">
        <v>276</v>
      </c>
      <c r="H162" s="499" t="s">
        <v>1286</v>
      </c>
      <c r="I162" s="500">
        <v>40422</v>
      </c>
      <c r="J162" s="500">
        <v>41517</v>
      </c>
      <c r="K162" s="501" t="s">
        <v>1270</v>
      </c>
      <c r="L162" s="502">
        <v>0</v>
      </c>
      <c r="M162" s="502">
        <v>0</v>
      </c>
      <c r="N162" s="502">
        <v>0</v>
      </c>
      <c r="O162" s="502">
        <v>0</v>
      </c>
      <c r="P162" s="502">
        <v>0</v>
      </c>
      <c r="Q162" s="502">
        <v>0</v>
      </c>
      <c r="R162" s="503">
        <f t="shared" si="5"/>
        <v>0</v>
      </c>
      <c r="S162" s="504">
        <v>1056</v>
      </c>
      <c r="T162" s="505"/>
      <c r="U162" s="506" t="s">
        <v>1287</v>
      </c>
      <c r="V162" s="505"/>
      <c r="W162" s="507"/>
      <c r="X162" s="497" t="s">
        <v>1288</v>
      </c>
      <c r="Y162" s="497" t="s">
        <v>1289</v>
      </c>
      <c r="Z162" s="498" t="s">
        <v>276</v>
      </c>
      <c r="AA162" s="508" t="s">
        <v>183</v>
      </c>
      <c r="AB162" s="509" t="s">
        <v>1286</v>
      </c>
      <c r="AC162" s="497" t="s">
        <v>1290</v>
      </c>
      <c r="AD162" s="510" t="s">
        <v>1291</v>
      </c>
      <c r="AE162" s="511"/>
    </row>
    <row r="163" spans="1:37" s="19" customFormat="1" ht="27" customHeight="1" x14ac:dyDescent="0.2">
      <c r="A163" s="494" t="s">
        <v>1264</v>
      </c>
      <c r="B163" s="494" t="s">
        <v>1265</v>
      </c>
      <c r="C163" s="494" t="s">
        <v>1274</v>
      </c>
      <c r="D163" s="495" t="s">
        <v>1292</v>
      </c>
      <c r="E163" s="511" t="s">
        <v>1276</v>
      </c>
      <c r="F163" s="497" t="s">
        <v>1293</v>
      </c>
      <c r="G163" s="498" t="s">
        <v>562</v>
      </c>
      <c r="H163" s="499">
        <v>50401</v>
      </c>
      <c r="I163" s="500">
        <v>39814</v>
      </c>
      <c r="J163" s="512" t="s">
        <v>491</v>
      </c>
      <c r="K163" s="501" t="s">
        <v>1270</v>
      </c>
      <c r="L163" s="502">
        <v>0</v>
      </c>
      <c r="M163" s="502">
        <v>0</v>
      </c>
      <c r="N163" s="502">
        <v>0</v>
      </c>
      <c r="O163" s="502">
        <v>0</v>
      </c>
      <c r="P163" s="502">
        <v>0</v>
      </c>
      <c r="Q163" s="502">
        <v>0</v>
      </c>
      <c r="R163" s="503">
        <f t="shared" si="5"/>
        <v>0</v>
      </c>
      <c r="S163" s="513">
        <v>2318.7600000000002</v>
      </c>
      <c r="T163" s="505" t="s">
        <v>1294</v>
      </c>
      <c r="U163" s="506" t="s">
        <v>278</v>
      </c>
      <c r="V163" s="505" t="s">
        <v>1295</v>
      </c>
      <c r="W163" s="507"/>
      <c r="X163" s="497" t="s">
        <v>1296</v>
      </c>
      <c r="Y163" s="497" t="s">
        <v>1297</v>
      </c>
      <c r="Z163" s="498" t="s">
        <v>562</v>
      </c>
      <c r="AA163" s="508" t="s">
        <v>183</v>
      </c>
      <c r="AB163" s="509" t="s">
        <v>1298</v>
      </c>
      <c r="AC163" s="497" t="s">
        <v>1299</v>
      </c>
      <c r="AD163" s="510" t="s">
        <v>1300</v>
      </c>
      <c r="AE163" s="511"/>
      <c r="AG163" s="514"/>
      <c r="AH163" s="514"/>
      <c r="AI163" s="514"/>
      <c r="AK163" s="514"/>
    </row>
    <row r="164" spans="1:37" s="19" customFormat="1" ht="27" customHeight="1" x14ac:dyDescent="0.2">
      <c r="A164" s="494" t="s">
        <v>1264</v>
      </c>
      <c r="B164" s="494" t="s">
        <v>1265</v>
      </c>
      <c r="C164" s="494" t="s">
        <v>1274</v>
      </c>
      <c r="D164" s="495" t="s">
        <v>1301</v>
      </c>
      <c r="E164" s="511" t="s">
        <v>1276</v>
      </c>
      <c r="F164" s="497" t="s">
        <v>1302</v>
      </c>
      <c r="G164" s="498" t="s">
        <v>414</v>
      </c>
      <c r="H164" s="499">
        <v>50703</v>
      </c>
      <c r="I164" s="500">
        <v>40848</v>
      </c>
      <c r="J164" s="512" t="s">
        <v>491</v>
      </c>
      <c r="K164" s="501" t="s">
        <v>1270</v>
      </c>
      <c r="L164" s="502">
        <v>0</v>
      </c>
      <c r="M164" s="502">
        <v>0</v>
      </c>
      <c r="N164" s="502">
        <v>0</v>
      </c>
      <c r="O164" s="502">
        <v>0</v>
      </c>
      <c r="P164" s="502">
        <v>0</v>
      </c>
      <c r="Q164" s="502">
        <v>0</v>
      </c>
      <c r="R164" s="503">
        <f t="shared" ref="R164:R172" si="7">SUM(L164+M164+N164+O164+P164+Q164)</f>
        <v>0</v>
      </c>
      <c r="S164" s="504">
        <v>1200</v>
      </c>
      <c r="T164" s="505"/>
      <c r="U164" s="506" t="s">
        <v>278</v>
      </c>
      <c r="V164" s="505"/>
      <c r="W164" s="507"/>
      <c r="X164" s="497" t="s">
        <v>1303</v>
      </c>
      <c r="Y164" s="497" t="s">
        <v>1304</v>
      </c>
      <c r="Z164" s="498" t="s">
        <v>414</v>
      </c>
      <c r="AA164" s="508" t="s">
        <v>183</v>
      </c>
      <c r="AB164" s="509">
        <v>50703</v>
      </c>
      <c r="AC164" s="497"/>
      <c r="AD164" s="510" t="s">
        <v>1305</v>
      </c>
      <c r="AE164" s="511"/>
    </row>
    <row r="165" spans="1:37" s="155" customFormat="1" ht="27" customHeight="1" x14ac:dyDescent="0.25">
      <c r="A165" s="233" t="s">
        <v>1264</v>
      </c>
      <c r="B165" s="233"/>
      <c r="C165" s="233" t="s">
        <v>1306</v>
      </c>
      <c r="D165" s="234" t="s">
        <v>1307</v>
      </c>
      <c r="E165" s="515" t="s">
        <v>1308</v>
      </c>
      <c r="F165" s="236" t="s">
        <v>1309</v>
      </c>
      <c r="G165" s="237" t="s">
        <v>1310</v>
      </c>
      <c r="H165" s="238">
        <v>50613</v>
      </c>
      <c r="I165" s="239">
        <v>39493</v>
      </c>
      <c r="J165" s="239">
        <v>43131</v>
      </c>
      <c r="K165" s="240">
        <v>1673</v>
      </c>
      <c r="L165" s="210">
        <v>9</v>
      </c>
      <c r="M165" s="210">
        <v>4.95</v>
      </c>
      <c r="N165" s="210">
        <v>1.08</v>
      </c>
      <c r="O165" s="210">
        <v>0</v>
      </c>
      <c r="P165" s="210">
        <v>0</v>
      </c>
      <c r="Q165" s="210">
        <v>0</v>
      </c>
      <c r="R165" s="181">
        <f t="shared" si="7"/>
        <v>15.03</v>
      </c>
      <c r="S165" s="182">
        <f t="shared" ref="S165:S187" si="8">R165*K165</f>
        <v>25145.19</v>
      </c>
      <c r="T165" s="183"/>
      <c r="U165" s="229" t="s">
        <v>1311</v>
      </c>
      <c r="V165" s="183" t="s">
        <v>1312</v>
      </c>
      <c r="W165" s="185"/>
      <c r="X165" s="236" t="s">
        <v>1313</v>
      </c>
      <c r="Y165" s="236" t="s">
        <v>1314</v>
      </c>
      <c r="Z165" s="237" t="s">
        <v>1310</v>
      </c>
      <c r="AA165" s="273" t="s">
        <v>183</v>
      </c>
      <c r="AB165" s="241">
        <v>50613</v>
      </c>
      <c r="AC165" s="236" t="s">
        <v>1315</v>
      </c>
      <c r="AD165" s="242" t="s">
        <v>1316</v>
      </c>
      <c r="AE165" s="244" t="s">
        <v>1317</v>
      </c>
      <c r="AF165" s="173"/>
      <c r="AG165" s="173"/>
      <c r="AH165" s="173"/>
      <c r="AI165" s="173"/>
      <c r="AJ165" s="173"/>
      <c r="AK165" s="173"/>
    </row>
    <row r="166" spans="1:37" s="155" customFormat="1" ht="27" customHeight="1" x14ac:dyDescent="0.2">
      <c r="A166" s="233" t="s">
        <v>1264</v>
      </c>
      <c r="B166" s="233"/>
      <c r="C166" s="233" t="s">
        <v>1306</v>
      </c>
      <c r="D166" s="234" t="s">
        <v>1307</v>
      </c>
      <c r="E166" s="515" t="s">
        <v>1308</v>
      </c>
      <c r="F166" s="236" t="s">
        <v>1318</v>
      </c>
      <c r="G166" s="237" t="s">
        <v>331</v>
      </c>
      <c r="H166" s="238">
        <v>52002</v>
      </c>
      <c r="I166" s="239">
        <v>39234</v>
      </c>
      <c r="J166" s="239">
        <v>41820</v>
      </c>
      <c r="K166" s="240">
        <v>1344</v>
      </c>
      <c r="L166" s="210">
        <v>8.5500000000000007</v>
      </c>
      <c r="M166" s="210">
        <v>0</v>
      </c>
      <c r="N166" s="210">
        <v>0</v>
      </c>
      <c r="O166" s="210">
        <v>0</v>
      </c>
      <c r="P166" s="210">
        <v>0</v>
      </c>
      <c r="Q166" s="210">
        <v>0</v>
      </c>
      <c r="R166" s="181">
        <f t="shared" si="7"/>
        <v>8.5500000000000007</v>
      </c>
      <c r="S166" s="182">
        <f t="shared" si="8"/>
        <v>11491.2</v>
      </c>
      <c r="T166" s="183"/>
      <c r="U166" s="516" t="s">
        <v>1319</v>
      </c>
      <c r="V166" s="517"/>
      <c r="W166" s="185"/>
      <c r="X166" s="236" t="s">
        <v>1320</v>
      </c>
      <c r="Y166" s="236" t="s">
        <v>1321</v>
      </c>
      <c r="Z166" s="237" t="s">
        <v>898</v>
      </c>
      <c r="AA166" s="273" t="s">
        <v>183</v>
      </c>
      <c r="AB166" s="241">
        <v>61025</v>
      </c>
      <c r="AC166" s="236"/>
      <c r="AD166" s="242"/>
      <c r="AE166" s="235"/>
    </row>
    <row r="167" spans="1:37" s="155" customFormat="1" ht="27" customHeight="1" thickBot="1" x14ac:dyDescent="0.25">
      <c r="A167" s="233" t="s">
        <v>1264</v>
      </c>
      <c r="B167" s="233"/>
      <c r="C167" s="233" t="s">
        <v>1322</v>
      </c>
      <c r="D167" s="234" t="s">
        <v>1323</v>
      </c>
      <c r="E167" s="515" t="s">
        <v>1324</v>
      </c>
      <c r="F167" s="236" t="s">
        <v>1325</v>
      </c>
      <c r="G167" s="237" t="s">
        <v>348</v>
      </c>
      <c r="H167" s="238">
        <v>52246</v>
      </c>
      <c r="I167" s="239">
        <v>41061</v>
      </c>
      <c r="J167" s="239">
        <v>42886</v>
      </c>
      <c r="K167" s="240">
        <v>1200</v>
      </c>
      <c r="L167" s="210">
        <v>11</v>
      </c>
      <c r="M167" s="210">
        <v>0</v>
      </c>
      <c r="N167" s="210">
        <v>0</v>
      </c>
      <c r="O167" s="210">
        <v>0</v>
      </c>
      <c r="P167" s="210">
        <v>0</v>
      </c>
      <c r="Q167" s="210">
        <v>0</v>
      </c>
      <c r="R167" s="181">
        <f t="shared" si="7"/>
        <v>11</v>
      </c>
      <c r="S167" s="182">
        <f t="shared" si="8"/>
        <v>13200</v>
      </c>
      <c r="T167" s="183"/>
      <c r="U167" s="243" t="s">
        <v>278</v>
      </c>
      <c r="V167" s="183"/>
      <c r="W167" s="185"/>
      <c r="X167" s="236" t="s">
        <v>1326</v>
      </c>
      <c r="Y167" s="412" t="s">
        <v>1327</v>
      </c>
      <c r="Z167" s="413" t="s">
        <v>348</v>
      </c>
      <c r="AA167" s="420" t="s">
        <v>183</v>
      </c>
      <c r="AB167" s="421">
        <v>52246</v>
      </c>
      <c r="AC167" s="236" t="s">
        <v>1328</v>
      </c>
      <c r="AD167" s="242" t="s">
        <v>1329</v>
      </c>
      <c r="AE167" s="235" t="s">
        <v>1330</v>
      </c>
    </row>
    <row r="168" spans="1:37" s="155" customFormat="1" ht="27" customHeight="1" thickBot="1" x14ac:dyDescent="0.3">
      <c r="A168" s="233" t="s">
        <v>1264</v>
      </c>
      <c r="B168" s="233"/>
      <c r="C168" s="233" t="s">
        <v>1306</v>
      </c>
      <c r="D168" s="234" t="s">
        <v>1307</v>
      </c>
      <c r="E168" s="515" t="s">
        <v>1308</v>
      </c>
      <c r="F168" s="518" t="s">
        <v>1331</v>
      </c>
      <c r="G168" s="237" t="s">
        <v>608</v>
      </c>
      <c r="H168" s="238">
        <v>51101</v>
      </c>
      <c r="I168" s="239">
        <v>40179</v>
      </c>
      <c r="J168" s="239">
        <v>43039</v>
      </c>
      <c r="K168" s="240">
        <v>1570</v>
      </c>
      <c r="L168" s="210">
        <v>7.03</v>
      </c>
      <c r="M168" s="210">
        <v>0.44</v>
      </c>
      <c r="N168" s="210">
        <v>1.05</v>
      </c>
      <c r="O168" s="210">
        <v>0</v>
      </c>
      <c r="P168" s="519">
        <v>0.7</v>
      </c>
      <c r="Q168" s="210">
        <v>0</v>
      </c>
      <c r="R168" s="181">
        <f t="shared" si="7"/>
        <v>9.2200000000000006</v>
      </c>
      <c r="S168" s="182">
        <f t="shared" si="8"/>
        <v>14475.400000000001</v>
      </c>
      <c r="T168" s="183"/>
      <c r="U168" s="520" t="s">
        <v>961</v>
      </c>
      <c r="V168" s="183"/>
      <c r="W168" s="185"/>
      <c r="X168" s="236" t="s">
        <v>962</v>
      </c>
      <c r="Y168" s="518" t="s">
        <v>612</v>
      </c>
      <c r="Z168" s="237" t="s">
        <v>608</v>
      </c>
      <c r="AA168" s="273" t="s">
        <v>183</v>
      </c>
      <c r="AB168" s="241">
        <v>51101</v>
      </c>
      <c r="AC168" s="236" t="s">
        <v>613</v>
      </c>
      <c r="AD168" s="242" t="s">
        <v>1332</v>
      </c>
      <c r="AE168" s="318" t="s">
        <v>614</v>
      </c>
      <c r="AG168" s="350"/>
      <c r="AH168" s="350"/>
      <c r="AI168" s="350"/>
      <c r="AK168" s="350"/>
    </row>
    <row r="169" spans="1:37" s="173" customFormat="1" ht="27" customHeight="1" x14ac:dyDescent="0.25">
      <c r="A169" s="233" t="s">
        <v>1333</v>
      </c>
      <c r="B169" s="233"/>
      <c r="C169" s="233" t="s">
        <v>1334</v>
      </c>
      <c r="D169" s="234" t="s">
        <v>1335</v>
      </c>
      <c r="E169" s="300" t="s">
        <v>1336</v>
      </c>
      <c r="F169" s="236" t="s">
        <v>1337</v>
      </c>
      <c r="G169" s="354" t="s">
        <v>178</v>
      </c>
      <c r="H169" s="238">
        <v>50319</v>
      </c>
      <c r="I169" s="239">
        <v>41244</v>
      </c>
      <c r="J169" s="239">
        <v>43069</v>
      </c>
      <c r="K169" s="240">
        <v>2450</v>
      </c>
      <c r="L169" s="210">
        <v>5.75</v>
      </c>
      <c r="M169" s="210">
        <v>0</v>
      </c>
      <c r="N169" s="210">
        <v>0</v>
      </c>
      <c r="O169" s="210">
        <v>0</v>
      </c>
      <c r="P169" s="210">
        <v>0</v>
      </c>
      <c r="Q169" s="210">
        <v>0</v>
      </c>
      <c r="R169" s="181">
        <f t="shared" si="7"/>
        <v>5.75</v>
      </c>
      <c r="S169" s="182">
        <f t="shared" si="8"/>
        <v>14087.5</v>
      </c>
      <c r="T169" s="183"/>
      <c r="U169" s="520" t="s">
        <v>278</v>
      </c>
      <c r="V169" s="183" t="s">
        <v>1023</v>
      </c>
      <c r="W169" s="185"/>
      <c r="X169" s="236" t="s">
        <v>1338</v>
      </c>
      <c r="Y169" s="236" t="s">
        <v>1339</v>
      </c>
      <c r="Z169" s="237" t="s">
        <v>587</v>
      </c>
      <c r="AA169" s="273" t="s">
        <v>401</v>
      </c>
      <c r="AB169" s="241">
        <v>50213</v>
      </c>
      <c r="AC169" s="236" t="s">
        <v>1340</v>
      </c>
      <c r="AD169" s="242" t="s">
        <v>1341</v>
      </c>
      <c r="AE169" s="244" t="s">
        <v>1342</v>
      </c>
      <c r="AF169" s="155"/>
      <c r="AG169" s="155"/>
      <c r="AH169" s="155"/>
      <c r="AI169" s="155"/>
      <c r="AJ169" s="155"/>
      <c r="AK169" s="155"/>
    </row>
    <row r="170" spans="1:37" s="155" customFormat="1" ht="27" customHeight="1" x14ac:dyDescent="0.2">
      <c r="A170" s="521" t="s">
        <v>1343</v>
      </c>
      <c r="B170" s="521" t="s">
        <v>1344</v>
      </c>
      <c r="C170" s="521" t="s">
        <v>1345</v>
      </c>
      <c r="D170" s="522" t="s">
        <v>1346</v>
      </c>
      <c r="E170" s="302" t="s">
        <v>1347</v>
      </c>
      <c r="F170" s="523" t="s">
        <v>1348</v>
      </c>
      <c r="G170" s="524" t="s">
        <v>276</v>
      </c>
      <c r="H170" s="525">
        <v>52401</v>
      </c>
      <c r="I170" s="526">
        <v>40057</v>
      </c>
      <c r="J170" s="526">
        <v>42916</v>
      </c>
      <c r="K170" s="527">
        <v>2760</v>
      </c>
      <c r="L170" s="528">
        <v>11.75</v>
      </c>
      <c r="M170" s="528">
        <v>0</v>
      </c>
      <c r="N170" s="528">
        <v>0</v>
      </c>
      <c r="O170" s="528">
        <v>0</v>
      </c>
      <c r="P170" s="528">
        <v>0</v>
      </c>
      <c r="Q170" s="528">
        <v>0</v>
      </c>
      <c r="R170" s="181">
        <f t="shared" si="7"/>
        <v>11.75</v>
      </c>
      <c r="S170" s="254">
        <f t="shared" si="8"/>
        <v>32430</v>
      </c>
      <c r="T170" s="255" t="s">
        <v>1349</v>
      </c>
      <c r="U170" s="529" t="s">
        <v>1350</v>
      </c>
      <c r="V170" s="255"/>
      <c r="W170" s="257"/>
      <c r="X170" s="523" t="s">
        <v>1351</v>
      </c>
      <c r="Y170" s="530" t="s">
        <v>1352</v>
      </c>
      <c r="Z170" s="249" t="s">
        <v>348</v>
      </c>
      <c r="AA170" s="531" t="s">
        <v>183</v>
      </c>
      <c r="AB170" s="532" t="s">
        <v>1353</v>
      </c>
      <c r="AC170" s="523" t="s">
        <v>1354</v>
      </c>
      <c r="AD170" s="533" t="s">
        <v>466</v>
      </c>
      <c r="AE170" s="216" t="s">
        <v>467</v>
      </c>
      <c r="AF170" s="20"/>
      <c r="AG170" s="534"/>
      <c r="AH170" s="534"/>
      <c r="AI170" s="534"/>
      <c r="AJ170" s="20"/>
      <c r="AK170" s="534"/>
    </row>
    <row r="171" spans="1:37" s="173" customFormat="1" ht="27" customHeight="1" thickBot="1" x14ac:dyDescent="0.3">
      <c r="A171" s="378" t="s">
        <v>1343</v>
      </c>
      <c r="B171" s="378" t="s">
        <v>1344</v>
      </c>
      <c r="C171" s="378" t="s">
        <v>1345</v>
      </c>
      <c r="D171" s="379" t="s">
        <v>1346</v>
      </c>
      <c r="E171" s="300" t="s">
        <v>1347</v>
      </c>
      <c r="F171" s="293" t="s">
        <v>1355</v>
      </c>
      <c r="G171" s="380" t="s">
        <v>608</v>
      </c>
      <c r="H171" s="381">
        <v>51101</v>
      </c>
      <c r="I171" s="382">
        <v>39387</v>
      </c>
      <c r="J171" s="382">
        <v>43039</v>
      </c>
      <c r="K171" s="383">
        <v>2226</v>
      </c>
      <c r="L171" s="210">
        <v>7.03</v>
      </c>
      <c r="M171" s="210">
        <v>0.44</v>
      </c>
      <c r="N171" s="210">
        <v>1.05</v>
      </c>
      <c r="O171" s="384">
        <v>0</v>
      </c>
      <c r="P171" s="384">
        <v>1.98</v>
      </c>
      <c r="Q171" s="384">
        <v>0.79</v>
      </c>
      <c r="R171" s="181">
        <f t="shared" si="7"/>
        <v>11.290000000000003</v>
      </c>
      <c r="S171" s="182">
        <f t="shared" si="8"/>
        <v>25131.540000000005</v>
      </c>
      <c r="T171" s="183"/>
      <c r="U171" s="243" t="s">
        <v>609</v>
      </c>
      <c r="V171" s="183"/>
      <c r="W171" s="185"/>
      <c r="X171" s="293" t="s">
        <v>1356</v>
      </c>
      <c r="Y171" s="293" t="s">
        <v>612</v>
      </c>
      <c r="Z171" s="380" t="s">
        <v>608</v>
      </c>
      <c r="AA171" s="385" t="s">
        <v>183</v>
      </c>
      <c r="AB171" s="386">
        <v>21101</v>
      </c>
      <c r="AC171" s="293" t="s">
        <v>1357</v>
      </c>
      <c r="AD171" s="387" t="s">
        <v>1358</v>
      </c>
      <c r="AE171" s="244" t="s">
        <v>614</v>
      </c>
      <c r="AF171" s="155"/>
      <c r="AG171" s="155"/>
      <c r="AH171" s="155"/>
      <c r="AI171" s="155"/>
      <c r="AJ171" s="155"/>
      <c r="AK171" s="155"/>
    </row>
    <row r="172" spans="1:37" s="3" customFormat="1" ht="27" customHeight="1" x14ac:dyDescent="0.2">
      <c r="A172" s="174" t="s">
        <v>1343</v>
      </c>
      <c r="B172" s="174" t="s">
        <v>1359</v>
      </c>
      <c r="C172" s="378" t="s">
        <v>1345</v>
      </c>
      <c r="D172" s="379" t="s">
        <v>1346</v>
      </c>
      <c r="E172" s="300" t="s">
        <v>1347</v>
      </c>
      <c r="F172" s="176" t="s">
        <v>1360</v>
      </c>
      <c r="G172" s="175" t="s">
        <v>178</v>
      </c>
      <c r="H172" s="177">
        <v>50309</v>
      </c>
      <c r="I172" s="409">
        <v>38565</v>
      </c>
      <c r="J172" s="409">
        <v>42216</v>
      </c>
      <c r="K172" s="179">
        <v>16370</v>
      </c>
      <c r="L172" s="180">
        <v>3.5</v>
      </c>
      <c r="M172" s="180">
        <v>4.3600000000000003</v>
      </c>
      <c r="N172" s="180">
        <v>0</v>
      </c>
      <c r="O172" s="180">
        <v>0</v>
      </c>
      <c r="P172" s="180">
        <v>0</v>
      </c>
      <c r="Q172" s="180">
        <v>0</v>
      </c>
      <c r="R172" s="535">
        <f t="shared" si="7"/>
        <v>7.86</v>
      </c>
      <c r="S172" s="182">
        <f t="shared" si="8"/>
        <v>128668.20000000001</v>
      </c>
      <c r="T172" s="184" t="s">
        <v>1361</v>
      </c>
      <c r="U172" s="184"/>
      <c r="V172" s="536" t="s">
        <v>324</v>
      </c>
      <c r="W172" s="537"/>
      <c r="X172" s="175" t="s">
        <v>1263</v>
      </c>
      <c r="Y172" s="538" t="s">
        <v>215</v>
      </c>
      <c r="Z172" s="176" t="s">
        <v>216</v>
      </c>
      <c r="AA172" s="176" t="s">
        <v>183</v>
      </c>
      <c r="AB172" s="176">
        <v>50266</v>
      </c>
      <c r="AC172" s="539"/>
      <c r="AD172" s="539"/>
      <c r="AE172" s="540" t="s">
        <v>217</v>
      </c>
      <c r="AF172" s="173"/>
      <c r="AG172" s="173"/>
      <c r="AH172" s="173"/>
      <c r="AI172" s="173"/>
      <c r="AJ172" s="173"/>
      <c r="AK172" s="173"/>
    </row>
    <row r="173" spans="1:37" s="3" customFormat="1" ht="27" customHeight="1" x14ac:dyDescent="0.25">
      <c r="A173" s="167" t="s">
        <v>1362</v>
      </c>
      <c r="B173" s="167"/>
      <c r="C173" s="167" t="s">
        <v>1363</v>
      </c>
      <c r="D173" s="541" t="s">
        <v>1364</v>
      </c>
      <c r="E173" s="542" t="s">
        <v>1365</v>
      </c>
      <c r="F173" s="167" t="s">
        <v>1366</v>
      </c>
      <c r="G173" s="168" t="s">
        <v>240</v>
      </c>
      <c r="H173" s="543">
        <v>50511</v>
      </c>
      <c r="I173" s="544">
        <v>40787</v>
      </c>
      <c r="J173" s="544">
        <v>41820</v>
      </c>
      <c r="K173" s="545">
        <v>467</v>
      </c>
      <c r="L173" s="406">
        <v>8.58</v>
      </c>
      <c r="M173" s="406">
        <v>0</v>
      </c>
      <c r="N173" s="406">
        <v>0</v>
      </c>
      <c r="O173" s="546">
        <v>0</v>
      </c>
      <c r="P173" s="406">
        <v>0</v>
      </c>
      <c r="Q173" s="406">
        <v>0</v>
      </c>
      <c r="R173" s="376">
        <f>SUM(L173:Q173)</f>
        <v>8.58</v>
      </c>
      <c r="S173" s="547">
        <f t="shared" si="8"/>
        <v>4006.86</v>
      </c>
      <c r="T173" s="172"/>
      <c r="U173" s="172" t="s">
        <v>278</v>
      </c>
      <c r="V173" s="548" t="s">
        <v>1367</v>
      </c>
      <c r="W173" s="549"/>
      <c r="X173" s="167" t="s">
        <v>1368</v>
      </c>
      <c r="Y173" s="167" t="s">
        <v>1366</v>
      </c>
      <c r="Z173" s="168" t="s">
        <v>240</v>
      </c>
      <c r="AA173" s="550" t="s">
        <v>183</v>
      </c>
      <c r="AB173" s="551">
        <v>50511</v>
      </c>
      <c r="AC173" s="552" t="s">
        <v>1369</v>
      </c>
      <c r="AD173" s="553"/>
      <c r="AE173" s="554" t="s">
        <v>1370</v>
      </c>
    </row>
    <row r="174" spans="1:37" s="3" customFormat="1" ht="27" customHeight="1" x14ac:dyDescent="0.25">
      <c r="A174" s="167" t="s">
        <v>1362</v>
      </c>
      <c r="B174" s="167"/>
      <c r="C174" s="167" t="s">
        <v>1363</v>
      </c>
      <c r="D174" s="541" t="s">
        <v>1364</v>
      </c>
      <c r="E174" s="542" t="s">
        <v>1365</v>
      </c>
      <c r="F174" s="167" t="s">
        <v>1371</v>
      </c>
      <c r="G174" s="168" t="s">
        <v>637</v>
      </c>
      <c r="H174" s="543">
        <v>50023</v>
      </c>
      <c r="I174" s="544">
        <v>41091</v>
      </c>
      <c r="J174" s="544">
        <v>41820</v>
      </c>
      <c r="K174" s="545">
        <v>270</v>
      </c>
      <c r="L174" s="406">
        <v>14.84</v>
      </c>
      <c r="M174" s="406">
        <v>0</v>
      </c>
      <c r="N174" s="406">
        <v>0</v>
      </c>
      <c r="O174" s="546">
        <v>0</v>
      </c>
      <c r="P174" s="406">
        <v>0</v>
      </c>
      <c r="Q174" s="406">
        <v>0</v>
      </c>
      <c r="R174" s="376">
        <f>SUM(L174:Q174)</f>
        <v>14.84</v>
      </c>
      <c r="S174" s="547">
        <f t="shared" si="8"/>
        <v>4006.8</v>
      </c>
      <c r="T174" s="172"/>
      <c r="U174" s="172" t="s">
        <v>278</v>
      </c>
      <c r="V174" s="548" t="s">
        <v>1367</v>
      </c>
      <c r="W174" s="172"/>
      <c r="X174" s="167" t="s">
        <v>1372</v>
      </c>
      <c r="Y174" s="167" t="s">
        <v>1371</v>
      </c>
      <c r="Z174" s="168" t="s">
        <v>637</v>
      </c>
      <c r="AA174" s="550" t="s">
        <v>183</v>
      </c>
      <c r="AB174" s="551">
        <v>50023</v>
      </c>
      <c r="AC174" s="168" t="s">
        <v>1373</v>
      </c>
      <c r="AD174" s="541"/>
      <c r="AE174" s="555" t="s">
        <v>1374</v>
      </c>
    </row>
    <row r="175" spans="1:37" s="3" customFormat="1" ht="27" customHeight="1" x14ac:dyDescent="0.25">
      <c r="A175" s="167" t="s">
        <v>1362</v>
      </c>
      <c r="B175" s="167"/>
      <c r="C175" s="167" t="s">
        <v>1363</v>
      </c>
      <c r="D175" s="541" t="s">
        <v>1364</v>
      </c>
      <c r="E175" s="542" t="s">
        <v>1365</v>
      </c>
      <c r="F175" s="167" t="s">
        <v>1375</v>
      </c>
      <c r="G175" s="167" t="s">
        <v>300</v>
      </c>
      <c r="H175" s="543">
        <v>51503</v>
      </c>
      <c r="I175" s="544">
        <v>41456</v>
      </c>
      <c r="J175" s="544">
        <v>41820</v>
      </c>
      <c r="K175" s="545">
        <v>600</v>
      </c>
      <c r="L175" s="406">
        <v>7.65</v>
      </c>
      <c r="M175" s="406">
        <v>0</v>
      </c>
      <c r="N175" s="406">
        <v>0</v>
      </c>
      <c r="O175" s="546">
        <v>0</v>
      </c>
      <c r="P175" s="406">
        <v>0</v>
      </c>
      <c r="Q175" s="406">
        <v>0</v>
      </c>
      <c r="R175" s="376">
        <f>SUM(L175:Q175)</f>
        <v>7.65</v>
      </c>
      <c r="S175" s="547">
        <f t="shared" si="8"/>
        <v>4590</v>
      </c>
      <c r="T175" s="172"/>
      <c r="U175" s="172" t="s">
        <v>278</v>
      </c>
      <c r="V175" s="548" t="s">
        <v>1376</v>
      </c>
      <c r="W175" s="549"/>
      <c r="X175" s="167" t="s">
        <v>1377</v>
      </c>
      <c r="Y175" s="167" t="s">
        <v>1378</v>
      </c>
      <c r="Z175" s="167" t="s">
        <v>300</v>
      </c>
      <c r="AA175" s="550" t="s">
        <v>183</v>
      </c>
      <c r="AB175" s="551">
        <v>51503</v>
      </c>
      <c r="AC175" s="552" t="s">
        <v>1379</v>
      </c>
      <c r="AD175" s="553">
        <v>7123663214</v>
      </c>
      <c r="AE175" s="555" t="s">
        <v>1380</v>
      </c>
    </row>
    <row r="176" spans="1:37" s="3" customFormat="1" ht="27" customHeight="1" x14ac:dyDescent="0.2">
      <c r="A176" s="156" t="s">
        <v>1362</v>
      </c>
      <c r="B176" s="156"/>
      <c r="C176" s="167" t="s">
        <v>1363</v>
      </c>
      <c r="D176" s="541" t="s">
        <v>1364</v>
      </c>
      <c r="E176" s="542" t="s">
        <v>1365</v>
      </c>
      <c r="F176" s="156" t="s">
        <v>1381</v>
      </c>
      <c r="G176" s="159" t="s">
        <v>608</v>
      </c>
      <c r="H176" s="160">
        <v>51101</v>
      </c>
      <c r="I176" s="161">
        <v>40787</v>
      </c>
      <c r="J176" s="161">
        <v>41820</v>
      </c>
      <c r="K176" s="162">
        <v>420</v>
      </c>
      <c r="L176" s="163">
        <v>9.5399999999999991</v>
      </c>
      <c r="M176" s="406">
        <v>0</v>
      </c>
      <c r="N176" s="406">
        <v>0</v>
      </c>
      <c r="O176" s="406">
        <v>0</v>
      </c>
      <c r="P176" s="406">
        <v>0</v>
      </c>
      <c r="Q176" s="406">
        <v>0</v>
      </c>
      <c r="R176" s="376">
        <f>SUM(L176:Q176)</f>
        <v>9.5399999999999991</v>
      </c>
      <c r="S176" s="547">
        <f t="shared" si="8"/>
        <v>4006.7999999999997</v>
      </c>
      <c r="T176" s="172"/>
      <c r="U176" s="172" t="s">
        <v>278</v>
      </c>
      <c r="V176" s="548"/>
      <c r="W176" s="172"/>
      <c r="X176" s="167" t="s">
        <v>1382</v>
      </c>
      <c r="Y176" s="156" t="s">
        <v>1381</v>
      </c>
      <c r="Z176" s="159" t="s">
        <v>608</v>
      </c>
      <c r="AA176" s="550" t="s">
        <v>183</v>
      </c>
      <c r="AB176" s="170">
        <v>51101</v>
      </c>
      <c r="AC176" s="159" t="s">
        <v>1383</v>
      </c>
      <c r="AD176" s="157"/>
      <c r="AE176" s="556" t="s">
        <v>1384</v>
      </c>
    </row>
    <row r="177" spans="1:37" s="3" customFormat="1" ht="27" customHeight="1" thickBot="1" x14ac:dyDescent="0.3">
      <c r="A177" s="167" t="s">
        <v>1362</v>
      </c>
      <c r="B177" s="167"/>
      <c r="C177" s="167" t="s">
        <v>1363</v>
      </c>
      <c r="D177" s="541" t="s">
        <v>1364</v>
      </c>
      <c r="E177" s="542" t="s">
        <v>1365</v>
      </c>
      <c r="F177" s="167" t="s">
        <v>1385</v>
      </c>
      <c r="G177" s="168" t="s">
        <v>414</v>
      </c>
      <c r="H177" s="543">
        <v>50701</v>
      </c>
      <c r="I177" s="544">
        <v>40756</v>
      </c>
      <c r="J177" s="544">
        <v>41820</v>
      </c>
      <c r="K177" s="545">
        <v>420</v>
      </c>
      <c r="L177" s="406">
        <v>9.5399999999999991</v>
      </c>
      <c r="M177" s="406">
        <v>0</v>
      </c>
      <c r="N177" s="406">
        <v>0</v>
      </c>
      <c r="O177" s="406">
        <v>0</v>
      </c>
      <c r="P177" s="406">
        <v>0</v>
      </c>
      <c r="Q177" s="406">
        <v>0</v>
      </c>
      <c r="R177" s="376">
        <f>SUM(L177:Q177)</f>
        <v>9.5399999999999991</v>
      </c>
      <c r="S177" s="547">
        <f t="shared" si="8"/>
        <v>4006.7999999999997</v>
      </c>
      <c r="T177" s="172"/>
      <c r="U177" s="172" t="s">
        <v>278</v>
      </c>
      <c r="V177" s="548" t="s">
        <v>1367</v>
      </c>
      <c r="W177" s="172"/>
      <c r="X177" s="167" t="s">
        <v>1386</v>
      </c>
      <c r="Y177" s="167" t="s">
        <v>1387</v>
      </c>
      <c r="Z177" s="168" t="s">
        <v>414</v>
      </c>
      <c r="AA177" s="550" t="s">
        <v>183</v>
      </c>
      <c r="AB177" s="551">
        <v>50701</v>
      </c>
      <c r="AC177" s="168" t="s">
        <v>1388</v>
      </c>
      <c r="AD177" s="541"/>
      <c r="AE177" s="557" t="s">
        <v>1389</v>
      </c>
    </row>
    <row r="178" spans="1:37" s="173" customFormat="1" ht="27" customHeight="1" thickBot="1" x14ac:dyDescent="0.25">
      <c r="A178" s="558" t="s">
        <v>1390</v>
      </c>
      <c r="B178" s="558" t="s">
        <v>1391</v>
      </c>
      <c r="C178" s="558" t="s">
        <v>1392</v>
      </c>
      <c r="D178" s="558" t="s">
        <v>1393</v>
      </c>
      <c r="E178" s="559" t="s">
        <v>1394</v>
      </c>
      <c r="F178" s="518" t="s">
        <v>1395</v>
      </c>
      <c r="G178" s="518" t="s">
        <v>646</v>
      </c>
      <c r="H178" s="560">
        <v>51401</v>
      </c>
      <c r="I178" s="561">
        <v>35431</v>
      </c>
      <c r="J178" s="561">
        <v>42185</v>
      </c>
      <c r="K178" s="562">
        <v>3040</v>
      </c>
      <c r="L178" s="519">
        <v>4.08</v>
      </c>
      <c r="M178" s="563">
        <v>0</v>
      </c>
      <c r="N178" s="563">
        <v>0</v>
      </c>
      <c r="O178" s="563">
        <v>0</v>
      </c>
      <c r="P178" s="563">
        <v>0</v>
      </c>
      <c r="Q178" s="563">
        <v>0</v>
      </c>
      <c r="R178" s="564">
        <f t="shared" ref="R178:R187" si="9">SUM(L178+M178+N178+O178+P178+Q178)</f>
        <v>4.08</v>
      </c>
      <c r="S178" s="565">
        <f t="shared" si="8"/>
        <v>12403.2</v>
      </c>
      <c r="T178" s="566"/>
      <c r="U178" s="567" t="s">
        <v>1396</v>
      </c>
      <c r="V178" s="566"/>
      <c r="W178" s="537"/>
      <c r="X178" s="518" t="s">
        <v>1397</v>
      </c>
      <c r="Y178" s="518" t="s">
        <v>1398</v>
      </c>
      <c r="Z178" s="518" t="s">
        <v>646</v>
      </c>
      <c r="AA178" s="568" t="s">
        <v>183</v>
      </c>
      <c r="AB178" s="569">
        <v>51401</v>
      </c>
      <c r="AC178" s="518" t="s">
        <v>1399</v>
      </c>
      <c r="AD178" s="570" t="s">
        <v>1400</v>
      </c>
      <c r="AE178" s="559" t="s">
        <v>1401</v>
      </c>
      <c r="AF178" s="155"/>
      <c r="AG178" s="571"/>
      <c r="AH178" s="571"/>
      <c r="AI178" s="155"/>
      <c r="AJ178" s="155"/>
      <c r="AK178" s="155"/>
    </row>
    <row r="179" spans="1:37" s="155" customFormat="1" ht="27" customHeight="1" thickBot="1" x14ac:dyDescent="0.25">
      <c r="A179" s="233" t="s">
        <v>1390</v>
      </c>
      <c r="B179" s="233" t="s">
        <v>1402</v>
      </c>
      <c r="C179" s="558" t="s">
        <v>1392</v>
      </c>
      <c r="D179" s="233" t="s">
        <v>1393</v>
      </c>
      <c r="E179" s="559" t="s">
        <v>1394</v>
      </c>
      <c r="F179" s="236" t="s">
        <v>1403</v>
      </c>
      <c r="G179" s="236" t="s">
        <v>250</v>
      </c>
      <c r="H179" s="312">
        <v>50010</v>
      </c>
      <c r="I179" s="291">
        <v>34834</v>
      </c>
      <c r="J179" s="291">
        <v>42247</v>
      </c>
      <c r="K179" s="314">
        <v>3500</v>
      </c>
      <c r="L179" s="210">
        <v>5.15</v>
      </c>
      <c r="M179" s="308">
        <v>2.3199999999999998</v>
      </c>
      <c r="N179" s="308">
        <v>0</v>
      </c>
      <c r="O179" s="308">
        <v>0</v>
      </c>
      <c r="P179" s="308">
        <v>0</v>
      </c>
      <c r="Q179" s="308">
        <v>0</v>
      </c>
      <c r="R179" s="181">
        <f t="shared" si="9"/>
        <v>7.4700000000000006</v>
      </c>
      <c r="S179" s="182">
        <f t="shared" si="8"/>
        <v>26145.000000000004</v>
      </c>
      <c r="T179" s="183"/>
      <c r="U179" s="243" t="s">
        <v>1404</v>
      </c>
      <c r="V179" s="183"/>
      <c r="W179" s="185"/>
      <c r="X179" s="236" t="s">
        <v>1405</v>
      </c>
      <c r="Y179" s="236" t="s">
        <v>1406</v>
      </c>
      <c r="Z179" s="236" t="s">
        <v>1407</v>
      </c>
      <c r="AA179" s="315" t="s">
        <v>692</v>
      </c>
      <c r="AB179" s="316">
        <v>60430</v>
      </c>
      <c r="AC179" s="236" t="s">
        <v>1408</v>
      </c>
      <c r="AD179" s="242" t="s">
        <v>1409</v>
      </c>
      <c r="AE179" s="327" t="s">
        <v>1410</v>
      </c>
      <c r="AG179" s="571"/>
      <c r="AH179" s="571"/>
    </row>
    <row r="180" spans="1:37" s="155" customFormat="1" ht="27" customHeight="1" thickBot="1" x14ac:dyDescent="0.25">
      <c r="A180" s="260" t="s">
        <v>1390</v>
      </c>
      <c r="B180" s="260" t="s">
        <v>1402</v>
      </c>
      <c r="C180" s="558" t="s">
        <v>1392</v>
      </c>
      <c r="D180" s="260" t="s">
        <v>1393</v>
      </c>
      <c r="E180" s="559" t="s">
        <v>1394</v>
      </c>
      <c r="F180" s="263" t="s">
        <v>1411</v>
      </c>
      <c r="G180" s="263" t="s">
        <v>250</v>
      </c>
      <c r="H180" s="464">
        <v>50010</v>
      </c>
      <c r="I180" s="267">
        <v>34939</v>
      </c>
      <c r="J180" s="267">
        <v>42978</v>
      </c>
      <c r="K180" s="451">
        <v>3392</v>
      </c>
      <c r="L180" s="269">
        <v>5.16</v>
      </c>
      <c r="M180" s="572">
        <v>0</v>
      </c>
      <c r="N180" s="572">
        <v>0</v>
      </c>
      <c r="O180" s="465">
        <v>0</v>
      </c>
      <c r="P180" s="465">
        <v>0</v>
      </c>
      <c r="Q180" s="465">
        <v>0</v>
      </c>
      <c r="R180" s="254">
        <f t="shared" si="9"/>
        <v>5.16</v>
      </c>
      <c r="S180" s="254">
        <f t="shared" si="8"/>
        <v>17502.72</v>
      </c>
      <c r="T180" s="255"/>
      <c r="U180" s="270" t="s">
        <v>1412</v>
      </c>
      <c r="V180" s="255"/>
      <c r="W180" s="257"/>
      <c r="X180" s="263" t="s">
        <v>1413</v>
      </c>
      <c r="Y180" s="263" t="s">
        <v>1414</v>
      </c>
      <c r="Z180" s="263" t="s">
        <v>1415</v>
      </c>
      <c r="AA180" s="404" t="s">
        <v>183</v>
      </c>
      <c r="AB180" s="466">
        <v>50046</v>
      </c>
      <c r="AC180" s="263" t="s">
        <v>1416</v>
      </c>
      <c r="AD180" s="272" t="s">
        <v>1417</v>
      </c>
      <c r="AE180" s="340" t="s">
        <v>1418</v>
      </c>
      <c r="AF180" s="173"/>
      <c r="AG180" s="173"/>
      <c r="AH180" s="173"/>
      <c r="AI180" s="173"/>
      <c r="AJ180" s="173"/>
      <c r="AK180" s="173"/>
    </row>
    <row r="181" spans="1:37" s="155" customFormat="1" ht="27" customHeight="1" thickBot="1" x14ac:dyDescent="0.25">
      <c r="A181" s="260" t="s">
        <v>1390</v>
      </c>
      <c r="B181" s="260" t="s">
        <v>1402</v>
      </c>
      <c r="C181" s="558" t="s">
        <v>1392</v>
      </c>
      <c r="D181" s="260" t="s">
        <v>1393</v>
      </c>
      <c r="E181" s="559" t="s">
        <v>1394</v>
      </c>
      <c r="F181" s="263" t="s">
        <v>1419</v>
      </c>
      <c r="G181" s="263" t="s">
        <v>1420</v>
      </c>
      <c r="H181" s="464">
        <v>50423</v>
      </c>
      <c r="I181" s="267">
        <v>28430</v>
      </c>
      <c r="J181" s="267">
        <v>42247</v>
      </c>
      <c r="K181" s="451">
        <v>3000</v>
      </c>
      <c r="L181" s="573">
        <v>4.8</v>
      </c>
      <c r="M181" s="465">
        <v>0</v>
      </c>
      <c r="N181" s="465">
        <v>1.4650000000000001</v>
      </c>
      <c r="O181" s="465">
        <v>0</v>
      </c>
      <c r="P181" s="465">
        <v>0</v>
      </c>
      <c r="Q181" s="465">
        <v>0</v>
      </c>
      <c r="R181" s="254">
        <f t="shared" si="9"/>
        <v>6.2649999999999997</v>
      </c>
      <c r="S181" s="254">
        <f t="shared" si="8"/>
        <v>18795</v>
      </c>
      <c r="T181" s="255"/>
      <c r="U181" s="270" t="s">
        <v>1421</v>
      </c>
      <c r="V181" s="255"/>
      <c r="W181" s="257"/>
      <c r="X181" s="263" t="s">
        <v>1422</v>
      </c>
      <c r="Y181" s="263" t="s">
        <v>1423</v>
      </c>
      <c r="Z181" s="263" t="s">
        <v>1420</v>
      </c>
      <c r="AA181" s="404" t="s">
        <v>183</v>
      </c>
      <c r="AB181" s="466">
        <v>50423</v>
      </c>
      <c r="AC181" s="263" t="s">
        <v>1424</v>
      </c>
      <c r="AD181" s="272"/>
      <c r="AE181" s="263"/>
      <c r="AG181" s="571"/>
      <c r="AH181" s="571"/>
    </row>
    <row r="182" spans="1:37" s="155" customFormat="1" ht="27" customHeight="1" thickBot="1" x14ac:dyDescent="0.25">
      <c r="A182" s="260" t="s">
        <v>1390</v>
      </c>
      <c r="B182" s="260" t="s">
        <v>1402</v>
      </c>
      <c r="C182" s="558" t="s">
        <v>1392</v>
      </c>
      <c r="D182" s="260" t="s">
        <v>1393</v>
      </c>
      <c r="E182" s="559" t="s">
        <v>1394</v>
      </c>
      <c r="F182" s="263" t="s">
        <v>1425</v>
      </c>
      <c r="G182" s="263" t="s">
        <v>268</v>
      </c>
      <c r="H182" s="464">
        <v>52601</v>
      </c>
      <c r="I182" s="267">
        <v>29304</v>
      </c>
      <c r="J182" s="267">
        <v>41820</v>
      </c>
      <c r="K182" s="451">
        <v>2000</v>
      </c>
      <c r="L182" s="269">
        <v>9.4079999999999995</v>
      </c>
      <c r="M182" s="465">
        <v>0</v>
      </c>
      <c r="N182" s="465"/>
      <c r="O182" s="465">
        <v>0</v>
      </c>
      <c r="P182" s="465">
        <v>0</v>
      </c>
      <c r="Q182" s="465">
        <v>0</v>
      </c>
      <c r="R182" s="254">
        <f t="shared" si="9"/>
        <v>9.4079999999999995</v>
      </c>
      <c r="S182" s="254">
        <f t="shared" si="8"/>
        <v>18816</v>
      </c>
      <c r="T182" s="255"/>
      <c r="U182" s="270" t="s">
        <v>1426</v>
      </c>
      <c r="V182" s="255"/>
      <c r="W182" s="257"/>
      <c r="X182" s="263" t="s">
        <v>1427</v>
      </c>
      <c r="Y182" s="263" t="s">
        <v>1428</v>
      </c>
      <c r="Z182" s="263" t="s">
        <v>268</v>
      </c>
      <c r="AA182" s="404" t="s">
        <v>183</v>
      </c>
      <c r="AB182" s="466">
        <v>52601</v>
      </c>
      <c r="AC182" s="263" t="s">
        <v>1429</v>
      </c>
      <c r="AD182" s="272" t="s">
        <v>1430</v>
      </c>
      <c r="AE182" s="574" t="s">
        <v>1431</v>
      </c>
      <c r="AG182" s="571"/>
      <c r="AH182" s="571"/>
    </row>
    <row r="183" spans="1:37" s="155" customFormat="1" ht="27" customHeight="1" thickBot="1" x14ac:dyDescent="0.25">
      <c r="A183" s="233" t="s">
        <v>1390</v>
      </c>
      <c r="B183" s="233" t="s">
        <v>1402</v>
      </c>
      <c r="C183" s="558" t="s">
        <v>1392</v>
      </c>
      <c r="D183" s="233" t="s">
        <v>1393</v>
      </c>
      <c r="E183" s="559" t="s">
        <v>1394</v>
      </c>
      <c r="F183" s="236" t="s">
        <v>1432</v>
      </c>
      <c r="G183" s="236" t="s">
        <v>646</v>
      </c>
      <c r="H183" s="312">
        <v>51401</v>
      </c>
      <c r="I183" s="291">
        <v>36277</v>
      </c>
      <c r="J183" s="291">
        <v>42185</v>
      </c>
      <c r="K183" s="314">
        <v>2027</v>
      </c>
      <c r="L183" s="210">
        <v>5.95</v>
      </c>
      <c r="M183" s="308">
        <v>0</v>
      </c>
      <c r="N183" s="308">
        <v>0</v>
      </c>
      <c r="O183" s="308">
        <v>0</v>
      </c>
      <c r="P183" s="308">
        <v>0</v>
      </c>
      <c r="Q183" s="308">
        <v>0</v>
      </c>
      <c r="R183" s="181">
        <f t="shared" si="9"/>
        <v>5.95</v>
      </c>
      <c r="S183" s="254">
        <f t="shared" si="8"/>
        <v>12060.65</v>
      </c>
      <c r="T183" s="183"/>
      <c r="U183" s="243" t="s">
        <v>1396</v>
      </c>
      <c r="V183" s="183"/>
      <c r="W183" s="185"/>
      <c r="X183" s="236" t="s">
        <v>1397</v>
      </c>
      <c r="Y183" s="236" t="s">
        <v>1398</v>
      </c>
      <c r="Z183" s="236" t="s">
        <v>646</v>
      </c>
      <c r="AA183" s="315" t="s">
        <v>183</v>
      </c>
      <c r="AB183" s="316">
        <v>51401</v>
      </c>
      <c r="AC183" s="236" t="s">
        <v>1399</v>
      </c>
      <c r="AD183" s="242" t="s">
        <v>1400</v>
      </c>
      <c r="AE183" s="327" t="s">
        <v>1401</v>
      </c>
      <c r="AG183" s="571"/>
      <c r="AH183" s="571"/>
    </row>
    <row r="184" spans="1:37" s="155" customFormat="1" ht="27" customHeight="1" thickBot="1" x14ac:dyDescent="0.25">
      <c r="A184" s="233" t="s">
        <v>1390</v>
      </c>
      <c r="B184" s="233" t="s">
        <v>1402</v>
      </c>
      <c r="C184" s="558" t="s">
        <v>1392</v>
      </c>
      <c r="D184" s="233" t="s">
        <v>1393</v>
      </c>
      <c r="E184" s="559" t="s">
        <v>1394</v>
      </c>
      <c r="F184" s="236" t="s">
        <v>1433</v>
      </c>
      <c r="G184" s="236" t="s">
        <v>276</v>
      </c>
      <c r="H184" s="312">
        <v>52402</v>
      </c>
      <c r="I184" s="291">
        <v>41640</v>
      </c>
      <c r="J184" s="291">
        <v>45291</v>
      </c>
      <c r="K184" s="314">
        <v>7100</v>
      </c>
      <c r="L184" s="210">
        <v>12</v>
      </c>
      <c r="M184" s="308">
        <v>7.23</v>
      </c>
      <c r="N184" s="308">
        <v>0</v>
      </c>
      <c r="O184" s="308">
        <v>0</v>
      </c>
      <c r="P184" s="308">
        <v>0</v>
      </c>
      <c r="Q184" s="308">
        <v>0</v>
      </c>
      <c r="R184" s="181">
        <f t="shared" si="9"/>
        <v>19.23</v>
      </c>
      <c r="S184" s="182">
        <f t="shared" si="8"/>
        <v>136533</v>
      </c>
      <c r="T184" s="183"/>
      <c r="U184" s="243" t="s">
        <v>1434</v>
      </c>
      <c r="V184" s="183" t="s">
        <v>1435</v>
      </c>
      <c r="W184" s="185"/>
      <c r="X184" s="236" t="s">
        <v>1436</v>
      </c>
      <c r="Y184" s="236" t="s">
        <v>1437</v>
      </c>
      <c r="Z184" s="236" t="s">
        <v>276</v>
      </c>
      <c r="AA184" s="315" t="s">
        <v>1438</v>
      </c>
      <c r="AB184" s="316">
        <v>52402</v>
      </c>
      <c r="AC184" s="263" t="s">
        <v>281</v>
      </c>
      <c r="AD184" s="272" t="s">
        <v>282</v>
      </c>
      <c r="AE184" s="247" t="s">
        <v>283</v>
      </c>
      <c r="AG184" s="571"/>
      <c r="AH184" s="571"/>
    </row>
    <row r="185" spans="1:37" s="155" customFormat="1" ht="27" customHeight="1" thickBot="1" x14ac:dyDescent="0.25">
      <c r="A185" s="233" t="s">
        <v>1390</v>
      </c>
      <c r="B185" s="233" t="s">
        <v>1402</v>
      </c>
      <c r="C185" s="558" t="s">
        <v>1392</v>
      </c>
      <c r="D185" s="233" t="s">
        <v>1393</v>
      </c>
      <c r="E185" s="559" t="s">
        <v>1394</v>
      </c>
      <c r="F185" s="236" t="s">
        <v>1439</v>
      </c>
      <c r="G185" s="236" t="s">
        <v>293</v>
      </c>
      <c r="H185" s="312">
        <v>52732</v>
      </c>
      <c r="I185" s="291">
        <v>32509</v>
      </c>
      <c r="J185" s="291">
        <v>41973</v>
      </c>
      <c r="K185" s="314">
        <v>2500</v>
      </c>
      <c r="L185" s="210">
        <v>10.45</v>
      </c>
      <c r="M185" s="308">
        <v>0</v>
      </c>
      <c r="N185" s="308">
        <v>0</v>
      </c>
      <c r="O185" s="308">
        <v>0</v>
      </c>
      <c r="P185" s="308">
        <v>0</v>
      </c>
      <c r="Q185" s="308">
        <v>0</v>
      </c>
      <c r="R185" s="181">
        <f t="shared" si="9"/>
        <v>10.45</v>
      </c>
      <c r="S185" s="182">
        <f t="shared" si="8"/>
        <v>26125</v>
      </c>
      <c r="T185" s="183" t="s">
        <v>1440</v>
      </c>
      <c r="U185" s="243" t="s">
        <v>1441</v>
      </c>
      <c r="V185" s="183"/>
      <c r="W185" s="185"/>
      <c r="X185" s="236" t="s">
        <v>1442</v>
      </c>
      <c r="Y185" s="236" t="s">
        <v>1443</v>
      </c>
      <c r="Z185" s="236" t="s">
        <v>293</v>
      </c>
      <c r="AA185" s="315" t="s">
        <v>183</v>
      </c>
      <c r="AB185" s="316">
        <v>52732</v>
      </c>
      <c r="AC185" s="236" t="s">
        <v>1444</v>
      </c>
      <c r="AD185" s="242" t="s">
        <v>1445</v>
      </c>
      <c r="AE185" s="327" t="s">
        <v>1446</v>
      </c>
      <c r="AG185" s="571"/>
      <c r="AH185" s="571"/>
    </row>
    <row r="186" spans="1:37" s="155" customFormat="1" ht="27" customHeight="1" thickBot="1" x14ac:dyDescent="0.25">
      <c r="A186" s="233" t="s">
        <v>1390</v>
      </c>
      <c r="B186" s="233" t="s">
        <v>1402</v>
      </c>
      <c r="C186" s="558" t="s">
        <v>1392</v>
      </c>
      <c r="D186" s="233" t="s">
        <v>1393</v>
      </c>
      <c r="E186" s="559" t="s">
        <v>1394</v>
      </c>
      <c r="F186" s="236" t="s">
        <v>1447</v>
      </c>
      <c r="G186" s="236" t="s">
        <v>300</v>
      </c>
      <c r="H186" s="312">
        <v>51503</v>
      </c>
      <c r="I186" s="291">
        <v>40210</v>
      </c>
      <c r="J186" s="291">
        <v>42035</v>
      </c>
      <c r="K186" s="314">
        <v>3311</v>
      </c>
      <c r="L186" s="210">
        <v>24.92</v>
      </c>
      <c r="M186" s="308">
        <v>0</v>
      </c>
      <c r="N186" s="308">
        <v>0</v>
      </c>
      <c r="O186" s="308">
        <v>0</v>
      </c>
      <c r="P186" s="308">
        <v>0</v>
      </c>
      <c r="Q186" s="308">
        <v>0</v>
      </c>
      <c r="R186" s="181">
        <f t="shared" si="9"/>
        <v>24.92</v>
      </c>
      <c r="S186" s="182">
        <f t="shared" si="8"/>
        <v>82510.12000000001</v>
      </c>
      <c r="T186" s="183" t="s">
        <v>1448</v>
      </c>
      <c r="U186" s="243" t="s">
        <v>1396</v>
      </c>
      <c r="V186" s="183"/>
      <c r="W186" s="185"/>
      <c r="X186" s="236" t="s">
        <v>1449</v>
      </c>
      <c r="Y186" s="236" t="s">
        <v>1450</v>
      </c>
      <c r="Z186" s="236" t="s">
        <v>748</v>
      </c>
      <c r="AA186" s="315" t="s">
        <v>692</v>
      </c>
      <c r="AB186" s="316">
        <v>60606</v>
      </c>
      <c r="AC186" s="236" t="s">
        <v>1451</v>
      </c>
      <c r="AD186" s="242"/>
      <c r="AE186" s="575" t="s">
        <v>1452</v>
      </c>
      <c r="AG186" s="571"/>
      <c r="AH186" s="571"/>
    </row>
    <row r="187" spans="1:37" s="155" customFormat="1" ht="27" customHeight="1" thickBot="1" x14ac:dyDescent="0.25">
      <c r="A187" s="233" t="s">
        <v>1390</v>
      </c>
      <c r="B187" s="233" t="s">
        <v>1402</v>
      </c>
      <c r="C187" s="558" t="s">
        <v>1392</v>
      </c>
      <c r="D187" s="233" t="s">
        <v>1393</v>
      </c>
      <c r="E187" s="559" t="s">
        <v>1394</v>
      </c>
      <c r="F187" s="236" t="s">
        <v>1453</v>
      </c>
      <c r="G187" s="236" t="s">
        <v>300</v>
      </c>
      <c r="H187" s="312">
        <v>51503</v>
      </c>
      <c r="I187" s="291">
        <v>34943</v>
      </c>
      <c r="J187" s="291">
        <v>42582</v>
      </c>
      <c r="K187" s="314">
        <v>3036</v>
      </c>
      <c r="L187" s="576">
        <v>10.78</v>
      </c>
      <c r="M187" s="308">
        <v>0</v>
      </c>
      <c r="N187" s="308">
        <v>0</v>
      </c>
      <c r="O187" s="308">
        <v>0</v>
      </c>
      <c r="P187" s="308">
        <v>0</v>
      </c>
      <c r="Q187" s="308">
        <v>0</v>
      </c>
      <c r="R187" s="181">
        <f t="shared" si="9"/>
        <v>10.78</v>
      </c>
      <c r="S187" s="182">
        <f t="shared" si="8"/>
        <v>32728.079999999998</v>
      </c>
      <c r="T187" s="183"/>
      <c r="U187" s="243" t="s">
        <v>878</v>
      </c>
      <c r="V187" s="183"/>
      <c r="W187" s="185"/>
      <c r="X187" s="236" t="s">
        <v>302</v>
      </c>
      <c r="Y187" s="236" t="s">
        <v>667</v>
      </c>
      <c r="Z187" s="236" t="s">
        <v>300</v>
      </c>
      <c r="AA187" s="315" t="s">
        <v>183</v>
      </c>
      <c r="AB187" s="316">
        <v>51503</v>
      </c>
      <c r="AC187" s="236" t="s">
        <v>1454</v>
      </c>
      <c r="AD187" s="242"/>
      <c r="AE187" s="236"/>
    </row>
    <row r="188" spans="1:37" s="5" customFormat="1" ht="27" customHeight="1" thickBot="1" x14ac:dyDescent="0.25">
      <c r="A188" s="494" t="s">
        <v>1390</v>
      </c>
      <c r="B188" s="494" t="s">
        <v>1402</v>
      </c>
      <c r="C188" s="577" t="s">
        <v>1392</v>
      </c>
      <c r="D188" s="494" t="s">
        <v>1393</v>
      </c>
      <c r="E188" s="578" t="s">
        <v>1394</v>
      </c>
      <c r="F188" s="497" t="s">
        <v>1455</v>
      </c>
      <c r="G188" s="497" t="s">
        <v>1456</v>
      </c>
      <c r="H188" s="579"/>
      <c r="I188" s="512">
        <v>40483</v>
      </c>
      <c r="J188" s="512">
        <v>42308</v>
      </c>
      <c r="K188" s="580" t="s">
        <v>1457</v>
      </c>
      <c r="L188" s="581">
        <v>0</v>
      </c>
      <c r="M188" s="582">
        <v>0</v>
      </c>
      <c r="N188" s="582">
        <v>0</v>
      </c>
      <c r="O188" s="582">
        <v>0</v>
      </c>
      <c r="P188" s="582">
        <v>0</v>
      </c>
      <c r="Q188" s="582">
        <v>0</v>
      </c>
      <c r="R188" s="503">
        <v>0</v>
      </c>
      <c r="S188" s="504">
        <v>0</v>
      </c>
      <c r="T188" s="505"/>
      <c r="U188" s="506" t="s">
        <v>1458</v>
      </c>
      <c r="V188" s="505" t="s">
        <v>1459</v>
      </c>
      <c r="W188" s="507"/>
      <c r="X188" s="497" t="s">
        <v>1460</v>
      </c>
      <c r="Y188" s="497" t="s">
        <v>1461</v>
      </c>
      <c r="Z188" s="497" t="s">
        <v>892</v>
      </c>
      <c r="AA188" s="583" t="s">
        <v>692</v>
      </c>
      <c r="AB188" s="584" t="s">
        <v>1462</v>
      </c>
      <c r="AC188" s="497" t="s">
        <v>1463</v>
      </c>
      <c r="AD188" s="510" t="s">
        <v>1464</v>
      </c>
      <c r="AE188" s="497"/>
      <c r="AF188" s="19"/>
      <c r="AG188" s="19"/>
      <c r="AH188" s="19"/>
      <c r="AI188" s="19"/>
      <c r="AJ188" s="19"/>
      <c r="AK188" s="19"/>
    </row>
    <row r="189" spans="1:37" s="155" customFormat="1" ht="27" customHeight="1" thickBot="1" x14ac:dyDescent="0.3">
      <c r="A189" s="260" t="s">
        <v>1390</v>
      </c>
      <c r="B189" s="260" t="s">
        <v>1402</v>
      </c>
      <c r="C189" s="558" t="s">
        <v>1392</v>
      </c>
      <c r="D189" s="260" t="s">
        <v>1393</v>
      </c>
      <c r="E189" s="559" t="s">
        <v>1394</v>
      </c>
      <c r="F189" s="263" t="s">
        <v>1465</v>
      </c>
      <c r="G189" s="263" t="s">
        <v>1466</v>
      </c>
      <c r="H189" s="464">
        <v>52806</v>
      </c>
      <c r="I189" s="267">
        <v>41306</v>
      </c>
      <c r="J189" s="267">
        <v>45291</v>
      </c>
      <c r="K189" s="451">
        <v>7500</v>
      </c>
      <c r="L189" s="269">
        <v>8</v>
      </c>
      <c r="M189" s="465">
        <v>0</v>
      </c>
      <c r="N189" s="465">
        <v>0</v>
      </c>
      <c r="O189" s="465">
        <v>0</v>
      </c>
      <c r="P189" s="465">
        <v>0</v>
      </c>
      <c r="Q189" s="465">
        <v>0</v>
      </c>
      <c r="R189" s="254">
        <f t="shared" ref="R189:R223" si="10">SUM(L189+M189+N189+O189+P189+Q189)</f>
        <v>8</v>
      </c>
      <c r="S189" s="254">
        <f t="shared" ref="S189:S202" si="11">R189*K189</f>
        <v>60000</v>
      </c>
      <c r="T189" s="255"/>
      <c r="U189" s="270" t="s">
        <v>1467</v>
      </c>
      <c r="V189" s="255" t="s">
        <v>1468</v>
      </c>
      <c r="W189" s="257"/>
      <c r="X189" s="263" t="s">
        <v>1469</v>
      </c>
      <c r="Y189" s="263" t="s">
        <v>1470</v>
      </c>
      <c r="Z189" s="263" t="s">
        <v>1471</v>
      </c>
      <c r="AA189" s="404" t="s">
        <v>1253</v>
      </c>
      <c r="AB189" s="466">
        <v>7940</v>
      </c>
      <c r="AC189" s="263" t="s">
        <v>1472</v>
      </c>
      <c r="AD189" s="272" t="s">
        <v>1473</v>
      </c>
      <c r="AE189" s="585" t="s">
        <v>1474</v>
      </c>
      <c r="AF189" s="1"/>
      <c r="AG189" s="586"/>
      <c r="AH189" s="586"/>
      <c r="AI189" s="1"/>
      <c r="AJ189" s="1"/>
      <c r="AK189" s="1"/>
    </row>
    <row r="190" spans="1:37" s="155" customFormat="1" ht="27" customHeight="1" thickBot="1" x14ac:dyDescent="0.25">
      <c r="A190" s="233" t="s">
        <v>1390</v>
      </c>
      <c r="B190" s="233" t="s">
        <v>1402</v>
      </c>
      <c r="C190" s="558" t="s">
        <v>1392</v>
      </c>
      <c r="D190" s="233" t="s">
        <v>1393</v>
      </c>
      <c r="E190" s="559" t="s">
        <v>1394</v>
      </c>
      <c r="F190" s="236" t="s">
        <v>1475</v>
      </c>
      <c r="G190" s="236" t="s">
        <v>331</v>
      </c>
      <c r="H190" s="312">
        <v>52001</v>
      </c>
      <c r="I190" s="291">
        <v>40057</v>
      </c>
      <c r="J190" s="587">
        <v>43708</v>
      </c>
      <c r="K190" s="314">
        <v>2947</v>
      </c>
      <c r="L190" s="210">
        <v>12</v>
      </c>
      <c r="M190" s="308">
        <v>0</v>
      </c>
      <c r="N190" s="308">
        <v>0</v>
      </c>
      <c r="O190" s="308">
        <v>0</v>
      </c>
      <c r="P190" s="308">
        <v>0</v>
      </c>
      <c r="Q190" s="308">
        <v>0</v>
      </c>
      <c r="R190" s="181">
        <f t="shared" si="10"/>
        <v>12</v>
      </c>
      <c r="S190" s="182">
        <f t="shared" si="11"/>
        <v>35364</v>
      </c>
      <c r="T190" s="183"/>
      <c r="U190" s="243" t="s">
        <v>1476</v>
      </c>
      <c r="V190" s="183"/>
      <c r="W190" s="185"/>
      <c r="X190" s="236" t="s">
        <v>1477</v>
      </c>
      <c r="Y190" s="236" t="s">
        <v>1478</v>
      </c>
      <c r="Z190" s="236" t="s">
        <v>331</v>
      </c>
      <c r="AA190" s="315" t="s">
        <v>183</v>
      </c>
      <c r="AB190" s="316">
        <v>52001</v>
      </c>
      <c r="AC190" s="236" t="s">
        <v>1479</v>
      </c>
      <c r="AD190" s="242" t="s">
        <v>1480</v>
      </c>
      <c r="AE190" s="327" t="s">
        <v>1481</v>
      </c>
      <c r="AG190" s="571"/>
      <c r="AH190" s="571"/>
    </row>
    <row r="191" spans="1:37" s="1" customFormat="1" ht="27" customHeight="1" thickBot="1" x14ac:dyDescent="0.25">
      <c r="A191" s="245" t="s">
        <v>1390</v>
      </c>
      <c r="B191" s="245" t="s">
        <v>1402</v>
      </c>
      <c r="C191" s="558" t="s">
        <v>1392</v>
      </c>
      <c r="D191" s="245" t="s">
        <v>1393</v>
      </c>
      <c r="E191" s="559" t="s">
        <v>1394</v>
      </c>
      <c r="F191" s="248" t="s">
        <v>1482</v>
      </c>
      <c r="G191" s="248" t="s">
        <v>341</v>
      </c>
      <c r="H191" s="341">
        <v>50501</v>
      </c>
      <c r="I191" s="313">
        <v>28856</v>
      </c>
      <c r="J191" s="313">
        <v>42428</v>
      </c>
      <c r="K191" s="342">
        <v>3300</v>
      </c>
      <c r="L191" s="253">
        <v>7.28</v>
      </c>
      <c r="M191" s="343">
        <v>0</v>
      </c>
      <c r="N191" s="343">
        <v>0</v>
      </c>
      <c r="O191" s="343">
        <v>0</v>
      </c>
      <c r="P191" s="343">
        <v>0</v>
      </c>
      <c r="Q191" s="343">
        <v>0</v>
      </c>
      <c r="R191" s="181">
        <f t="shared" si="10"/>
        <v>7.28</v>
      </c>
      <c r="S191" s="254">
        <f t="shared" si="11"/>
        <v>24024</v>
      </c>
      <c r="T191" s="255" t="s">
        <v>1483</v>
      </c>
      <c r="U191" s="303" t="s">
        <v>1484</v>
      </c>
      <c r="V191" s="255"/>
      <c r="W191" s="257"/>
      <c r="X191" s="248" t="s">
        <v>1485</v>
      </c>
      <c r="Y191" s="248" t="s">
        <v>1486</v>
      </c>
      <c r="Z191" s="248" t="s">
        <v>1487</v>
      </c>
      <c r="AA191" s="307" t="s">
        <v>1488</v>
      </c>
      <c r="AB191" s="344">
        <v>97221</v>
      </c>
      <c r="AC191" s="248" t="s">
        <v>1489</v>
      </c>
      <c r="AD191" s="259"/>
      <c r="AE191" s="574" t="s">
        <v>1490</v>
      </c>
      <c r="AF191" s="155"/>
      <c r="AG191" s="571"/>
      <c r="AH191" s="571"/>
      <c r="AI191" s="155"/>
      <c r="AJ191" s="155"/>
      <c r="AK191" s="155"/>
    </row>
    <row r="192" spans="1:37" s="155" customFormat="1" ht="27" customHeight="1" thickBot="1" x14ac:dyDescent="0.3">
      <c r="A192" s="260" t="s">
        <v>1390</v>
      </c>
      <c r="B192" s="260" t="s">
        <v>1402</v>
      </c>
      <c r="C192" s="558" t="s">
        <v>1392</v>
      </c>
      <c r="D192" s="260" t="s">
        <v>1393</v>
      </c>
      <c r="E192" s="559" t="s">
        <v>1394</v>
      </c>
      <c r="F192" s="263" t="s">
        <v>1491</v>
      </c>
      <c r="G192" s="263" t="s">
        <v>348</v>
      </c>
      <c r="H192" s="464">
        <v>52240</v>
      </c>
      <c r="I192" s="267">
        <v>33786</v>
      </c>
      <c r="J192" s="267">
        <v>43251</v>
      </c>
      <c r="K192" s="451">
        <v>2730</v>
      </c>
      <c r="L192" s="269">
        <v>13.8</v>
      </c>
      <c r="M192" s="465">
        <v>0</v>
      </c>
      <c r="N192" s="465">
        <v>0</v>
      </c>
      <c r="O192" s="465">
        <v>0</v>
      </c>
      <c r="P192" s="465">
        <v>0</v>
      </c>
      <c r="Q192" s="465">
        <v>0</v>
      </c>
      <c r="R192" s="254">
        <f t="shared" si="10"/>
        <v>13.8</v>
      </c>
      <c r="S192" s="254">
        <f t="shared" si="11"/>
        <v>37674</v>
      </c>
      <c r="T192" s="255"/>
      <c r="U192" s="270" t="s">
        <v>1492</v>
      </c>
      <c r="V192" s="255"/>
      <c r="W192" s="257"/>
      <c r="X192" s="263" t="s">
        <v>1493</v>
      </c>
      <c r="Y192" s="263" t="s">
        <v>1494</v>
      </c>
      <c r="Z192" s="263" t="s">
        <v>348</v>
      </c>
      <c r="AA192" s="404" t="s">
        <v>183</v>
      </c>
      <c r="AB192" s="466">
        <v>52240</v>
      </c>
      <c r="AC192" s="263" t="s">
        <v>1493</v>
      </c>
      <c r="AD192" s="272" t="s">
        <v>1495</v>
      </c>
      <c r="AE192" s="585" t="s">
        <v>1496</v>
      </c>
      <c r="AF192" s="1"/>
      <c r="AG192" s="586"/>
      <c r="AH192" s="586"/>
      <c r="AI192" s="1"/>
      <c r="AJ192" s="1"/>
      <c r="AK192" s="1"/>
    </row>
    <row r="193" spans="1:37" s="1" customFormat="1" ht="27" customHeight="1" thickBot="1" x14ac:dyDescent="0.25">
      <c r="A193" s="233" t="s">
        <v>1390</v>
      </c>
      <c r="B193" s="233" t="s">
        <v>1402</v>
      </c>
      <c r="C193" s="558" t="s">
        <v>1392</v>
      </c>
      <c r="D193" s="233" t="s">
        <v>1393</v>
      </c>
      <c r="E193" s="559" t="s">
        <v>1394</v>
      </c>
      <c r="F193" s="236" t="s">
        <v>1497</v>
      </c>
      <c r="G193" s="236" t="s">
        <v>541</v>
      </c>
      <c r="H193" s="312">
        <v>50129</v>
      </c>
      <c r="I193" s="291">
        <v>36617</v>
      </c>
      <c r="J193" s="291">
        <v>42035</v>
      </c>
      <c r="K193" s="314">
        <v>6384</v>
      </c>
      <c r="L193" s="576">
        <v>6.75</v>
      </c>
      <c r="M193" s="308">
        <v>0</v>
      </c>
      <c r="N193" s="308">
        <v>0</v>
      </c>
      <c r="O193" s="308">
        <v>0</v>
      </c>
      <c r="P193" s="308">
        <v>0</v>
      </c>
      <c r="Q193" s="308">
        <v>0</v>
      </c>
      <c r="R193" s="181">
        <f t="shared" si="10"/>
        <v>6.75</v>
      </c>
      <c r="S193" s="182">
        <f t="shared" si="11"/>
        <v>43092</v>
      </c>
      <c r="T193" s="183" t="s">
        <v>1498</v>
      </c>
      <c r="U193" s="243" t="s">
        <v>1499</v>
      </c>
      <c r="V193" s="183"/>
      <c r="W193" s="185"/>
      <c r="X193" s="236" t="s">
        <v>1500</v>
      </c>
      <c r="Y193" s="236" t="s">
        <v>1501</v>
      </c>
      <c r="Z193" s="236" t="s">
        <v>541</v>
      </c>
      <c r="AA193" s="315" t="s">
        <v>183</v>
      </c>
      <c r="AB193" s="316">
        <v>50129</v>
      </c>
      <c r="AC193" s="236" t="s">
        <v>1502</v>
      </c>
      <c r="AD193" s="242" t="s">
        <v>1503</v>
      </c>
      <c r="AE193" s="236"/>
      <c r="AF193" s="155"/>
      <c r="AG193" s="155"/>
      <c r="AH193" s="155"/>
      <c r="AI193" s="155"/>
      <c r="AJ193" s="155"/>
      <c r="AK193" s="155"/>
    </row>
    <row r="194" spans="1:37" s="155" customFormat="1" ht="27" customHeight="1" thickBot="1" x14ac:dyDescent="0.3">
      <c r="A194" s="260" t="s">
        <v>1390</v>
      </c>
      <c r="B194" s="260" t="s">
        <v>1402</v>
      </c>
      <c r="C194" s="558" t="s">
        <v>1392</v>
      </c>
      <c r="D194" s="260" t="s">
        <v>1393</v>
      </c>
      <c r="E194" s="559" t="s">
        <v>1394</v>
      </c>
      <c r="F194" s="263" t="s">
        <v>1504</v>
      </c>
      <c r="G194" s="263" t="s">
        <v>369</v>
      </c>
      <c r="H194" s="464">
        <v>50158</v>
      </c>
      <c r="I194" s="267">
        <v>32964</v>
      </c>
      <c r="J194" s="267" t="s">
        <v>491</v>
      </c>
      <c r="K194" s="451">
        <v>1708</v>
      </c>
      <c r="L194" s="269">
        <v>18</v>
      </c>
      <c r="M194" s="465">
        <v>0</v>
      </c>
      <c r="N194" s="465">
        <v>0</v>
      </c>
      <c r="O194" s="465">
        <v>0</v>
      </c>
      <c r="P194" s="465">
        <v>0</v>
      </c>
      <c r="Q194" s="465">
        <v>0</v>
      </c>
      <c r="R194" s="254">
        <f t="shared" si="10"/>
        <v>18</v>
      </c>
      <c r="S194" s="254">
        <f t="shared" si="11"/>
        <v>30744</v>
      </c>
      <c r="T194" s="255"/>
      <c r="U194" s="270" t="s">
        <v>1505</v>
      </c>
      <c r="V194" s="255"/>
      <c r="W194" s="257"/>
      <c r="X194" s="263" t="s">
        <v>1506</v>
      </c>
      <c r="Y194" s="263" t="s">
        <v>1507</v>
      </c>
      <c r="Z194" s="263" t="s">
        <v>1508</v>
      </c>
      <c r="AA194" s="404" t="s">
        <v>1150</v>
      </c>
      <c r="AB194" s="466">
        <v>68154</v>
      </c>
      <c r="AC194" s="263" t="s">
        <v>1509</v>
      </c>
      <c r="AD194" s="272" t="s">
        <v>1510</v>
      </c>
      <c r="AE194" t="s">
        <v>1511</v>
      </c>
      <c r="AF194" s="1"/>
      <c r="AG194" s="586"/>
      <c r="AH194" s="586"/>
      <c r="AI194" s="1"/>
      <c r="AJ194" s="1"/>
      <c r="AK194" s="1"/>
    </row>
    <row r="195" spans="1:37" s="155" customFormat="1" ht="27" customHeight="1" thickBot="1" x14ac:dyDescent="0.25">
      <c r="A195" s="233" t="s">
        <v>1390</v>
      </c>
      <c r="B195" s="233" t="s">
        <v>1402</v>
      </c>
      <c r="C195" s="558" t="s">
        <v>1392</v>
      </c>
      <c r="D195" s="233" t="s">
        <v>1393</v>
      </c>
      <c r="E195" s="559" t="s">
        <v>1394</v>
      </c>
      <c r="F195" s="236" t="s">
        <v>1512</v>
      </c>
      <c r="G195" s="236" t="s">
        <v>562</v>
      </c>
      <c r="H195" s="312">
        <v>50402</v>
      </c>
      <c r="I195" s="291">
        <v>34943</v>
      </c>
      <c r="J195" s="291">
        <v>42216</v>
      </c>
      <c r="K195" s="314">
        <v>2533.5</v>
      </c>
      <c r="L195" s="576">
        <v>10.30195</v>
      </c>
      <c r="M195" s="308">
        <v>0</v>
      </c>
      <c r="N195" s="308">
        <v>0</v>
      </c>
      <c r="O195" s="308">
        <v>0</v>
      </c>
      <c r="P195" s="308">
        <v>0</v>
      </c>
      <c r="Q195" s="308">
        <v>0</v>
      </c>
      <c r="R195" s="181">
        <f t="shared" si="10"/>
        <v>10.30195</v>
      </c>
      <c r="S195" s="182">
        <f t="shared" si="11"/>
        <v>26099.990324999999</v>
      </c>
      <c r="T195" s="183"/>
      <c r="U195" s="243" t="s">
        <v>1513</v>
      </c>
      <c r="V195" s="183"/>
      <c r="W195" s="185"/>
      <c r="X195" s="236" t="s">
        <v>1514</v>
      </c>
      <c r="Y195" s="236" t="s">
        <v>1515</v>
      </c>
      <c r="Z195" s="236" t="s">
        <v>562</v>
      </c>
      <c r="AA195" s="315" t="s">
        <v>183</v>
      </c>
      <c r="AB195" s="316">
        <v>50402</v>
      </c>
      <c r="AC195" s="236" t="s">
        <v>1516</v>
      </c>
      <c r="AD195" s="242" t="s">
        <v>1517</v>
      </c>
      <c r="AE195" s="311" t="s">
        <v>1518</v>
      </c>
    </row>
    <row r="196" spans="1:37" s="155" customFormat="1" ht="27" customHeight="1" thickBot="1" x14ac:dyDescent="0.25">
      <c r="A196" s="260" t="s">
        <v>1390</v>
      </c>
      <c r="B196" s="260" t="s">
        <v>1402</v>
      </c>
      <c r="C196" s="558" t="s">
        <v>1392</v>
      </c>
      <c r="D196" s="260" t="s">
        <v>1393</v>
      </c>
      <c r="E196" s="559" t="s">
        <v>1394</v>
      </c>
      <c r="F196" s="263" t="s">
        <v>1519</v>
      </c>
      <c r="G196" s="263" t="s">
        <v>562</v>
      </c>
      <c r="H196" s="464">
        <v>50401</v>
      </c>
      <c r="I196" s="267">
        <v>32690</v>
      </c>
      <c r="J196" s="267">
        <v>42277</v>
      </c>
      <c r="K196" s="451">
        <v>3000</v>
      </c>
      <c r="L196" s="269">
        <v>9</v>
      </c>
      <c r="M196" s="465">
        <v>1.46</v>
      </c>
      <c r="N196" s="465">
        <v>0</v>
      </c>
      <c r="O196" s="465">
        <v>0</v>
      </c>
      <c r="P196" s="465">
        <v>0</v>
      </c>
      <c r="Q196" s="465">
        <v>0</v>
      </c>
      <c r="R196" s="254">
        <f t="shared" si="10"/>
        <v>10.46</v>
      </c>
      <c r="S196" s="254">
        <f t="shared" si="11"/>
        <v>31380.000000000004</v>
      </c>
      <c r="T196" s="255" t="s">
        <v>1520</v>
      </c>
      <c r="U196" s="270" t="s">
        <v>179</v>
      </c>
      <c r="V196" s="255"/>
      <c r="W196" s="257"/>
      <c r="X196" s="263" t="s">
        <v>1521</v>
      </c>
      <c r="Y196" s="263" t="s">
        <v>1522</v>
      </c>
      <c r="Z196" s="263" t="s">
        <v>1523</v>
      </c>
      <c r="AA196" s="404" t="s">
        <v>1524</v>
      </c>
      <c r="AB196" s="466">
        <v>90024</v>
      </c>
      <c r="AC196" s="263" t="s">
        <v>1525</v>
      </c>
      <c r="AD196" s="272" t="s">
        <v>1526</v>
      </c>
      <c r="AE196" s="588" t="s">
        <v>1527</v>
      </c>
    </row>
    <row r="197" spans="1:37" s="1" customFormat="1" ht="27" customHeight="1" thickBot="1" x14ac:dyDescent="0.3">
      <c r="A197" s="245" t="s">
        <v>1390</v>
      </c>
      <c r="B197" s="245" t="s">
        <v>1402</v>
      </c>
      <c r="C197" s="558" t="s">
        <v>1392</v>
      </c>
      <c r="D197" s="245" t="s">
        <v>1393</v>
      </c>
      <c r="E197" s="559" t="s">
        <v>1394</v>
      </c>
      <c r="F197" s="263" t="s">
        <v>1528</v>
      </c>
      <c r="G197" s="248" t="s">
        <v>1529</v>
      </c>
      <c r="H197" s="341">
        <v>52641</v>
      </c>
      <c r="I197" s="313">
        <v>39203</v>
      </c>
      <c r="J197" s="313">
        <v>43281</v>
      </c>
      <c r="K197" s="342">
        <v>11000</v>
      </c>
      <c r="L197" s="589">
        <v>3.44</v>
      </c>
      <c r="M197" s="343">
        <v>0</v>
      </c>
      <c r="N197" s="343">
        <v>0</v>
      </c>
      <c r="O197" s="343">
        <v>0</v>
      </c>
      <c r="P197" s="343">
        <v>0</v>
      </c>
      <c r="Q197" s="343">
        <v>0</v>
      </c>
      <c r="R197" s="181">
        <f t="shared" si="10"/>
        <v>3.44</v>
      </c>
      <c r="S197" s="254">
        <f t="shared" si="11"/>
        <v>37840</v>
      </c>
      <c r="T197" s="255"/>
      <c r="U197" s="303" t="s">
        <v>1530</v>
      </c>
      <c r="V197" s="255"/>
      <c r="W197" s="257"/>
      <c r="X197" s="248" t="s">
        <v>1531</v>
      </c>
      <c r="Y197" s="248" t="s">
        <v>1532</v>
      </c>
      <c r="Z197" s="248" t="s">
        <v>1533</v>
      </c>
      <c r="AA197" s="307" t="s">
        <v>183</v>
      </c>
      <c r="AB197" s="344">
        <v>52641</v>
      </c>
      <c r="AC197" s="248" t="s">
        <v>1534</v>
      </c>
      <c r="AD197" s="259" t="s">
        <v>1535</v>
      </c>
      <c r="AE197" s="590" t="s">
        <v>1536</v>
      </c>
      <c r="AF197" s="155"/>
      <c r="AG197" s="155"/>
      <c r="AH197" s="155"/>
      <c r="AI197" s="155"/>
      <c r="AJ197" s="155"/>
      <c r="AK197" s="155"/>
    </row>
    <row r="198" spans="1:37" s="155" customFormat="1" ht="27" customHeight="1" thickBot="1" x14ac:dyDescent="0.3">
      <c r="A198" s="260" t="s">
        <v>1390</v>
      </c>
      <c r="B198" s="260" t="s">
        <v>1402</v>
      </c>
      <c r="C198" s="558" t="s">
        <v>1392</v>
      </c>
      <c r="D198" s="260" t="s">
        <v>1393</v>
      </c>
      <c r="E198" s="559" t="s">
        <v>1394</v>
      </c>
      <c r="F198" s="263" t="s">
        <v>1537</v>
      </c>
      <c r="G198" s="263" t="s">
        <v>1157</v>
      </c>
      <c r="H198" s="464">
        <v>52761</v>
      </c>
      <c r="I198" s="267">
        <v>28672</v>
      </c>
      <c r="J198" s="267">
        <v>43220</v>
      </c>
      <c r="K198" s="451">
        <v>900</v>
      </c>
      <c r="L198" s="269">
        <v>11</v>
      </c>
      <c r="M198" s="465">
        <v>0</v>
      </c>
      <c r="N198" s="465">
        <v>0</v>
      </c>
      <c r="O198" s="465">
        <v>0</v>
      </c>
      <c r="P198" s="465">
        <v>0</v>
      </c>
      <c r="Q198" s="465">
        <v>0</v>
      </c>
      <c r="R198" s="254">
        <f t="shared" si="10"/>
        <v>11</v>
      </c>
      <c r="S198" s="254">
        <f t="shared" si="11"/>
        <v>9900</v>
      </c>
      <c r="T198" s="255" t="s">
        <v>1538</v>
      </c>
      <c r="U198" s="270" t="s">
        <v>1539</v>
      </c>
      <c r="V198" s="255" t="s">
        <v>1540</v>
      </c>
      <c r="W198" s="257"/>
      <c r="X198" s="263" t="s">
        <v>1541</v>
      </c>
      <c r="Y198" s="263" t="s">
        <v>1542</v>
      </c>
      <c r="Z198" s="263" t="s">
        <v>1157</v>
      </c>
      <c r="AA198" s="404" t="s">
        <v>183</v>
      </c>
      <c r="AB198" s="466">
        <v>52761</v>
      </c>
      <c r="AC198" s="263" t="s">
        <v>1543</v>
      </c>
      <c r="AD198" s="272" t="s">
        <v>1544</v>
      </c>
      <c r="AE198" s="585" t="s">
        <v>1545</v>
      </c>
      <c r="AF198" s="1"/>
      <c r="AG198" s="586"/>
      <c r="AH198" s="586"/>
      <c r="AI198" s="1"/>
      <c r="AJ198" s="1"/>
      <c r="AK198" s="1"/>
    </row>
    <row r="199" spans="1:37" s="155" customFormat="1" ht="27" customHeight="1" thickBot="1" x14ac:dyDescent="0.25">
      <c r="A199" s="233" t="s">
        <v>1390</v>
      </c>
      <c r="B199" s="233" t="s">
        <v>1402</v>
      </c>
      <c r="C199" s="558" t="s">
        <v>1392</v>
      </c>
      <c r="D199" s="233" t="s">
        <v>1393</v>
      </c>
      <c r="E199" s="559" t="s">
        <v>1394</v>
      </c>
      <c r="F199" s="236" t="s">
        <v>1546</v>
      </c>
      <c r="G199" s="236" t="s">
        <v>378</v>
      </c>
      <c r="H199" s="312">
        <v>52501</v>
      </c>
      <c r="I199" s="291">
        <v>34274</v>
      </c>
      <c r="J199" s="291">
        <v>41851</v>
      </c>
      <c r="K199" s="314">
        <v>2295</v>
      </c>
      <c r="L199" s="210">
        <v>12.8090458</v>
      </c>
      <c r="M199" s="308">
        <v>0</v>
      </c>
      <c r="N199" s="308">
        <v>0</v>
      </c>
      <c r="O199" s="308">
        <v>0</v>
      </c>
      <c r="P199" s="308">
        <v>0</v>
      </c>
      <c r="Q199" s="308">
        <v>0</v>
      </c>
      <c r="R199" s="181">
        <f t="shared" si="10"/>
        <v>12.8090458</v>
      </c>
      <c r="S199" s="182">
        <f t="shared" si="11"/>
        <v>29396.760111</v>
      </c>
      <c r="T199" s="183"/>
      <c r="U199" s="243" t="s">
        <v>212</v>
      </c>
      <c r="V199" s="183"/>
      <c r="W199" s="185"/>
      <c r="X199" s="236" t="s">
        <v>1547</v>
      </c>
      <c r="Y199" s="236" t="s">
        <v>1548</v>
      </c>
      <c r="Z199" s="236" t="s">
        <v>378</v>
      </c>
      <c r="AA199" s="315" t="s">
        <v>183</v>
      </c>
      <c r="AB199" s="316">
        <v>52501</v>
      </c>
      <c r="AC199" s="236" t="s">
        <v>1549</v>
      </c>
      <c r="AD199" s="242" t="s">
        <v>1550</v>
      </c>
      <c r="AE199" s="327" t="s">
        <v>1551</v>
      </c>
    </row>
    <row r="200" spans="1:37" s="155" customFormat="1" ht="27" customHeight="1" thickBot="1" x14ac:dyDescent="0.25">
      <c r="A200" s="245" t="s">
        <v>1390</v>
      </c>
      <c r="B200" s="245" t="s">
        <v>1402</v>
      </c>
      <c r="C200" s="558" t="s">
        <v>1392</v>
      </c>
      <c r="D200" s="245" t="s">
        <v>1393</v>
      </c>
      <c r="E200" s="559" t="s">
        <v>1394</v>
      </c>
      <c r="F200" s="305" t="s">
        <v>1552</v>
      </c>
      <c r="G200" s="248" t="s">
        <v>608</v>
      </c>
      <c r="H200" s="341">
        <v>51108</v>
      </c>
      <c r="I200" s="313">
        <v>34269</v>
      </c>
      <c r="J200" s="313">
        <v>43465</v>
      </c>
      <c r="K200" s="342">
        <v>3240</v>
      </c>
      <c r="L200" s="253">
        <v>17.5</v>
      </c>
      <c r="M200" s="343">
        <v>0</v>
      </c>
      <c r="N200" s="343">
        <v>0</v>
      </c>
      <c r="O200" s="343">
        <v>0</v>
      </c>
      <c r="P200" s="343">
        <v>0</v>
      </c>
      <c r="Q200" s="343">
        <v>0</v>
      </c>
      <c r="R200" s="181">
        <f t="shared" si="10"/>
        <v>17.5</v>
      </c>
      <c r="S200" s="254">
        <f t="shared" si="11"/>
        <v>56700</v>
      </c>
      <c r="T200" s="255"/>
      <c r="U200" s="303" t="s">
        <v>1553</v>
      </c>
      <c r="V200" s="255"/>
      <c r="W200" s="257"/>
      <c r="X200" s="248" t="s">
        <v>1554</v>
      </c>
      <c r="Y200" s="248" t="s">
        <v>1555</v>
      </c>
      <c r="Z200" s="248" t="s">
        <v>608</v>
      </c>
      <c r="AA200" s="307" t="s">
        <v>183</v>
      </c>
      <c r="AB200" s="344">
        <v>51102</v>
      </c>
      <c r="AC200" s="248" t="s">
        <v>1556</v>
      </c>
      <c r="AD200" s="259" t="s">
        <v>1557</v>
      </c>
      <c r="AE200" s="340" t="s">
        <v>1558</v>
      </c>
    </row>
    <row r="201" spans="1:37" s="155" customFormat="1" ht="27" customHeight="1" thickBot="1" x14ac:dyDescent="0.25">
      <c r="A201" s="245" t="s">
        <v>1390</v>
      </c>
      <c r="B201" s="245" t="s">
        <v>1402</v>
      </c>
      <c r="C201" s="558" t="s">
        <v>1392</v>
      </c>
      <c r="D201" s="245" t="s">
        <v>1393</v>
      </c>
      <c r="E201" s="559" t="s">
        <v>1394</v>
      </c>
      <c r="F201" s="248" t="s">
        <v>1559</v>
      </c>
      <c r="G201" s="248" t="s">
        <v>397</v>
      </c>
      <c r="H201" s="341">
        <v>51301</v>
      </c>
      <c r="I201" s="313">
        <v>36312</v>
      </c>
      <c r="J201" s="313" t="s">
        <v>277</v>
      </c>
      <c r="K201" s="342">
        <v>1230</v>
      </c>
      <c r="L201" s="253">
        <v>6.76</v>
      </c>
      <c r="M201" s="343">
        <v>0</v>
      </c>
      <c r="N201" s="343">
        <v>0</v>
      </c>
      <c r="O201" s="343">
        <v>0</v>
      </c>
      <c r="P201" s="343">
        <v>0</v>
      </c>
      <c r="Q201" s="343">
        <v>0</v>
      </c>
      <c r="R201" s="181">
        <f t="shared" si="10"/>
        <v>6.76</v>
      </c>
      <c r="S201" s="254">
        <f t="shared" si="11"/>
        <v>8314.7999999999993</v>
      </c>
      <c r="T201" s="255"/>
      <c r="U201" s="303" t="s">
        <v>1560</v>
      </c>
      <c r="V201" s="255"/>
      <c r="W201" s="257"/>
      <c r="X201" s="248" t="s">
        <v>1561</v>
      </c>
      <c r="Y201" s="248" t="s">
        <v>1562</v>
      </c>
      <c r="Z201" s="248" t="s">
        <v>1199</v>
      </c>
      <c r="AA201" s="307" t="s">
        <v>183</v>
      </c>
      <c r="AB201" s="344">
        <v>51334</v>
      </c>
      <c r="AC201" s="248" t="s">
        <v>1563</v>
      </c>
      <c r="AD201" s="305" t="s">
        <v>1564</v>
      </c>
      <c r="AE201" s="248" t="s">
        <v>1565</v>
      </c>
    </row>
    <row r="202" spans="1:37" s="20" customFormat="1" ht="27" customHeight="1" x14ac:dyDescent="0.25">
      <c r="A202" s="245" t="s">
        <v>1390</v>
      </c>
      <c r="B202" s="245" t="s">
        <v>1402</v>
      </c>
      <c r="C202" s="558" t="s">
        <v>1392</v>
      </c>
      <c r="D202" s="245" t="s">
        <v>1393</v>
      </c>
      <c r="E202" s="559" t="s">
        <v>1394</v>
      </c>
      <c r="F202" s="248" t="s">
        <v>1566</v>
      </c>
      <c r="G202" s="248" t="s">
        <v>414</v>
      </c>
      <c r="H202" s="341">
        <v>50702</v>
      </c>
      <c r="I202" s="313">
        <v>34908</v>
      </c>
      <c r="J202" s="313">
        <v>42400</v>
      </c>
      <c r="K202" s="342">
        <v>3629</v>
      </c>
      <c r="L202" s="253">
        <v>17.0743896</v>
      </c>
      <c r="M202" s="343">
        <v>0</v>
      </c>
      <c r="N202" s="343">
        <v>0</v>
      </c>
      <c r="O202" s="343">
        <v>0</v>
      </c>
      <c r="P202" s="343">
        <v>0</v>
      </c>
      <c r="Q202" s="343">
        <v>0</v>
      </c>
      <c r="R202" s="181">
        <f t="shared" si="10"/>
        <v>17.0743896</v>
      </c>
      <c r="S202" s="254">
        <f t="shared" si="11"/>
        <v>61962.959858399998</v>
      </c>
      <c r="T202" s="255" t="s">
        <v>1567</v>
      </c>
      <c r="U202" s="303" t="s">
        <v>1396</v>
      </c>
      <c r="V202" s="255"/>
      <c r="W202" s="257"/>
      <c r="X202" s="248" t="s">
        <v>1568</v>
      </c>
      <c r="Y202" s="248" t="s">
        <v>1569</v>
      </c>
      <c r="Z202" s="248" t="s">
        <v>1570</v>
      </c>
      <c r="AA202" s="307" t="s">
        <v>1571</v>
      </c>
      <c r="AB202" s="344">
        <v>10022</v>
      </c>
      <c r="AC202" s="248" t="s">
        <v>1572</v>
      </c>
      <c r="AD202" s="259" t="s">
        <v>1573</v>
      </c>
      <c r="AE202" s="590" t="s">
        <v>1574</v>
      </c>
      <c r="AF202" s="155"/>
      <c r="AG202" s="155"/>
      <c r="AH202" s="155"/>
      <c r="AI202" s="155"/>
      <c r="AJ202" s="155"/>
      <c r="AK202" s="155"/>
    </row>
    <row r="203" spans="1:37" s="20" customFormat="1" ht="27" customHeight="1" x14ac:dyDescent="0.2">
      <c r="A203" s="245" t="s">
        <v>1575</v>
      </c>
      <c r="B203" s="334" t="s">
        <v>1576</v>
      </c>
      <c r="C203" s="245" t="s">
        <v>1577</v>
      </c>
      <c r="D203" s="246" t="s">
        <v>1578</v>
      </c>
      <c r="E203" s="247" t="s">
        <v>1579</v>
      </c>
      <c r="F203" s="248" t="s">
        <v>1580</v>
      </c>
      <c r="G203" s="249" t="s">
        <v>259</v>
      </c>
      <c r="H203" s="250">
        <v>50022</v>
      </c>
      <c r="I203" s="251">
        <v>40787</v>
      </c>
      <c r="J203" s="251" t="s">
        <v>491</v>
      </c>
      <c r="K203" s="252">
        <v>132</v>
      </c>
      <c r="L203" s="253">
        <v>4.5454999999999997</v>
      </c>
      <c r="M203" s="253">
        <v>0</v>
      </c>
      <c r="N203" s="253">
        <v>0</v>
      </c>
      <c r="O203" s="253">
        <v>0</v>
      </c>
      <c r="P203" s="253">
        <v>0</v>
      </c>
      <c r="Q203" s="253">
        <v>0</v>
      </c>
      <c r="R203" s="181">
        <f t="shared" si="10"/>
        <v>4.5454999999999997</v>
      </c>
      <c r="S203" s="254">
        <v>600</v>
      </c>
      <c r="T203" s="255"/>
      <c r="U203" s="303" t="s">
        <v>1581</v>
      </c>
      <c r="V203" s="255" t="s">
        <v>1582</v>
      </c>
      <c r="W203" s="257"/>
      <c r="X203" s="248" t="s">
        <v>1583</v>
      </c>
      <c r="Y203" s="248" t="s">
        <v>1584</v>
      </c>
      <c r="Z203" s="249" t="s">
        <v>259</v>
      </c>
      <c r="AA203" s="304" t="s">
        <v>183</v>
      </c>
      <c r="AB203" s="258">
        <v>50022</v>
      </c>
      <c r="AC203" s="248" t="s">
        <v>1585</v>
      </c>
      <c r="AD203" s="259" t="s">
        <v>1586</v>
      </c>
      <c r="AE203" s="247" t="s">
        <v>1587</v>
      </c>
    </row>
    <row r="204" spans="1:37" s="20" customFormat="1" ht="27" customHeight="1" x14ac:dyDescent="0.2">
      <c r="A204" s="245" t="s">
        <v>1575</v>
      </c>
      <c r="B204" s="334" t="s">
        <v>1576</v>
      </c>
      <c r="C204" s="245" t="s">
        <v>1577</v>
      </c>
      <c r="D204" s="246" t="s">
        <v>1578</v>
      </c>
      <c r="E204" s="247" t="s">
        <v>1579</v>
      </c>
      <c r="F204" s="248" t="s">
        <v>1588</v>
      </c>
      <c r="G204" s="249" t="s">
        <v>268</v>
      </c>
      <c r="H204" s="250" t="s">
        <v>1589</v>
      </c>
      <c r="I204" s="251">
        <v>35977</v>
      </c>
      <c r="J204" s="251">
        <v>43646</v>
      </c>
      <c r="K204" s="252">
        <v>11801</v>
      </c>
      <c r="L204" s="253">
        <v>6.75</v>
      </c>
      <c r="M204" s="253">
        <v>0</v>
      </c>
      <c r="N204" s="253">
        <v>0</v>
      </c>
      <c r="O204" s="591">
        <v>1.25</v>
      </c>
      <c r="P204" s="253">
        <v>0</v>
      </c>
      <c r="Q204" s="253">
        <v>0</v>
      </c>
      <c r="R204" s="181">
        <f t="shared" si="10"/>
        <v>8</v>
      </c>
      <c r="S204" s="254">
        <f t="shared" ref="S204:S223" si="12">R204*K204</f>
        <v>94408</v>
      </c>
      <c r="T204" s="255" t="s">
        <v>1590</v>
      </c>
      <c r="U204" s="303" t="s">
        <v>1591</v>
      </c>
      <c r="V204" s="255"/>
      <c r="W204" s="257"/>
      <c r="X204" s="248" t="s">
        <v>1592</v>
      </c>
      <c r="Y204" s="248" t="s">
        <v>1593</v>
      </c>
      <c r="Z204" s="249" t="s">
        <v>1594</v>
      </c>
      <c r="AA204" s="304" t="s">
        <v>183</v>
      </c>
      <c r="AB204" s="258" t="s">
        <v>1595</v>
      </c>
      <c r="AC204" s="248" t="s">
        <v>273</v>
      </c>
      <c r="AD204" s="259" t="s">
        <v>1596</v>
      </c>
      <c r="AE204" s="247"/>
    </row>
    <row r="205" spans="1:37" s="14" customFormat="1" ht="27" customHeight="1" x14ac:dyDescent="0.2">
      <c r="A205" s="245" t="s">
        <v>1575</v>
      </c>
      <c r="B205" s="334" t="s">
        <v>1576</v>
      </c>
      <c r="C205" s="245" t="s">
        <v>1577</v>
      </c>
      <c r="D205" s="246" t="s">
        <v>1578</v>
      </c>
      <c r="E205" s="247" t="s">
        <v>1579</v>
      </c>
      <c r="F205" s="248" t="s">
        <v>1597</v>
      </c>
      <c r="G205" s="249" t="s">
        <v>646</v>
      </c>
      <c r="H205" s="250" t="s">
        <v>1598</v>
      </c>
      <c r="I205" s="251">
        <v>34507</v>
      </c>
      <c r="J205" s="251">
        <v>42735</v>
      </c>
      <c r="K205" s="252">
        <v>4380</v>
      </c>
      <c r="L205" s="253">
        <v>7.2350000000000003</v>
      </c>
      <c r="M205" s="253">
        <v>0</v>
      </c>
      <c r="N205" s="253">
        <v>0</v>
      </c>
      <c r="O205" s="253">
        <v>0</v>
      </c>
      <c r="P205" s="253">
        <v>0</v>
      </c>
      <c r="Q205" s="253">
        <v>0</v>
      </c>
      <c r="R205" s="181">
        <f t="shared" si="10"/>
        <v>7.2350000000000003</v>
      </c>
      <c r="S205" s="254">
        <f t="shared" si="12"/>
        <v>31689.300000000003</v>
      </c>
      <c r="T205" s="255"/>
      <c r="U205" s="303" t="s">
        <v>1599</v>
      </c>
      <c r="V205" s="255"/>
      <c r="W205" s="257"/>
      <c r="X205" s="248" t="s">
        <v>1600</v>
      </c>
      <c r="Y205" s="248" t="s">
        <v>1601</v>
      </c>
      <c r="Z205" s="249" t="s">
        <v>646</v>
      </c>
      <c r="AA205" s="304" t="s">
        <v>183</v>
      </c>
      <c r="AB205" s="258">
        <v>51401</v>
      </c>
      <c r="AC205" s="248" t="s">
        <v>1602</v>
      </c>
      <c r="AD205" s="259" t="s">
        <v>1603</v>
      </c>
      <c r="AE205" s="247" t="s">
        <v>1604</v>
      </c>
    </row>
    <row r="206" spans="1:37" s="14" customFormat="1" ht="27" customHeight="1" x14ac:dyDescent="0.2">
      <c r="A206" s="245" t="s">
        <v>1575</v>
      </c>
      <c r="B206" s="334" t="s">
        <v>1576</v>
      </c>
      <c r="C206" s="245" t="s">
        <v>1577</v>
      </c>
      <c r="D206" s="246" t="s">
        <v>1578</v>
      </c>
      <c r="E206" s="247" t="s">
        <v>1579</v>
      </c>
      <c r="F206" s="248" t="s">
        <v>1605</v>
      </c>
      <c r="G206" s="249" t="s">
        <v>276</v>
      </c>
      <c r="H206" s="250">
        <v>52402</v>
      </c>
      <c r="I206" s="251">
        <v>40391</v>
      </c>
      <c r="J206" s="251">
        <v>44043</v>
      </c>
      <c r="K206" s="252">
        <v>28260</v>
      </c>
      <c r="L206" s="253">
        <v>10</v>
      </c>
      <c r="M206" s="253">
        <v>0</v>
      </c>
      <c r="N206" s="253">
        <v>0</v>
      </c>
      <c r="O206" s="253">
        <v>0</v>
      </c>
      <c r="P206" s="253">
        <v>0</v>
      </c>
      <c r="Q206" s="253">
        <v>0</v>
      </c>
      <c r="R206" s="181">
        <f t="shared" si="10"/>
        <v>10</v>
      </c>
      <c r="S206" s="254">
        <f t="shared" si="12"/>
        <v>282600</v>
      </c>
      <c r="T206" s="255" t="s">
        <v>1606</v>
      </c>
      <c r="U206" s="303" t="s">
        <v>1607</v>
      </c>
      <c r="V206" s="255"/>
      <c r="W206" s="257"/>
      <c r="X206" s="248" t="s">
        <v>1608</v>
      </c>
      <c r="Y206" s="248" t="s">
        <v>1609</v>
      </c>
      <c r="Z206" s="249" t="s">
        <v>1610</v>
      </c>
      <c r="AA206" s="304" t="s">
        <v>1611</v>
      </c>
      <c r="AB206" s="258">
        <v>46204</v>
      </c>
      <c r="AC206" s="248" t="s">
        <v>1612</v>
      </c>
      <c r="AD206" s="259" t="s">
        <v>1613</v>
      </c>
      <c r="AE206" s="247" t="s">
        <v>1614</v>
      </c>
    </row>
    <row r="207" spans="1:37" s="20" customFormat="1" ht="27" customHeight="1" x14ac:dyDescent="0.2">
      <c r="A207" s="245" t="s">
        <v>1575</v>
      </c>
      <c r="B207" s="334" t="s">
        <v>1576</v>
      </c>
      <c r="C207" s="245" t="s">
        <v>1577</v>
      </c>
      <c r="D207" s="246" t="s">
        <v>1578</v>
      </c>
      <c r="E207" s="247" t="s">
        <v>1579</v>
      </c>
      <c r="F207" s="248" t="s">
        <v>1615</v>
      </c>
      <c r="G207" s="249" t="s">
        <v>300</v>
      </c>
      <c r="H207" s="250">
        <v>51503</v>
      </c>
      <c r="I207" s="251">
        <v>35559</v>
      </c>
      <c r="J207" s="251">
        <v>42216</v>
      </c>
      <c r="K207" s="252">
        <v>13486</v>
      </c>
      <c r="L207" s="253">
        <v>9.86</v>
      </c>
      <c r="M207" s="253">
        <v>0</v>
      </c>
      <c r="N207" s="253">
        <v>0</v>
      </c>
      <c r="O207" s="253">
        <v>0</v>
      </c>
      <c r="P207" s="253">
        <v>0</v>
      </c>
      <c r="Q207" s="253">
        <v>0</v>
      </c>
      <c r="R207" s="181">
        <f t="shared" si="10"/>
        <v>9.86</v>
      </c>
      <c r="S207" s="254">
        <f t="shared" si="12"/>
        <v>132971.96</v>
      </c>
      <c r="T207" s="255"/>
      <c r="U207" s="303" t="s">
        <v>1616</v>
      </c>
      <c r="V207" s="255"/>
      <c r="W207" s="257"/>
      <c r="X207" s="248" t="s">
        <v>302</v>
      </c>
      <c r="Y207" s="248" t="s">
        <v>1617</v>
      </c>
      <c r="Z207" s="249" t="s">
        <v>300</v>
      </c>
      <c r="AA207" s="304" t="s">
        <v>183</v>
      </c>
      <c r="AB207" s="258">
        <v>51503</v>
      </c>
      <c r="AC207" s="248" t="s">
        <v>304</v>
      </c>
      <c r="AD207" s="259" t="s">
        <v>1618</v>
      </c>
      <c r="AE207" s="247" t="s">
        <v>306</v>
      </c>
    </row>
    <row r="208" spans="1:37" s="20" customFormat="1" ht="27" customHeight="1" x14ac:dyDescent="0.2">
      <c r="A208" s="245" t="s">
        <v>1575</v>
      </c>
      <c r="B208" s="334" t="s">
        <v>1576</v>
      </c>
      <c r="C208" s="245" t="s">
        <v>1577</v>
      </c>
      <c r="D208" s="246" t="s">
        <v>1578</v>
      </c>
      <c r="E208" s="247" t="s">
        <v>1579</v>
      </c>
      <c r="F208" s="248" t="s">
        <v>1619</v>
      </c>
      <c r="G208" s="249" t="s">
        <v>1620</v>
      </c>
      <c r="H208" s="250">
        <v>50801</v>
      </c>
      <c r="I208" s="251">
        <v>35060</v>
      </c>
      <c r="J208" s="251">
        <v>43281</v>
      </c>
      <c r="K208" s="252">
        <v>6624</v>
      </c>
      <c r="L208" s="253">
        <v>7.45</v>
      </c>
      <c r="M208" s="253">
        <v>0</v>
      </c>
      <c r="N208" s="253">
        <v>0</v>
      </c>
      <c r="O208" s="253">
        <v>0</v>
      </c>
      <c r="P208" s="253">
        <v>0</v>
      </c>
      <c r="Q208" s="253">
        <v>0</v>
      </c>
      <c r="R208" s="181">
        <f t="shared" si="10"/>
        <v>7.45</v>
      </c>
      <c r="S208" s="254">
        <f t="shared" si="12"/>
        <v>49348.800000000003</v>
      </c>
      <c r="T208" s="255"/>
      <c r="U208" s="303" t="s">
        <v>1621</v>
      </c>
      <c r="V208" s="255"/>
      <c r="W208" s="257"/>
      <c r="X208" s="248" t="s">
        <v>1622</v>
      </c>
      <c r="Y208" s="248" t="s">
        <v>1623</v>
      </c>
      <c r="Z208" s="249" t="s">
        <v>1624</v>
      </c>
      <c r="AA208" s="304" t="s">
        <v>183</v>
      </c>
      <c r="AB208" s="258" t="s">
        <v>1625</v>
      </c>
      <c r="AC208" s="248" t="s">
        <v>1626</v>
      </c>
      <c r="AD208" s="259" t="s">
        <v>1627</v>
      </c>
      <c r="AE208" s="247" t="s">
        <v>1628</v>
      </c>
    </row>
    <row r="209" spans="1:37" s="20" customFormat="1" ht="27" customHeight="1" x14ac:dyDescent="0.25">
      <c r="A209" s="245" t="s">
        <v>1575</v>
      </c>
      <c r="B209" s="334" t="s">
        <v>1576</v>
      </c>
      <c r="C209" s="245" t="s">
        <v>1577</v>
      </c>
      <c r="D209" s="246" t="s">
        <v>1578</v>
      </c>
      <c r="E209" s="247" t="s">
        <v>1579</v>
      </c>
      <c r="F209" s="523" t="s">
        <v>1629</v>
      </c>
      <c r="G209" s="524" t="s">
        <v>308</v>
      </c>
      <c r="H209" s="525" t="s">
        <v>1630</v>
      </c>
      <c r="I209" s="526">
        <v>39295</v>
      </c>
      <c r="J209" s="526">
        <v>43312</v>
      </c>
      <c r="K209" s="527">
        <v>15125</v>
      </c>
      <c r="L209" s="528">
        <v>11</v>
      </c>
      <c r="M209" s="528">
        <v>0</v>
      </c>
      <c r="N209" s="528">
        <v>0</v>
      </c>
      <c r="O209" s="528">
        <v>0</v>
      </c>
      <c r="P209" s="528">
        <v>0</v>
      </c>
      <c r="Q209" s="528">
        <v>0</v>
      </c>
      <c r="R209" s="181">
        <f t="shared" si="10"/>
        <v>11</v>
      </c>
      <c r="S209" s="254">
        <f t="shared" si="12"/>
        <v>166375</v>
      </c>
      <c r="T209" s="255" t="s">
        <v>1631</v>
      </c>
      <c r="U209" s="529" t="s">
        <v>1632</v>
      </c>
      <c r="V209" s="255" t="s">
        <v>1468</v>
      </c>
      <c r="W209" s="257"/>
      <c r="X209" s="263" t="s">
        <v>1469</v>
      </c>
      <c r="Y209" s="263" t="s">
        <v>1470</v>
      </c>
      <c r="Z209" s="263" t="s">
        <v>1471</v>
      </c>
      <c r="AA209" s="404" t="s">
        <v>1253</v>
      </c>
      <c r="AB209" s="466">
        <v>7940</v>
      </c>
      <c r="AC209" s="263" t="s">
        <v>1472</v>
      </c>
      <c r="AD209" s="272" t="s">
        <v>1473</v>
      </c>
      <c r="AE209" s="585" t="s">
        <v>1474</v>
      </c>
      <c r="AG209" s="534"/>
      <c r="AH209" s="534"/>
      <c r="AI209" s="534"/>
      <c r="AK209" s="534"/>
    </row>
    <row r="210" spans="1:37" s="20" customFormat="1" ht="27" customHeight="1" x14ac:dyDescent="0.2">
      <c r="A210" s="245" t="s">
        <v>1575</v>
      </c>
      <c r="B210" s="334" t="s">
        <v>1576</v>
      </c>
      <c r="C210" s="245" t="s">
        <v>1577</v>
      </c>
      <c r="D210" s="246" t="s">
        <v>1578</v>
      </c>
      <c r="E210" s="247" t="s">
        <v>1579</v>
      </c>
      <c r="F210" s="248" t="s">
        <v>1633</v>
      </c>
      <c r="G210" s="249" t="s">
        <v>317</v>
      </c>
      <c r="H210" s="250">
        <v>52101</v>
      </c>
      <c r="I210" s="251">
        <v>40770</v>
      </c>
      <c r="J210" s="251">
        <v>44408</v>
      </c>
      <c r="K210" s="252">
        <v>1790</v>
      </c>
      <c r="L210" s="253">
        <v>14.5</v>
      </c>
      <c r="M210" s="253">
        <v>0</v>
      </c>
      <c r="N210" s="253">
        <v>0</v>
      </c>
      <c r="O210" s="253">
        <v>0</v>
      </c>
      <c r="P210" s="253">
        <v>0</v>
      </c>
      <c r="Q210" s="253">
        <v>0</v>
      </c>
      <c r="R210" s="181">
        <f t="shared" si="10"/>
        <v>14.5</v>
      </c>
      <c r="S210" s="254">
        <f t="shared" si="12"/>
        <v>25955</v>
      </c>
      <c r="T210" s="255" t="s">
        <v>1634</v>
      </c>
      <c r="U210" s="303" t="s">
        <v>515</v>
      </c>
      <c r="V210" s="255"/>
      <c r="W210" s="257"/>
      <c r="X210" s="248" t="s">
        <v>1635</v>
      </c>
      <c r="Y210" s="248" t="s">
        <v>1636</v>
      </c>
      <c r="Z210" s="249" t="s">
        <v>317</v>
      </c>
      <c r="AA210" s="304" t="s">
        <v>183</v>
      </c>
      <c r="AB210" s="258">
        <v>52101</v>
      </c>
      <c r="AC210" s="248" t="s">
        <v>1637</v>
      </c>
      <c r="AD210" s="259" t="s">
        <v>1638</v>
      </c>
      <c r="AE210" s="247" t="s">
        <v>1639</v>
      </c>
    </row>
    <row r="211" spans="1:37" s="8" customFormat="1" ht="27" customHeight="1" x14ac:dyDescent="0.2">
      <c r="A211" s="260" t="s">
        <v>1575</v>
      </c>
      <c r="B211" s="334" t="s">
        <v>1576</v>
      </c>
      <c r="C211" s="260" t="s">
        <v>1577</v>
      </c>
      <c r="D211" s="246" t="s">
        <v>1578</v>
      </c>
      <c r="E211" s="262" t="s">
        <v>1579</v>
      </c>
      <c r="F211" s="214" t="s">
        <v>1640</v>
      </c>
      <c r="G211" s="213" t="s">
        <v>178</v>
      </c>
      <c r="H211" s="335">
        <v>50309</v>
      </c>
      <c r="I211" s="301">
        <v>41214</v>
      </c>
      <c r="J211" s="301">
        <v>43039</v>
      </c>
      <c r="K211" s="336">
        <v>22073</v>
      </c>
      <c r="L211" s="337">
        <v>14.5</v>
      </c>
      <c r="M211" s="337">
        <v>0</v>
      </c>
      <c r="N211" s="337">
        <v>0</v>
      </c>
      <c r="O211" s="337">
        <v>0</v>
      </c>
      <c r="P211" s="337">
        <v>0.90500000000000003</v>
      </c>
      <c r="Q211" s="337">
        <v>0.13350000000000001</v>
      </c>
      <c r="R211" s="254">
        <f t="shared" si="10"/>
        <v>15.538499999999999</v>
      </c>
      <c r="S211" s="254">
        <f t="shared" si="12"/>
        <v>342981.31049999996</v>
      </c>
      <c r="T211" s="255"/>
      <c r="U211" s="256" t="s">
        <v>1641</v>
      </c>
      <c r="V211" s="255" t="s">
        <v>1642</v>
      </c>
      <c r="W211" s="257"/>
      <c r="X211" s="213" t="s">
        <v>327</v>
      </c>
      <c r="Y211" s="213" t="s">
        <v>230</v>
      </c>
      <c r="Z211" s="214" t="s">
        <v>231</v>
      </c>
      <c r="AA211" s="214" t="s">
        <v>183</v>
      </c>
      <c r="AB211" s="214">
        <v>50325</v>
      </c>
      <c r="AC211" s="215" t="s">
        <v>232</v>
      </c>
      <c r="AD211" s="215" t="s">
        <v>233</v>
      </c>
      <c r="AE211" s="216" t="s">
        <v>234</v>
      </c>
    </row>
    <row r="212" spans="1:37" s="8" customFormat="1" ht="27" customHeight="1" x14ac:dyDescent="0.25">
      <c r="A212" s="245" t="s">
        <v>1575</v>
      </c>
      <c r="B212" s="334" t="s">
        <v>1576</v>
      </c>
      <c r="C212" s="245" t="s">
        <v>1577</v>
      </c>
      <c r="D212" s="246" t="s">
        <v>1578</v>
      </c>
      <c r="E212" s="247" t="s">
        <v>1579</v>
      </c>
      <c r="F212" s="523" t="s">
        <v>1643</v>
      </c>
      <c r="G212" s="524" t="s">
        <v>331</v>
      </c>
      <c r="H212" s="525">
        <v>52001</v>
      </c>
      <c r="I212" s="526">
        <v>39783</v>
      </c>
      <c r="J212" s="526">
        <v>43434</v>
      </c>
      <c r="K212" s="527">
        <v>6902</v>
      </c>
      <c r="L212" s="528">
        <v>10</v>
      </c>
      <c r="M212" s="528">
        <v>0</v>
      </c>
      <c r="N212" s="528">
        <v>0</v>
      </c>
      <c r="O212" s="528">
        <v>0</v>
      </c>
      <c r="P212" s="528">
        <v>0</v>
      </c>
      <c r="Q212" s="528">
        <v>0</v>
      </c>
      <c r="R212" s="181">
        <f t="shared" si="10"/>
        <v>10</v>
      </c>
      <c r="S212" s="254">
        <f t="shared" si="12"/>
        <v>69020</v>
      </c>
      <c r="T212" s="255"/>
      <c r="U212" s="303" t="s">
        <v>878</v>
      </c>
      <c r="V212" s="255"/>
      <c r="W212" s="257"/>
      <c r="X212" s="523" t="s">
        <v>1644</v>
      </c>
      <c r="Y212" s="523" t="s">
        <v>1645</v>
      </c>
      <c r="Z212" s="524" t="s">
        <v>1646</v>
      </c>
      <c r="AA212" s="531" t="s">
        <v>183</v>
      </c>
      <c r="AB212" s="532">
        <v>52132</v>
      </c>
      <c r="AC212" s="523" t="s">
        <v>1647</v>
      </c>
      <c r="AD212" s="533" t="s">
        <v>1648</v>
      </c>
      <c r="AE212" s="318" t="s">
        <v>1649</v>
      </c>
      <c r="AF212" s="14"/>
      <c r="AG212" s="592"/>
      <c r="AH212" s="592"/>
      <c r="AI212" s="592"/>
      <c r="AJ212" s="14"/>
      <c r="AK212" s="592"/>
    </row>
    <row r="213" spans="1:37" s="14" customFormat="1" ht="27" customHeight="1" x14ac:dyDescent="0.2">
      <c r="A213" s="245" t="s">
        <v>1575</v>
      </c>
      <c r="B213" s="334" t="s">
        <v>1576</v>
      </c>
      <c r="C213" s="245" t="s">
        <v>1577</v>
      </c>
      <c r="D213" s="246" t="s">
        <v>1578</v>
      </c>
      <c r="E213" s="247" t="s">
        <v>1579</v>
      </c>
      <c r="F213" s="523" t="s">
        <v>340</v>
      </c>
      <c r="G213" s="524" t="s">
        <v>341</v>
      </c>
      <c r="H213" s="525">
        <v>50501</v>
      </c>
      <c r="I213" s="526">
        <v>39295</v>
      </c>
      <c r="J213" s="526">
        <v>42216</v>
      </c>
      <c r="K213" s="527">
        <v>12400</v>
      </c>
      <c r="L213" s="528">
        <v>12.5</v>
      </c>
      <c r="M213" s="528">
        <v>0</v>
      </c>
      <c r="N213" s="528">
        <v>0</v>
      </c>
      <c r="O213" s="528">
        <v>0</v>
      </c>
      <c r="P213" s="528">
        <v>0</v>
      </c>
      <c r="Q213" s="528">
        <v>0</v>
      </c>
      <c r="R213" s="181">
        <f t="shared" si="10"/>
        <v>12.5</v>
      </c>
      <c r="S213" s="254">
        <f t="shared" si="12"/>
        <v>155000</v>
      </c>
      <c r="T213" s="255"/>
      <c r="U213" s="529" t="s">
        <v>278</v>
      </c>
      <c r="V213" s="255"/>
      <c r="W213" s="257"/>
      <c r="X213" s="523" t="s">
        <v>342</v>
      </c>
      <c r="Y213" s="523" t="s">
        <v>343</v>
      </c>
      <c r="Z213" s="524" t="s">
        <v>341</v>
      </c>
      <c r="AA213" s="531" t="s">
        <v>401</v>
      </c>
      <c r="AB213" s="532">
        <v>50501</v>
      </c>
      <c r="AC213" s="523" t="s">
        <v>344</v>
      </c>
      <c r="AD213" s="533" t="s">
        <v>345</v>
      </c>
      <c r="AE213" s="593" t="s">
        <v>346</v>
      </c>
      <c r="AF213" s="20"/>
      <c r="AG213" s="534"/>
      <c r="AH213" s="534"/>
      <c r="AI213" s="534"/>
      <c r="AJ213" s="20"/>
      <c r="AK213" s="534"/>
    </row>
    <row r="214" spans="1:37" s="20" customFormat="1" ht="27" customHeight="1" x14ac:dyDescent="0.2">
      <c r="A214" s="245" t="s">
        <v>1575</v>
      </c>
      <c r="B214" s="334" t="s">
        <v>1576</v>
      </c>
      <c r="C214" s="245" t="s">
        <v>1577</v>
      </c>
      <c r="D214" s="246" t="s">
        <v>1578</v>
      </c>
      <c r="E214" s="247" t="s">
        <v>1579</v>
      </c>
      <c r="F214" s="523" t="s">
        <v>1650</v>
      </c>
      <c r="G214" s="249" t="s">
        <v>528</v>
      </c>
      <c r="H214" s="525">
        <v>52627</v>
      </c>
      <c r="I214" s="526">
        <v>40466</v>
      </c>
      <c r="J214" s="526">
        <v>42277</v>
      </c>
      <c r="K214" s="527">
        <v>1000</v>
      </c>
      <c r="L214" s="528">
        <v>10.8</v>
      </c>
      <c r="M214" s="528">
        <v>0</v>
      </c>
      <c r="N214" s="528">
        <v>0</v>
      </c>
      <c r="O214" s="528">
        <v>0</v>
      </c>
      <c r="P214" s="528">
        <v>0</v>
      </c>
      <c r="Q214" s="528">
        <v>4.92</v>
      </c>
      <c r="R214" s="181">
        <f t="shared" si="10"/>
        <v>15.72</v>
      </c>
      <c r="S214" s="254">
        <f t="shared" si="12"/>
        <v>15720</v>
      </c>
      <c r="T214" s="255"/>
      <c r="U214" s="529" t="s">
        <v>1651</v>
      </c>
      <c r="V214" s="255" t="s">
        <v>739</v>
      </c>
      <c r="W214" s="257"/>
      <c r="X214" s="523" t="s">
        <v>1652</v>
      </c>
      <c r="Y214" s="523" t="s">
        <v>1653</v>
      </c>
      <c r="Z214" s="524" t="s">
        <v>528</v>
      </c>
      <c r="AA214" s="531" t="s">
        <v>183</v>
      </c>
      <c r="AB214" s="532">
        <v>52627</v>
      </c>
      <c r="AC214" s="523" t="s">
        <v>1654</v>
      </c>
      <c r="AD214" s="533" t="s">
        <v>1655</v>
      </c>
      <c r="AE214" s="593" t="s">
        <v>1656</v>
      </c>
      <c r="AG214" s="534"/>
      <c r="AH214" s="534"/>
      <c r="AI214" s="534"/>
      <c r="AK214" s="534"/>
    </row>
    <row r="215" spans="1:37" s="20" customFormat="1" ht="27" customHeight="1" x14ac:dyDescent="0.2">
      <c r="A215" s="245" t="s">
        <v>1575</v>
      </c>
      <c r="B215" s="594" t="s">
        <v>1576</v>
      </c>
      <c r="C215" s="245" t="s">
        <v>1577</v>
      </c>
      <c r="D215" s="246" t="s">
        <v>1578</v>
      </c>
      <c r="E215" s="247" t="s">
        <v>1579</v>
      </c>
      <c r="F215" s="248" t="s">
        <v>1657</v>
      </c>
      <c r="G215" s="249" t="s">
        <v>348</v>
      </c>
      <c r="H215" s="250" t="s">
        <v>1658</v>
      </c>
      <c r="I215" s="251">
        <v>35165</v>
      </c>
      <c r="J215" s="251">
        <v>43008</v>
      </c>
      <c r="K215" s="252">
        <v>3195</v>
      </c>
      <c r="L215" s="253">
        <v>9.5</v>
      </c>
      <c r="M215" s="253">
        <v>5.62</v>
      </c>
      <c r="N215" s="253">
        <v>0</v>
      </c>
      <c r="O215" s="253">
        <v>0</v>
      </c>
      <c r="P215" s="253">
        <v>0</v>
      </c>
      <c r="Q215" s="253">
        <v>0</v>
      </c>
      <c r="R215" s="181">
        <f t="shared" si="10"/>
        <v>15.120000000000001</v>
      </c>
      <c r="S215" s="254">
        <f t="shared" si="12"/>
        <v>48308.4</v>
      </c>
      <c r="T215" s="255"/>
      <c r="U215" s="303" t="s">
        <v>1659</v>
      </c>
      <c r="V215" s="255"/>
      <c r="W215" s="257"/>
      <c r="X215" s="248" t="s">
        <v>1660</v>
      </c>
      <c r="Y215" s="248" t="s">
        <v>1661</v>
      </c>
      <c r="Z215" s="249" t="s">
        <v>348</v>
      </c>
      <c r="AA215" s="304" t="s">
        <v>183</v>
      </c>
      <c r="AB215" s="258">
        <v>52240</v>
      </c>
      <c r="AC215" s="248" t="s">
        <v>1662</v>
      </c>
      <c r="AD215" s="259" t="s">
        <v>1663</v>
      </c>
      <c r="AE215" s="247" t="s">
        <v>1664</v>
      </c>
      <c r="AF215" s="14"/>
      <c r="AG215" s="14"/>
      <c r="AH215" s="14"/>
      <c r="AI215" s="14"/>
      <c r="AJ215" s="14"/>
      <c r="AK215" s="14"/>
    </row>
    <row r="216" spans="1:37" s="14" customFormat="1" ht="27" customHeight="1" x14ac:dyDescent="0.2">
      <c r="A216" s="245" t="s">
        <v>1575</v>
      </c>
      <c r="B216" s="334" t="s">
        <v>1576</v>
      </c>
      <c r="C216" s="245" t="s">
        <v>1577</v>
      </c>
      <c r="D216" s="246" t="s">
        <v>1578</v>
      </c>
      <c r="E216" s="247" t="s">
        <v>1579</v>
      </c>
      <c r="F216" s="248" t="s">
        <v>1665</v>
      </c>
      <c r="G216" s="249" t="s">
        <v>369</v>
      </c>
      <c r="H216" s="250">
        <v>50158</v>
      </c>
      <c r="I216" s="251">
        <v>36999</v>
      </c>
      <c r="J216" s="313">
        <v>42582</v>
      </c>
      <c r="K216" s="252">
        <v>3191</v>
      </c>
      <c r="L216" s="253">
        <v>12.6</v>
      </c>
      <c r="M216" s="253">
        <v>0</v>
      </c>
      <c r="N216" s="253">
        <v>0</v>
      </c>
      <c r="O216" s="253">
        <v>0</v>
      </c>
      <c r="P216" s="253">
        <v>0</v>
      </c>
      <c r="Q216" s="253">
        <v>0</v>
      </c>
      <c r="R216" s="181">
        <f t="shared" si="10"/>
        <v>12.6</v>
      </c>
      <c r="S216" s="254">
        <f t="shared" si="12"/>
        <v>40206.6</v>
      </c>
      <c r="T216" s="255"/>
      <c r="U216" s="303" t="s">
        <v>278</v>
      </c>
      <c r="V216" s="255" t="s">
        <v>1666</v>
      </c>
      <c r="W216" s="257"/>
      <c r="X216" s="248" t="s">
        <v>1667</v>
      </c>
      <c r="Y216" s="248" t="s">
        <v>1668</v>
      </c>
      <c r="Z216" s="249" t="s">
        <v>369</v>
      </c>
      <c r="AA216" s="304" t="s">
        <v>183</v>
      </c>
      <c r="AB216" s="258">
        <v>50158</v>
      </c>
      <c r="AC216" s="248" t="s">
        <v>1669</v>
      </c>
      <c r="AD216" s="259" t="s">
        <v>1670</v>
      </c>
      <c r="AE216" s="247" t="s">
        <v>1671</v>
      </c>
      <c r="AG216" s="595"/>
      <c r="AH216" s="595"/>
      <c r="AI216" s="595"/>
      <c r="AK216" s="595"/>
    </row>
    <row r="217" spans="1:37" s="14" customFormat="1" ht="27" customHeight="1" x14ac:dyDescent="0.2">
      <c r="A217" s="245" t="s">
        <v>1575</v>
      </c>
      <c r="B217" s="334" t="s">
        <v>1576</v>
      </c>
      <c r="C217" s="245" t="s">
        <v>1577</v>
      </c>
      <c r="D217" s="246" t="s">
        <v>1578</v>
      </c>
      <c r="E217" s="247" t="s">
        <v>1579</v>
      </c>
      <c r="F217" s="248" t="s">
        <v>1672</v>
      </c>
      <c r="G217" s="249" t="s">
        <v>562</v>
      </c>
      <c r="H217" s="250">
        <v>50401</v>
      </c>
      <c r="I217" s="251">
        <v>35309</v>
      </c>
      <c r="J217" s="313">
        <v>43131</v>
      </c>
      <c r="K217" s="252">
        <v>14642</v>
      </c>
      <c r="L217" s="253">
        <v>7.5</v>
      </c>
      <c r="M217" s="253">
        <v>0</v>
      </c>
      <c r="N217" s="253">
        <v>0</v>
      </c>
      <c r="O217" s="253">
        <v>0</v>
      </c>
      <c r="P217" s="253">
        <v>0</v>
      </c>
      <c r="Q217" s="253">
        <v>0</v>
      </c>
      <c r="R217" s="181">
        <f t="shared" si="10"/>
        <v>7.5</v>
      </c>
      <c r="S217" s="254">
        <f t="shared" si="12"/>
        <v>109815</v>
      </c>
      <c r="T217" s="255" t="s">
        <v>1673</v>
      </c>
      <c r="U217" s="303" t="s">
        <v>1674</v>
      </c>
      <c r="V217" s="255"/>
      <c r="W217" s="257"/>
      <c r="X217" s="248" t="s">
        <v>1622</v>
      </c>
      <c r="Y217" s="248" t="s">
        <v>1675</v>
      </c>
      <c r="Z217" s="249" t="s">
        <v>1624</v>
      </c>
      <c r="AA217" s="304" t="s">
        <v>183</v>
      </c>
      <c r="AB217" s="258" t="s">
        <v>1625</v>
      </c>
      <c r="AC217" s="248" t="s">
        <v>1626</v>
      </c>
      <c r="AD217" s="259" t="s">
        <v>1676</v>
      </c>
      <c r="AE217" s="247" t="s">
        <v>1628</v>
      </c>
      <c r="AF217" s="20"/>
      <c r="AG217" s="20"/>
      <c r="AH217" s="20"/>
      <c r="AI217" s="20"/>
      <c r="AJ217" s="20"/>
      <c r="AK217" s="20"/>
    </row>
    <row r="218" spans="1:37" s="20" customFormat="1" ht="27" customHeight="1" x14ac:dyDescent="0.2">
      <c r="A218" s="245" t="s">
        <v>1575</v>
      </c>
      <c r="B218" s="334" t="s">
        <v>1576</v>
      </c>
      <c r="C218" s="245" t="s">
        <v>1577</v>
      </c>
      <c r="D218" s="246" t="s">
        <v>1578</v>
      </c>
      <c r="E218" s="247" t="s">
        <v>1579</v>
      </c>
      <c r="F218" s="248" t="s">
        <v>1677</v>
      </c>
      <c r="G218" s="249" t="s">
        <v>378</v>
      </c>
      <c r="H218" s="250">
        <v>52501</v>
      </c>
      <c r="I218" s="251">
        <v>40673</v>
      </c>
      <c r="J218" s="251">
        <v>42794</v>
      </c>
      <c r="K218" s="252">
        <v>9667</v>
      </c>
      <c r="L218" s="253">
        <v>10.5</v>
      </c>
      <c r="M218" s="253">
        <v>0</v>
      </c>
      <c r="N218" s="253">
        <v>0</v>
      </c>
      <c r="O218" s="253">
        <v>0</v>
      </c>
      <c r="P218" s="253">
        <v>0</v>
      </c>
      <c r="Q218" s="253">
        <v>0</v>
      </c>
      <c r="R218" s="181">
        <f t="shared" si="10"/>
        <v>10.5</v>
      </c>
      <c r="S218" s="254">
        <f t="shared" si="12"/>
        <v>101503.5</v>
      </c>
      <c r="T218" s="255"/>
      <c r="U218" s="303" t="s">
        <v>878</v>
      </c>
      <c r="V218" s="255"/>
      <c r="W218" s="257"/>
      <c r="X218" s="248" t="s">
        <v>381</v>
      </c>
      <c r="Y218" s="248" t="s">
        <v>1678</v>
      </c>
      <c r="Z218" s="249" t="s">
        <v>378</v>
      </c>
      <c r="AA218" s="304" t="s">
        <v>183</v>
      </c>
      <c r="AB218" s="258">
        <v>52501</v>
      </c>
      <c r="AC218" s="248" t="s">
        <v>1679</v>
      </c>
      <c r="AD218" s="259" t="s">
        <v>1680</v>
      </c>
      <c r="AE218" s="247" t="s">
        <v>1681</v>
      </c>
    </row>
    <row r="219" spans="1:37" s="20" customFormat="1" ht="27" customHeight="1" x14ac:dyDescent="0.2">
      <c r="A219" s="245" t="s">
        <v>1575</v>
      </c>
      <c r="B219" s="334" t="s">
        <v>1576</v>
      </c>
      <c r="C219" s="245" t="s">
        <v>1577</v>
      </c>
      <c r="D219" s="246" t="s">
        <v>1578</v>
      </c>
      <c r="E219" s="247" t="s">
        <v>1579</v>
      </c>
      <c r="F219" s="248" t="s">
        <v>1682</v>
      </c>
      <c r="G219" s="249" t="s">
        <v>608</v>
      </c>
      <c r="H219" s="250">
        <v>51101</v>
      </c>
      <c r="I219" s="251">
        <v>40544</v>
      </c>
      <c r="J219" s="251">
        <v>42704</v>
      </c>
      <c r="K219" s="252">
        <v>15876</v>
      </c>
      <c r="L219" s="253">
        <v>9.9700000000000006</v>
      </c>
      <c r="M219" s="253">
        <v>0</v>
      </c>
      <c r="N219" s="253">
        <v>0</v>
      </c>
      <c r="O219" s="253">
        <v>0</v>
      </c>
      <c r="P219" s="253">
        <v>0</v>
      </c>
      <c r="Q219" s="253">
        <v>0</v>
      </c>
      <c r="R219" s="181">
        <f t="shared" si="10"/>
        <v>9.9700000000000006</v>
      </c>
      <c r="S219" s="254">
        <f t="shared" si="12"/>
        <v>158283.72</v>
      </c>
      <c r="T219" s="255"/>
      <c r="U219" s="303" t="s">
        <v>179</v>
      </c>
      <c r="V219" s="255"/>
      <c r="W219" s="257"/>
      <c r="X219" s="248" t="s">
        <v>1683</v>
      </c>
      <c r="Y219" s="248" t="s">
        <v>1684</v>
      </c>
      <c r="Z219" s="249" t="s">
        <v>608</v>
      </c>
      <c r="AA219" s="304" t="s">
        <v>183</v>
      </c>
      <c r="AB219" s="258">
        <v>51106</v>
      </c>
      <c r="AC219" s="248" t="s">
        <v>1685</v>
      </c>
      <c r="AD219" s="259" t="s">
        <v>1686</v>
      </c>
      <c r="AE219" s="247" t="s">
        <v>1687</v>
      </c>
    </row>
    <row r="220" spans="1:37" s="20" customFormat="1" ht="27" customHeight="1" x14ac:dyDescent="0.2">
      <c r="A220" s="245" t="s">
        <v>1575</v>
      </c>
      <c r="B220" s="334" t="s">
        <v>1576</v>
      </c>
      <c r="C220" s="245" t="s">
        <v>1577</v>
      </c>
      <c r="D220" s="246" t="s">
        <v>1578</v>
      </c>
      <c r="E220" s="247" t="s">
        <v>1579</v>
      </c>
      <c r="F220" s="248" t="s">
        <v>396</v>
      </c>
      <c r="G220" s="249" t="s">
        <v>397</v>
      </c>
      <c r="H220" s="250">
        <v>51301</v>
      </c>
      <c r="I220" s="251">
        <v>39630</v>
      </c>
      <c r="J220" s="267">
        <v>42916</v>
      </c>
      <c r="K220" s="252">
        <v>4487</v>
      </c>
      <c r="L220" s="465">
        <v>8.5</v>
      </c>
      <c r="M220" s="253">
        <v>0</v>
      </c>
      <c r="N220" s="253">
        <v>0</v>
      </c>
      <c r="O220" s="253">
        <v>0</v>
      </c>
      <c r="P220" s="253">
        <v>0</v>
      </c>
      <c r="Q220" s="253">
        <v>0</v>
      </c>
      <c r="R220" s="181">
        <f t="shared" si="10"/>
        <v>8.5</v>
      </c>
      <c r="S220" s="254">
        <f t="shared" si="12"/>
        <v>38139.5</v>
      </c>
      <c r="T220" s="255"/>
      <c r="U220" s="303" t="s">
        <v>1688</v>
      </c>
      <c r="V220" s="255"/>
      <c r="W220" s="257"/>
      <c r="X220" s="248" t="s">
        <v>399</v>
      </c>
      <c r="Y220" s="248" t="s">
        <v>1689</v>
      </c>
      <c r="Z220" s="249" t="s">
        <v>397</v>
      </c>
      <c r="AA220" s="304" t="s">
        <v>183</v>
      </c>
      <c r="AB220" s="258">
        <v>51301</v>
      </c>
      <c r="AC220" s="248" t="s">
        <v>1690</v>
      </c>
      <c r="AD220" s="259" t="s">
        <v>1691</v>
      </c>
      <c r="AE220" s="247" t="s">
        <v>1692</v>
      </c>
    </row>
    <row r="221" spans="1:37" s="20" customFormat="1" ht="27" customHeight="1" x14ac:dyDescent="0.2">
      <c r="A221" s="260" t="s">
        <v>1575</v>
      </c>
      <c r="B221" s="334" t="s">
        <v>1576</v>
      </c>
      <c r="C221" s="260" t="s">
        <v>1577</v>
      </c>
      <c r="D221" s="261" t="s">
        <v>1578</v>
      </c>
      <c r="E221" s="262" t="s">
        <v>1579</v>
      </c>
      <c r="F221" s="263" t="s">
        <v>1693</v>
      </c>
      <c r="G221" s="264" t="s">
        <v>414</v>
      </c>
      <c r="H221" s="265">
        <v>50701</v>
      </c>
      <c r="I221" s="266">
        <v>39417</v>
      </c>
      <c r="J221" s="266">
        <v>43069</v>
      </c>
      <c r="K221" s="268">
        <v>7900</v>
      </c>
      <c r="L221" s="269">
        <v>7</v>
      </c>
      <c r="M221" s="269">
        <v>0</v>
      </c>
      <c r="N221" s="269">
        <v>0</v>
      </c>
      <c r="O221" s="269">
        <v>0</v>
      </c>
      <c r="P221" s="269">
        <v>0</v>
      </c>
      <c r="Q221" s="269">
        <v>0</v>
      </c>
      <c r="R221" s="254">
        <f t="shared" si="10"/>
        <v>7</v>
      </c>
      <c r="S221" s="254">
        <f t="shared" si="12"/>
        <v>55300</v>
      </c>
      <c r="T221" s="255"/>
      <c r="U221" s="270" t="s">
        <v>1694</v>
      </c>
      <c r="V221" s="255"/>
      <c r="W221" s="257"/>
      <c r="X221" s="263" t="s">
        <v>416</v>
      </c>
      <c r="Y221" s="263" t="s">
        <v>417</v>
      </c>
      <c r="Z221" s="264" t="s">
        <v>414</v>
      </c>
      <c r="AA221" s="295" t="s">
        <v>183</v>
      </c>
      <c r="AB221" s="271" t="s">
        <v>1695</v>
      </c>
      <c r="AC221" s="263" t="s">
        <v>1696</v>
      </c>
      <c r="AD221" s="272" t="s">
        <v>1697</v>
      </c>
      <c r="AE221" s="262" t="s">
        <v>420</v>
      </c>
      <c r="AF221" s="1"/>
      <c r="AG221" s="1"/>
      <c r="AH221" s="1"/>
      <c r="AI221" s="1"/>
      <c r="AJ221" s="1"/>
      <c r="AK221" s="1"/>
    </row>
    <row r="222" spans="1:37" s="1" customFormat="1" ht="27" customHeight="1" x14ac:dyDescent="0.25">
      <c r="A222" s="245" t="s">
        <v>1575</v>
      </c>
      <c r="B222" s="334" t="s">
        <v>1576</v>
      </c>
      <c r="C222" s="245" t="s">
        <v>1577</v>
      </c>
      <c r="D222" s="246" t="s">
        <v>1578</v>
      </c>
      <c r="E222" s="247" t="s">
        <v>1579</v>
      </c>
      <c r="F222" s="248" t="s">
        <v>1698</v>
      </c>
      <c r="G222" s="249" t="s">
        <v>1699</v>
      </c>
      <c r="H222" s="250">
        <v>50595</v>
      </c>
      <c r="I222" s="251">
        <v>41275</v>
      </c>
      <c r="J222" s="251">
        <v>43100</v>
      </c>
      <c r="K222" s="252">
        <v>1200</v>
      </c>
      <c r="L222" s="253">
        <v>5.75</v>
      </c>
      <c r="M222" s="253">
        <v>0</v>
      </c>
      <c r="N222" s="253">
        <v>0</v>
      </c>
      <c r="O222" s="253">
        <v>0</v>
      </c>
      <c r="P222" s="253">
        <v>0</v>
      </c>
      <c r="Q222" s="253">
        <v>0</v>
      </c>
      <c r="R222" s="181">
        <f t="shared" si="10"/>
        <v>5.75</v>
      </c>
      <c r="S222" s="254">
        <f t="shared" si="12"/>
        <v>6900</v>
      </c>
      <c r="T222" s="255"/>
      <c r="U222" s="303" t="s">
        <v>1700</v>
      </c>
      <c r="V222" s="255"/>
      <c r="W222" s="257"/>
      <c r="X222" s="248" t="s">
        <v>1701</v>
      </c>
      <c r="Y222" s="248" t="s">
        <v>1702</v>
      </c>
      <c r="Z222" s="249" t="s">
        <v>1699</v>
      </c>
      <c r="AA222" s="304" t="s">
        <v>183</v>
      </c>
      <c r="AB222" s="258">
        <v>50595</v>
      </c>
      <c r="AC222" s="248" t="s">
        <v>1703</v>
      </c>
      <c r="AD222" s="259" t="s">
        <v>1704</v>
      </c>
      <c r="AE222" s="318" t="s">
        <v>1705</v>
      </c>
      <c r="AF222" s="14"/>
      <c r="AG222" s="14"/>
      <c r="AH222" s="14"/>
      <c r="AI222" s="14"/>
      <c r="AJ222" s="14"/>
      <c r="AK222" s="14"/>
    </row>
    <row r="223" spans="1:37" s="14" customFormat="1" ht="27" customHeight="1" x14ac:dyDescent="0.25">
      <c r="A223" s="260" t="s">
        <v>1575</v>
      </c>
      <c r="B223" s="334" t="s">
        <v>207</v>
      </c>
      <c r="C223" s="260" t="s">
        <v>1577</v>
      </c>
      <c r="D223" s="261" t="s">
        <v>1578</v>
      </c>
      <c r="E223" s="262" t="s">
        <v>1579</v>
      </c>
      <c r="F223" s="214" t="s">
        <v>1706</v>
      </c>
      <c r="G223" s="213" t="s">
        <v>178</v>
      </c>
      <c r="H223" s="335">
        <v>50315</v>
      </c>
      <c r="I223" s="301">
        <v>41091</v>
      </c>
      <c r="J223" s="301" t="s">
        <v>491</v>
      </c>
      <c r="K223" s="336">
        <v>9883</v>
      </c>
      <c r="L223" s="337">
        <v>0.57999999999999996</v>
      </c>
      <c r="M223" s="337">
        <v>0</v>
      </c>
      <c r="N223" s="337">
        <v>0</v>
      </c>
      <c r="O223" s="337">
        <v>0</v>
      </c>
      <c r="P223" s="337">
        <v>0</v>
      </c>
      <c r="Q223" s="337">
        <v>0</v>
      </c>
      <c r="R223" s="254">
        <f t="shared" si="10"/>
        <v>0.57999999999999996</v>
      </c>
      <c r="S223" s="254">
        <f t="shared" si="12"/>
        <v>5732.1399999999994</v>
      </c>
      <c r="T223" s="255" t="s">
        <v>492</v>
      </c>
      <c r="U223" s="256" t="s">
        <v>278</v>
      </c>
      <c r="V223" s="255"/>
      <c r="W223" s="257"/>
      <c r="X223" s="213" t="s">
        <v>493</v>
      </c>
      <c r="Y223" s="213" t="s">
        <v>494</v>
      </c>
      <c r="Z223" s="214" t="s">
        <v>178</v>
      </c>
      <c r="AA223" s="214" t="s">
        <v>183</v>
      </c>
      <c r="AB223" s="214">
        <v>50316</v>
      </c>
      <c r="AC223" s="215" t="s">
        <v>495</v>
      </c>
      <c r="AD223" s="215" t="s">
        <v>496</v>
      </c>
      <c r="AE223" s="555" t="s">
        <v>1707</v>
      </c>
      <c r="AF223" s="8"/>
      <c r="AG223" s="8"/>
      <c r="AH223" s="8"/>
      <c r="AI223" s="8"/>
      <c r="AJ223" s="8"/>
      <c r="AK223" s="8"/>
    </row>
    <row r="224" spans="1:37" ht="27" customHeight="1" x14ac:dyDescent="0.25">
      <c r="K224" s="597">
        <f>SUM(K2:K223)</f>
        <v>1112815</v>
      </c>
    </row>
  </sheetData>
  <dataValidations count="3">
    <dataValidation type="list" allowBlank="1" showInputMessage="1" showErrorMessage="1" sqref="W190 W90 W88 W147:W149 W153 W125:W132 W96:W107 W134:W145 W33:W41 W109:W114 W8 W43:W83 W178:W188 W170:W171 W203:W208 W28 W10:W17 W19:W26 W2 W3:W6 W7 W32 W92:W95 W118:W119 W120:W124 W155:W156 W157:W159 W160:W168 W169 W199:W202 W210:W223" xr:uid="{00000000-0002-0000-0800-000000000000}">
      <formula1>#REF!</formula1>
    </dataValidation>
    <dataValidation type="list" allowBlank="1" showInputMessage="1" showErrorMessage="1" sqref="W27 W133 W108 W42 W189 W209" xr:uid="{00000000-0002-0000-0800-000001000000}">
      <formula1>$AG$2:$AG$2</formula1>
    </dataValidation>
    <dataValidation type="list" allowBlank="1" showInputMessage="1" showErrorMessage="1" sqref="W18" xr:uid="{00000000-0002-0000-0800-000002000000}">
      <formula1>$AG$3:$AG$3</formula1>
    </dataValidation>
  </dataValidations>
  <hyperlinks>
    <hyperlink ref="E2" r:id="rId1" xr:uid="{00000000-0004-0000-0800-000000000000}"/>
    <hyperlink ref="E7" r:id="rId2" xr:uid="{00000000-0004-0000-0800-000001000000}"/>
    <hyperlink ref="AE19" r:id="rId3" xr:uid="{00000000-0004-0000-0800-000002000000}"/>
    <hyperlink ref="AE14" r:id="rId4" xr:uid="{00000000-0004-0000-0800-000003000000}"/>
    <hyperlink ref="E71" r:id="rId5" xr:uid="{00000000-0004-0000-0800-000004000000}"/>
    <hyperlink ref="E58" r:id="rId6" xr:uid="{00000000-0004-0000-0800-000005000000}"/>
    <hyperlink ref="E50" r:id="rId7" xr:uid="{00000000-0004-0000-0800-000006000000}"/>
    <hyperlink ref="E63" r:id="rId8" xr:uid="{00000000-0004-0000-0800-000007000000}"/>
    <hyperlink ref="E68" r:id="rId9" xr:uid="{00000000-0004-0000-0800-000008000000}"/>
    <hyperlink ref="E56" r:id="rId10" xr:uid="{00000000-0004-0000-0800-000009000000}"/>
    <hyperlink ref="E55" r:id="rId11" xr:uid="{00000000-0004-0000-0800-00000A000000}"/>
    <hyperlink ref="E51" r:id="rId12" xr:uid="{00000000-0004-0000-0800-00000B000000}"/>
    <hyperlink ref="E61" r:id="rId13" xr:uid="{00000000-0004-0000-0800-00000C000000}"/>
    <hyperlink ref="E72" r:id="rId14" xr:uid="{00000000-0004-0000-0800-00000D000000}"/>
    <hyperlink ref="E43" r:id="rId15" xr:uid="{00000000-0004-0000-0800-00000E000000}"/>
    <hyperlink ref="E79" r:id="rId16" xr:uid="{00000000-0004-0000-0800-00000F000000}"/>
    <hyperlink ref="E74" r:id="rId17" xr:uid="{00000000-0004-0000-0800-000010000000}"/>
    <hyperlink ref="E69" r:id="rId18" xr:uid="{00000000-0004-0000-0800-000011000000}"/>
    <hyperlink ref="E83" r:id="rId19" xr:uid="{00000000-0004-0000-0800-000012000000}"/>
    <hyperlink ref="E39" r:id="rId20" xr:uid="{00000000-0004-0000-0800-000013000000}"/>
    <hyperlink ref="E70" r:id="rId21" xr:uid="{00000000-0004-0000-0800-000014000000}"/>
    <hyperlink ref="E62" r:id="rId22" xr:uid="{00000000-0004-0000-0800-000015000000}"/>
    <hyperlink ref="E82" r:id="rId23" xr:uid="{00000000-0004-0000-0800-000016000000}"/>
    <hyperlink ref="E75" r:id="rId24" xr:uid="{00000000-0004-0000-0800-000017000000}"/>
    <hyperlink ref="E78" r:id="rId25" xr:uid="{00000000-0004-0000-0800-000018000000}"/>
    <hyperlink ref="E49" r:id="rId26" xr:uid="{00000000-0004-0000-0800-000019000000}"/>
    <hyperlink ref="E85" r:id="rId27" xr:uid="{00000000-0004-0000-0800-00001A000000}"/>
    <hyperlink ref="E41" r:id="rId28" xr:uid="{00000000-0004-0000-0800-00001B000000}"/>
    <hyperlink ref="E80" r:id="rId29" xr:uid="{00000000-0004-0000-0800-00001C000000}"/>
    <hyperlink ref="E40" r:id="rId30" xr:uid="{00000000-0004-0000-0800-00001D000000}"/>
    <hyperlink ref="E46" r:id="rId31" xr:uid="{00000000-0004-0000-0800-00001E000000}"/>
    <hyperlink ref="E48" r:id="rId32" xr:uid="{00000000-0004-0000-0800-00001F000000}"/>
    <hyperlink ref="E89" r:id="rId33" xr:uid="{00000000-0004-0000-0800-000020000000}"/>
    <hyperlink ref="E60" r:id="rId34" xr:uid="{00000000-0004-0000-0800-000021000000}"/>
    <hyperlink ref="E52" r:id="rId35" xr:uid="{00000000-0004-0000-0800-000022000000}"/>
    <hyperlink ref="E35" r:id="rId36" xr:uid="{00000000-0004-0000-0800-000023000000}"/>
    <hyperlink ref="E47" r:id="rId37" xr:uid="{00000000-0004-0000-0800-000024000000}"/>
    <hyperlink ref="AE47" r:id="rId38" display="mailto:joel.bobb@ingfp.com" xr:uid="{00000000-0004-0000-0800-000025000000}"/>
    <hyperlink ref="E45" r:id="rId39" xr:uid="{00000000-0004-0000-0800-000026000000}"/>
    <hyperlink ref="E53" r:id="rId40" xr:uid="{00000000-0004-0000-0800-000027000000}"/>
    <hyperlink ref="E57" r:id="rId41" xr:uid="{00000000-0004-0000-0800-000028000000}"/>
    <hyperlink ref="AE57" r:id="rId42" xr:uid="{00000000-0004-0000-0800-000029000000}"/>
    <hyperlink ref="E54" r:id="rId43" xr:uid="{00000000-0004-0000-0800-00002A000000}"/>
    <hyperlink ref="E88" r:id="rId44" xr:uid="{00000000-0004-0000-0800-00002B000000}"/>
    <hyperlink ref="E77" r:id="rId45" xr:uid="{00000000-0004-0000-0800-00002C000000}"/>
    <hyperlink ref="E36" r:id="rId46" xr:uid="{00000000-0004-0000-0800-00002D000000}"/>
    <hyperlink ref="E37" r:id="rId47" xr:uid="{00000000-0004-0000-0800-00002E000000}"/>
    <hyperlink ref="AE37" r:id="rId48" display="mailto:hloffice@qwestoffice.net" xr:uid="{00000000-0004-0000-0800-00002F000000}"/>
    <hyperlink ref="E65" r:id="rId49" xr:uid="{00000000-0004-0000-0800-000030000000}"/>
    <hyperlink ref="E66" r:id="rId50" xr:uid="{00000000-0004-0000-0800-000031000000}"/>
    <hyperlink ref="AE39" r:id="rId51" xr:uid="{00000000-0004-0000-0800-000032000000}"/>
    <hyperlink ref="AE79" r:id="rId52" xr:uid="{00000000-0004-0000-0800-000033000000}"/>
    <hyperlink ref="AE53" r:id="rId53" xr:uid="{00000000-0004-0000-0800-000034000000}"/>
    <hyperlink ref="E64" r:id="rId54" xr:uid="{00000000-0004-0000-0800-000035000000}"/>
    <hyperlink ref="E73" r:id="rId55" xr:uid="{00000000-0004-0000-0800-000036000000}"/>
    <hyperlink ref="E76" r:id="rId56" xr:uid="{00000000-0004-0000-0800-000037000000}"/>
    <hyperlink ref="E81" r:id="rId57" xr:uid="{00000000-0004-0000-0800-000038000000}"/>
    <hyperlink ref="E84" r:id="rId58" xr:uid="{00000000-0004-0000-0800-000039000000}"/>
    <hyperlink ref="E95" r:id="rId59" xr:uid="{00000000-0004-0000-0800-00003A000000}"/>
    <hyperlink ref="AE41" r:id="rId60" xr:uid="{00000000-0004-0000-0800-00003B000000}"/>
    <hyperlink ref="E34" r:id="rId61" xr:uid="{00000000-0004-0000-0800-00003C000000}"/>
    <hyperlink ref="E86" r:id="rId62" xr:uid="{00000000-0004-0000-0800-00003D000000}"/>
    <hyperlink ref="E90" r:id="rId63" xr:uid="{00000000-0004-0000-0800-00003E000000}"/>
    <hyperlink ref="AE95" r:id="rId64" xr:uid="{00000000-0004-0000-0800-00003F000000}"/>
    <hyperlink ref="AE90" r:id="rId65" xr:uid="{00000000-0004-0000-0800-000040000000}"/>
    <hyperlink ref="AE73" r:id="rId66" xr:uid="{00000000-0004-0000-0800-000041000000}"/>
    <hyperlink ref="E44" r:id="rId67" xr:uid="{00000000-0004-0000-0800-000042000000}"/>
    <hyperlink ref="E38" r:id="rId68" xr:uid="{00000000-0004-0000-0800-000043000000}"/>
    <hyperlink ref="E87" r:id="rId69" xr:uid="{00000000-0004-0000-0800-000044000000}"/>
    <hyperlink ref="AE43" r:id="rId70" xr:uid="{00000000-0004-0000-0800-000045000000}"/>
    <hyperlink ref="E93" r:id="rId71" xr:uid="{00000000-0004-0000-0800-000046000000}"/>
    <hyperlink ref="E91" r:id="rId72" xr:uid="{00000000-0004-0000-0800-000047000000}"/>
    <hyperlink ref="E67" r:id="rId73" xr:uid="{00000000-0004-0000-0800-000048000000}"/>
    <hyperlink ref="AE67" r:id="rId74" xr:uid="{00000000-0004-0000-0800-000049000000}"/>
    <hyperlink ref="E94" r:id="rId75" xr:uid="{00000000-0004-0000-0800-00004A000000}"/>
    <hyperlink ref="E92" r:id="rId76" xr:uid="{00000000-0004-0000-0800-00004B000000}"/>
    <hyperlink ref="E96" r:id="rId77" xr:uid="{00000000-0004-0000-0800-00004C000000}"/>
    <hyperlink ref="E98" r:id="rId78" xr:uid="{00000000-0004-0000-0800-00004D000000}"/>
    <hyperlink ref="E100" r:id="rId79" xr:uid="{00000000-0004-0000-0800-00004E000000}"/>
    <hyperlink ref="AE112" r:id="rId80" xr:uid="{00000000-0004-0000-0800-00004F000000}"/>
    <hyperlink ref="E97" r:id="rId81" xr:uid="{00000000-0004-0000-0800-000050000000}"/>
    <hyperlink ref="E99" r:id="rId82" xr:uid="{00000000-0004-0000-0800-000051000000}"/>
    <hyperlink ref="E101" r:id="rId83" xr:uid="{00000000-0004-0000-0800-000052000000}"/>
    <hyperlink ref="AE102" r:id="rId84" xr:uid="{00000000-0004-0000-0800-000053000000}"/>
    <hyperlink ref="E123" r:id="rId85" xr:uid="{00000000-0004-0000-0800-000054000000}"/>
    <hyperlink ref="E124" r:id="rId86" xr:uid="{00000000-0004-0000-0800-000055000000}"/>
    <hyperlink ref="E122" r:id="rId87" xr:uid="{00000000-0004-0000-0800-000056000000}"/>
    <hyperlink ref="AE120" r:id="rId88" xr:uid="{00000000-0004-0000-0800-000057000000}"/>
    <hyperlink ref="E147" r:id="rId89" xr:uid="{00000000-0004-0000-0800-000058000000}"/>
    <hyperlink ref="AE147" r:id="rId90" xr:uid="{00000000-0004-0000-0800-000059000000}"/>
    <hyperlink ref="AE156" r:id="rId91" xr:uid="{00000000-0004-0000-0800-00005A000000}"/>
    <hyperlink ref="AE155" r:id="rId92" xr:uid="{00000000-0004-0000-0800-00005B000000}"/>
    <hyperlink ref="E157" r:id="rId93" xr:uid="{00000000-0004-0000-0800-00005C000000}"/>
    <hyperlink ref="AE157" r:id="rId94" xr:uid="{00000000-0004-0000-0800-00005D000000}"/>
    <hyperlink ref="E158" r:id="rId95" xr:uid="{00000000-0004-0000-0800-00005E000000}"/>
    <hyperlink ref="AE158" r:id="rId96" xr:uid="{00000000-0004-0000-0800-00005F000000}"/>
    <hyperlink ref="E159" r:id="rId97" xr:uid="{00000000-0004-0000-0800-000060000000}"/>
    <hyperlink ref="E167" r:id="rId98" xr:uid="{00000000-0004-0000-0800-000061000000}"/>
    <hyperlink ref="E168" r:id="rId99" xr:uid="{00000000-0004-0000-0800-000062000000}"/>
    <hyperlink ref="AE167" r:id="rId100" xr:uid="{00000000-0004-0000-0800-000063000000}"/>
    <hyperlink ref="E169" r:id="rId101" xr:uid="{00000000-0004-0000-0800-000064000000}"/>
    <hyperlink ref="AE170" r:id="rId102" display="mailto:hloffice@qwestoffice.net" xr:uid="{00000000-0004-0000-0800-000065000000}"/>
    <hyperlink ref="E170" r:id="rId103" xr:uid="{00000000-0004-0000-0800-000066000000}"/>
    <hyperlink ref="E171" r:id="rId104" xr:uid="{00000000-0004-0000-0800-000067000000}"/>
    <hyperlink ref="E172" r:id="rId105" xr:uid="{00000000-0004-0000-0800-000068000000}"/>
    <hyperlink ref="E173" r:id="rId106" xr:uid="{00000000-0004-0000-0800-000069000000}"/>
    <hyperlink ref="E176" r:id="rId107" xr:uid="{00000000-0004-0000-0800-00006A000000}"/>
    <hyperlink ref="E177" r:id="rId108" xr:uid="{00000000-0004-0000-0800-00006B000000}"/>
    <hyperlink ref="E174" r:id="rId109" xr:uid="{00000000-0004-0000-0800-00006C000000}"/>
    <hyperlink ref="AE179" r:id="rId110" display="judiarchway@sbcglobal.net" xr:uid="{00000000-0004-0000-0800-00006D000000}"/>
    <hyperlink ref="AE190" r:id="rId111" xr:uid="{00000000-0004-0000-0800-00006E000000}"/>
    <hyperlink ref="AE191" r:id="rId112" xr:uid="{00000000-0004-0000-0800-00006F000000}"/>
    <hyperlink ref="AE195" r:id="rId113" xr:uid="{00000000-0004-0000-0800-000070000000}"/>
    <hyperlink ref="AE185" r:id="rId114" xr:uid="{00000000-0004-0000-0800-000071000000}"/>
    <hyperlink ref="AE199" r:id="rId115" xr:uid="{00000000-0004-0000-0800-000072000000}"/>
    <hyperlink ref="AE183" r:id="rId116" xr:uid="{00000000-0004-0000-0800-000073000000}"/>
    <hyperlink ref="AE178" r:id="rId117" xr:uid="{00000000-0004-0000-0800-000074000000}"/>
    <hyperlink ref="AE180" r:id="rId118" xr:uid="{00000000-0004-0000-0800-000075000000}"/>
    <hyperlink ref="AE196" r:id="rId119" xr:uid="{00000000-0004-0000-0800-000076000000}"/>
    <hyperlink ref="AE200" r:id="rId120" xr:uid="{00000000-0004-0000-0800-000077000000}"/>
    <hyperlink ref="AE182" r:id="rId121" xr:uid="{00000000-0004-0000-0800-000078000000}"/>
    <hyperlink ref="AE205" r:id="rId122" xr:uid="{00000000-0004-0000-0800-000079000000}"/>
    <hyperlink ref="AE207" r:id="rId123" xr:uid="{00000000-0004-0000-0800-00007A000000}"/>
    <hyperlink ref="AE208" r:id="rId124" xr:uid="{00000000-0004-0000-0800-00007B000000}"/>
    <hyperlink ref="AE210" r:id="rId125" xr:uid="{00000000-0004-0000-0800-00007C000000}"/>
    <hyperlink ref="AE212" r:id="rId126" xr:uid="{00000000-0004-0000-0800-00007D000000}"/>
    <hyperlink ref="AE214" r:id="rId127" xr:uid="{00000000-0004-0000-0800-00007E000000}"/>
    <hyperlink ref="AE215" r:id="rId128" xr:uid="{00000000-0004-0000-0800-00007F000000}"/>
    <hyperlink ref="AE217" r:id="rId129" xr:uid="{00000000-0004-0000-0800-000080000000}"/>
    <hyperlink ref="AE218" r:id="rId130" display="jlindenm@indianhills.edu" xr:uid="{00000000-0004-0000-0800-000081000000}"/>
    <hyperlink ref="AE220" r:id="rId131" xr:uid="{00000000-0004-0000-0800-000082000000}"/>
    <hyperlink ref="AE222" r:id="rId132" xr:uid="{00000000-0004-0000-0800-000083000000}"/>
    <hyperlink ref="AE216" r:id="rId133" xr:uid="{00000000-0004-0000-0800-000084000000}"/>
    <hyperlink ref="AE221" r:id="rId134" xr:uid="{00000000-0004-0000-0800-000085000000}"/>
    <hyperlink ref="AE206" r:id="rId135" display="brian.lindsey@macerich.com" xr:uid="{00000000-0004-0000-0800-000086000000}"/>
    <hyperlink ref="AE211" r:id="rId136" display="jlundgren@knappproperties.com" xr:uid="{00000000-0004-0000-0800-000087000000}"/>
    <hyperlink ref="E59" r:id="rId137" xr:uid="{00000000-0004-0000-0800-000088000000}"/>
    <hyperlink ref="AE59" r:id="rId138" xr:uid="{00000000-0004-0000-0800-000089000000}"/>
    <hyperlink ref="AE86" r:id="rId139" xr:uid="{00000000-0004-0000-0800-00008A000000}"/>
    <hyperlink ref="AE109" r:id="rId140" xr:uid="{00000000-0004-0000-0800-00008B000000}"/>
    <hyperlink ref="AE110" r:id="rId141" xr:uid="{00000000-0004-0000-0800-00008C000000}"/>
    <hyperlink ref="AE11" r:id="rId142" display="ksevde@sevde.storage.com" xr:uid="{00000000-0004-0000-0800-00008D000000}"/>
    <hyperlink ref="AE165" r:id="rId143" xr:uid="{00000000-0004-0000-0800-00008E000000}"/>
    <hyperlink ref="AE132" r:id="rId144" xr:uid="{00000000-0004-0000-0800-00008F000000}"/>
    <hyperlink ref="AE87" r:id="rId145" xr:uid="{00000000-0004-0000-0800-000090000000}"/>
    <hyperlink ref="AE21" r:id="rId146" xr:uid="{00000000-0004-0000-0800-000091000000}"/>
    <hyperlink ref="AE12" r:id="rId147" xr:uid="{00000000-0004-0000-0800-000092000000}"/>
    <hyperlink ref="AE85" r:id="rId148" xr:uid="{00000000-0004-0000-0800-000093000000}"/>
    <hyperlink ref="AE51" r:id="rId149" xr:uid="{00000000-0004-0000-0800-000094000000}"/>
    <hyperlink ref="AE68" r:id="rId150" xr:uid="{00000000-0004-0000-0800-000095000000}"/>
    <hyperlink ref="AE60" r:id="rId151" xr:uid="{00000000-0004-0000-0800-000096000000}"/>
    <hyperlink ref="AE82" r:id="rId152" xr:uid="{00000000-0004-0000-0800-000097000000}"/>
    <hyperlink ref="AE171" r:id="rId153" xr:uid="{00000000-0004-0000-0800-000098000000}"/>
    <hyperlink ref="AE198" r:id="rId154" xr:uid="{00000000-0004-0000-0800-000099000000}"/>
    <hyperlink ref="E160" r:id="rId155" xr:uid="{00000000-0004-0000-0800-00009A000000}"/>
    <hyperlink ref="AE45" r:id="rId156" display="cmoser@co.palo-alto.ia.us" xr:uid="{00000000-0004-0000-0800-00009B000000}"/>
    <hyperlink ref="AE138" r:id="rId157" xr:uid="{00000000-0004-0000-0800-00009C000000}"/>
    <hyperlink ref="AE62" r:id="rId158" xr:uid="{00000000-0004-0000-0800-00009D000000}"/>
    <hyperlink ref="AE15" r:id="rId159" xr:uid="{00000000-0004-0000-0800-00009E000000}"/>
    <hyperlink ref="AE144" r:id="rId160" xr:uid="{00000000-0004-0000-0800-00009F000000}"/>
    <hyperlink ref="AE177" r:id="rId161" xr:uid="{00000000-0004-0000-0800-0000A0000000}"/>
    <hyperlink ref="AE174" r:id="rId162" xr:uid="{00000000-0004-0000-0800-0000A1000000}"/>
    <hyperlink ref="AE169" r:id="rId163" xr:uid="{00000000-0004-0000-0800-0000A2000000}"/>
    <hyperlink ref="AE44" r:id="rId164" xr:uid="{00000000-0004-0000-0800-0000A3000000}"/>
    <hyperlink ref="AE192" r:id="rId165" xr:uid="{00000000-0004-0000-0800-0000A4000000}"/>
    <hyperlink ref="AE9" r:id="rId166" display="jlundgren@knappproperties.com" xr:uid="{00000000-0004-0000-0800-0000A5000000}"/>
    <hyperlink ref="AE35" r:id="rId167" xr:uid="{00000000-0004-0000-0800-0000A6000000}"/>
    <hyperlink ref="AE107" r:id="rId168" xr:uid="{00000000-0004-0000-0800-0000A7000000}"/>
    <hyperlink ref="AE173" r:id="rId169" xr:uid="{00000000-0004-0000-0800-0000A8000000}"/>
    <hyperlink ref="AE197" r:id="rId170" xr:uid="{00000000-0004-0000-0800-0000A9000000}"/>
    <hyperlink ref="E175" r:id="rId171" xr:uid="{00000000-0004-0000-0800-0000AA000000}"/>
    <hyperlink ref="AE175" r:id="rId172" xr:uid="{00000000-0004-0000-0800-0000AB000000}"/>
    <hyperlink ref="AE81" r:id="rId173" xr:uid="{00000000-0004-0000-0800-0000AC000000}"/>
    <hyperlink ref="AE54" r:id="rId174" xr:uid="{00000000-0004-0000-0800-0000AD000000}"/>
    <hyperlink ref="E6" r:id="rId175" xr:uid="{00000000-0004-0000-0800-0000AE000000}"/>
    <hyperlink ref="AE36" r:id="rId176" display="elundgren@aterrarealestate.com" xr:uid="{00000000-0004-0000-0800-0000AF000000}"/>
    <hyperlink ref="AE99" r:id="rId177" xr:uid="{00000000-0004-0000-0800-0000B0000000}"/>
    <hyperlink ref="AE219" r:id="rId178" display="larry@llbookproperties.com" xr:uid="{00000000-0004-0000-0800-0000B1000000}"/>
    <hyperlink ref="AE25" r:id="rId179" xr:uid="{00000000-0004-0000-0800-0000B2000000}"/>
    <hyperlink ref="AE27" r:id="rId180" xr:uid="{00000000-0004-0000-0800-0000B3000000}"/>
    <hyperlink ref="E178" r:id="rId181" xr:uid="{00000000-0004-0000-0800-0000B4000000}"/>
    <hyperlink ref="E179:E202" r:id="rId182" display="annettte.dunn@dot.iowa.gov" xr:uid="{00000000-0004-0000-0800-0000B5000000}"/>
    <hyperlink ref="AE3" r:id="rId183" xr:uid="{00000000-0004-0000-0800-0000B6000000}"/>
    <hyperlink ref="AE8" r:id="rId184" xr:uid="{00000000-0004-0000-0800-0000B7000000}"/>
    <hyperlink ref="AE89" r:id="rId185" xr:uid="{00000000-0004-0000-0800-0000B8000000}"/>
    <hyperlink ref="AE91" r:id="rId186" xr:uid="{00000000-0004-0000-0800-0000B9000000}"/>
    <hyperlink ref="AE92" r:id="rId187" xr:uid="{00000000-0004-0000-0800-0000BA000000}"/>
    <hyperlink ref="AE93" r:id="rId188" xr:uid="{00000000-0004-0000-0800-0000BB000000}"/>
    <hyperlink ref="AE94" r:id="rId189" xr:uid="{00000000-0004-0000-0800-0000BC000000}"/>
    <hyperlink ref="AE97" r:id="rId190" xr:uid="{00000000-0004-0000-0800-0000BD000000}"/>
    <hyperlink ref="AE117" r:id="rId191" xr:uid="{00000000-0004-0000-0800-0000BE000000}"/>
    <hyperlink ref="AE168" r:id="rId192" xr:uid="{00000000-0004-0000-0800-0000BF000000}"/>
    <hyperlink ref="AE17" r:id="rId193" xr:uid="{00000000-0004-0000-0800-0000C0000000}"/>
    <hyperlink ref="AE103" r:id="rId194" xr:uid="{00000000-0004-0000-0800-0000C1000000}"/>
    <hyperlink ref="AE186" r:id="rId195" xr:uid="{00000000-0004-0000-0800-0000C2000000}"/>
    <hyperlink ref="AF96" r:id="rId196" xr:uid="{00000000-0004-0000-0800-0000C3000000}"/>
    <hyperlink ref="AE96" r:id="rId197" xr:uid="{00000000-0004-0000-0800-0000C4000000}"/>
    <hyperlink ref="AE223" r:id="rId198" display="mailto:harold.good@dmschools.org" xr:uid="{00000000-0004-0000-0800-0000C5000000}"/>
    <hyperlink ref="E4" r:id="rId199" xr:uid="{00000000-0004-0000-0800-0000C6000000}"/>
    <hyperlink ref="AE63" r:id="rId200" xr:uid="{00000000-0004-0000-0800-0000C7000000}"/>
    <hyperlink ref="AE161" r:id="rId201" xr:uid="{00000000-0004-0000-0800-0000C8000000}"/>
    <hyperlink ref="AE106" r:id="rId202" xr:uid="{00000000-0004-0000-0800-0000C9000000}"/>
    <hyperlink ref="AE184" r:id="rId203" xr:uid="{00000000-0004-0000-0800-0000CA000000}"/>
    <hyperlink ref="AE32" r:id="rId204" xr:uid="{00000000-0004-0000-0800-0000CB000000}"/>
    <hyperlink ref="E33" r:id="rId205" xr:uid="{00000000-0004-0000-0800-0000CC000000}"/>
    <hyperlink ref="AE33" r:id="rId206" xr:uid="{00000000-0004-0000-0800-0000CD000000}"/>
    <hyperlink ref="AE133" r:id="rId207" xr:uid="{00000000-0004-0000-0800-0000CE000000}"/>
    <hyperlink ref="E154" r:id="rId208" xr:uid="{00000000-0004-0000-0800-0000CF000000}"/>
    <hyperlink ref="AE154" r:id="rId209" xr:uid="{00000000-0004-0000-0800-0000D0000000}"/>
    <hyperlink ref="E155:E156" r:id="rId210" display="thomas.oswald@iowa.gov" xr:uid="{00000000-0004-0000-0800-0000D1000000}"/>
    <hyperlink ref="E146" r:id="rId211" display="shelli.grapp@dnr.iowa.gov" xr:uid="{00000000-0004-0000-0800-0000D2000000}"/>
    <hyperlink ref="AE146" r:id="rId212" xr:uid="{00000000-0004-0000-0800-0000D3000000}"/>
    <hyperlink ref="AE108" r:id="rId213" xr:uid="{00000000-0004-0000-0800-0000D4000000}"/>
    <hyperlink ref="AE128" r:id="rId214" display="susiepellett@yahoo,com" xr:uid="{00000000-0004-0000-0800-0000D5000000}"/>
    <hyperlink ref="AE202" r:id="rId215" xr:uid="{00000000-0004-0000-0800-0000D6000000}"/>
    <hyperlink ref="E42" r:id="rId216" xr:uid="{00000000-0004-0000-0800-0000D7000000}"/>
    <hyperlink ref="AE42" r:id="rId217" xr:uid="{00000000-0004-0000-0800-0000D8000000}"/>
    <hyperlink ref="AE189" r:id="rId218" display="dbecksted@chaseprop.com" xr:uid="{00000000-0004-0000-0800-0000D9000000}"/>
    <hyperlink ref="AE209" r:id="rId219" display="dbecksted@chaseprop.com" xr:uid="{00000000-0004-0000-0800-0000DA000000}"/>
    <hyperlink ref="AE58" r:id="rId220" xr:uid="{00000000-0004-0000-0800-0000DB000000}"/>
  </hyperlinks>
  <pageMargins left="0.25" right="0" top="0.25" bottom="0.25" header="0.05" footer="0.25"/>
  <pageSetup scale="65" orientation="portrait" r:id="rId2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Agency Impact</vt:lpstr>
      <vt:lpstr>Tab 3 original </vt:lpstr>
      <vt:lpstr>Leasing $.12sq ft</vt:lpstr>
      <vt:lpstr>'Agency Impact'!Print_Area</vt:lpstr>
      <vt:lpstr>'Tab 3 original '!Print_Area</vt:lpstr>
      <vt:lpstr>'Agency Impact'!Print_Titles</vt:lpstr>
    </vt:vector>
  </TitlesOfParts>
  <Company>State of Iowa - 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jhove</dc:creator>
  <cp:lastModifiedBy>Jusic, Mirela [DAS]</cp:lastModifiedBy>
  <cp:lastPrinted>2019-07-31T13:13:13Z</cp:lastPrinted>
  <dcterms:created xsi:type="dcterms:W3CDTF">2011-08-05T13:41:53Z</dcterms:created>
  <dcterms:modified xsi:type="dcterms:W3CDTF">2020-07-21T18:58:28Z</dcterms:modified>
</cp:coreProperties>
</file>