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7 0017-MM27\"/>
    </mc:Choice>
  </mc:AlternateContent>
  <xr:revisionPtr revIDLastSave="0" documentId="13_ncr:1_{8CB86211-FD09-4896-85D7-19AA906F7165}" xr6:coauthVersionLast="47" xr6:coauthVersionMax="47" xr10:uidLastSave="{00000000-0000-0000-0000-000000000000}"/>
  <bookViews>
    <workbookView xWindow="-28920" yWindow="-120" windowWidth="29040" windowHeight="15720" tabRatio="890" firstSheet="1" activeTab="1" xr2:uid="{00000000-000D-0000-FFFF-FFFF00000000}"/>
  </bookViews>
  <sheets>
    <sheet name="Language" sheetId="1" r:id="rId1"/>
    <sheet name="FINANCIAL" sheetId="6" r:id="rId2"/>
    <sheet name="RECAP #9997.27" sheetId="7" r:id="rId3"/>
    <sheet name="#9997.27 PM TIME " sheetId="8" r:id="rId4"/>
    <sheet name="RECAP #9542.01" sheetId="99" r:id="rId5"/>
    <sheet name="#9542.01 Vendor A" sheetId="100" r:id="rId6"/>
    <sheet name="#9542.01 PM TIME" sheetId="101" r:id="rId7"/>
    <sheet name="#9542.01 Misc" sheetId="102" r:id="rId8"/>
    <sheet name="RECAP #9547.00" sheetId="13" r:id="rId9"/>
    <sheet name="#9547.00 Vendor A " sheetId="14" r:id="rId10"/>
    <sheet name="#9547.00 PM TIME" sheetId="15" r:id="rId11"/>
    <sheet name="#9547.00 Misc " sheetId="16" r:id="rId12"/>
    <sheet name="RECAP #9548.00" sheetId="9" r:id="rId13"/>
    <sheet name="#9548.00 Vendor A" sheetId="10" r:id="rId14"/>
    <sheet name="#9548.00 PM TIME " sheetId="11" r:id="rId15"/>
    <sheet name="#9548.00 Misc " sheetId="12" r:id="rId16"/>
    <sheet name="RECAP #9549.00" sheetId="17" r:id="rId17"/>
    <sheet name="#9549.00 Vendor A" sheetId="18" r:id="rId18"/>
    <sheet name="#9549.00 PM TIME" sheetId="19" r:id="rId19"/>
    <sheet name="#9549.00 Misc" sheetId="20" r:id="rId20"/>
    <sheet name="RECAP #9550.00" sheetId="21" r:id="rId21"/>
    <sheet name="#9550.00 Vendor A" sheetId="22" r:id="rId22"/>
    <sheet name="#9550.00 PM TIME " sheetId="23" r:id="rId23"/>
    <sheet name="#9550.00 Misc" sheetId="24" r:id="rId24"/>
    <sheet name="RECAP #9551.00" sheetId="29" r:id="rId25"/>
    <sheet name="#9551.00 Vendor A " sheetId="30" r:id="rId26"/>
    <sheet name="#9551.00 PM TIME" sheetId="31" r:id="rId27"/>
    <sheet name="#9551.00 Misc" sheetId="32" r:id="rId28"/>
    <sheet name="RECAP #9554.00" sheetId="33" r:id="rId29"/>
    <sheet name="#9554.00 Vendor A " sheetId="34" r:id="rId30"/>
    <sheet name="#9554.00 PM TIME" sheetId="35" r:id="rId31"/>
    <sheet name="#9554.00 Misc" sheetId="36" r:id="rId32"/>
    <sheet name="RECAP #9555.00" sheetId="45" r:id="rId33"/>
    <sheet name="#9555.00 Vendor A" sheetId="46" r:id="rId34"/>
    <sheet name="#9555.00 PM TIME" sheetId="47" r:id="rId35"/>
    <sheet name="#9555.00 Misc" sheetId="48" r:id="rId36"/>
    <sheet name="RECAP #9556.00" sheetId="41" r:id="rId37"/>
    <sheet name="#9556.00 Vendor A" sheetId="42" r:id="rId38"/>
    <sheet name="#9556.00 PM TIME" sheetId="43" r:id="rId39"/>
    <sheet name="#9556.00 Misc" sheetId="44" r:id="rId40"/>
    <sheet name="RECAP #9557.00" sheetId="50" r:id="rId41"/>
    <sheet name="#9557.00 Vendor A" sheetId="51" r:id="rId42"/>
    <sheet name="#9557.00 PM TIME" sheetId="52" r:id="rId43"/>
    <sheet name="#9557.00 Misc " sheetId="53" r:id="rId44"/>
    <sheet name="RECAP #9558.00" sheetId="58" r:id="rId45"/>
    <sheet name="#9558.00 Vendor A" sheetId="59" r:id="rId46"/>
    <sheet name="#9558.00 PM TIME " sheetId="60" r:id="rId47"/>
    <sheet name="#9558.00 Misc" sheetId="61" r:id="rId48"/>
    <sheet name="RECAP #9559.00" sheetId="54" r:id="rId49"/>
    <sheet name="#9559.00 Vendor A" sheetId="55" r:id="rId50"/>
    <sheet name="#9559.00 PM TIME" sheetId="56" r:id="rId51"/>
    <sheet name="#9559.00 Misc" sheetId="57" r:id="rId52"/>
    <sheet name="RECAP #9560.00" sheetId="62" r:id="rId53"/>
    <sheet name="#9560.00 Vendor A " sheetId="63" r:id="rId54"/>
    <sheet name="#9560.00 PM TIME" sheetId="64" r:id="rId55"/>
    <sheet name="#9560.00 Misc" sheetId="65" r:id="rId56"/>
    <sheet name="RECAP #9561.00" sheetId="66" r:id="rId57"/>
    <sheet name="#9561.00 Vendor A" sheetId="67" r:id="rId58"/>
    <sheet name="#9561.00 PM TIME" sheetId="68" r:id="rId59"/>
    <sheet name="#9561.00 Misc" sheetId="69" r:id="rId60"/>
    <sheet name="RECAP #9562.00" sheetId="70" r:id="rId61"/>
    <sheet name="#9562.00 Vendor A" sheetId="71" r:id="rId62"/>
    <sheet name="#9562.00 PM TIME" sheetId="72" r:id="rId63"/>
    <sheet name="#9562.00 Misc" sheetId="73" r:id="rId64"/>
    <sheet name="RECAP #9563.00" sheetId="74" r:id="rId65"/>
    <sheet name="#9563.00 Vendor A" sheetId="75" r:id="rId66"/>
    <sheet name="#9563.00 PM TIME" sheetId="76" r:id="rId67"/>
    <sheet name="#9563.00 Misc" sheetId="77" r:id="rId68"/>
    <sheet name="RECAP #9564.00" sheetId="78" r:id="rId69"/>
    <sheet name="#9564.00 Vendor A " sheetId="79" r:id="rId70"/>
    <sheet name="#9564.00 PM TIME " sheetId="80" r:id="rId71"/>
    <sheet name="#9564.00 Misc" sheetId="81" r:id="rId72"/>
    <sheet name="RECAP #9565.00" sheetId="82" r:id="rId73"/>
    <sheet name="#9565.00 Vendor A" sheetId="83" r:id="rId74"/>
    <sheet name="#9565.00 PM TIME " sheetId="84" r:id="rId75"/>
    <sheet name="#9565.00 Misc" sheetId="85" r:id="rId76"/>
    <sheet name="RECAP #9566.00" sheetId="87" r:id="rId77"/>
    <sheet name="#9566.00 Vendor A" sheetId="88" r:id="rId78"/>
    <sheet name="#9566.00 PM TIME " sheetId="89" r:id="rId79"/>
    <sheet name="#9566.00 Misc" sheetId="90" r:id="rId80"/>
    <sheet name="RECAP #9567.00" sheetId="91" r:id="rId81"/>
    <sheet name="#9567.00 Vendor A" sheetId="92" r:id="rId82"/>
    <sheet name="#9567.00 PM TIME" sheetId="93" r:id="rId83"/>
    <sheet name="#9567.00 Misc" sheetId="94" r:id="rId84"/>
    <sheet name="RECAP #9568.00" sheetId="95" r:id="rId85"/>
    <sheet name="#9568.00 Vendor A" sheetId="96" r:id="rId86"/>
    <sheet name="#9568.00 PM TIME" sheetId="97" r:id="rId87"/>
    <sheet name="#9568.00 Misc" sheetId="98" r:id="rId88"/>
    <sheet name="RECAP #XXXX.XX" sheetId="2" r:id="rId89"/>
    <sheet name="#XXXX.XX Vendor A" sheetId="3" r:id="rId90"/>
    <sheet name="#XXXX.XX PM TIME" sheetId="4" r:id="rId91"/>
    <sheet name="#XXXX.XX Misc" sheetId="5" r:id="rId92"/>
  </sheets>
  <definedNames>
    <definedName name="_xlnm._FilterDatabase" localSheetId="1" hidden="1">FINANCIAL!$A$13:$K$13</definedName>
    <definedName name="_xlnm.Print_Area" localSheetId="1">FINANCIAL!$A$1:$K$46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FINANCIAL!$A$1:$K$46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3" l="1"/>
  <c r="E10" i="13"/>
  <c r="D10" i="13"/>
  <c r="F11" i="13"/>
  <c r="E11" i="13"/>
  <c r="D11" i="13"/>
  <c r="N34" i="6"/>
  <c r="N35" i="6" l="1"/>
  <c r="N33" i="6"/>
  <c r="N32" i="6"/>
  <c r="N29" i="6"/>
  <c r="N25" i="6"/>
  <c r="N22" i="6"/>
  <c r="N20" i="6"/>
  <c r="N19" i="6"/>
  <c r="N18" i="6"/>
  <c r="N16" i="6"/>
  <c r="G16" i="6" l="1"/>
  <c r="C8" i="99" s="1"/>
  <c r="G22" i="102" l="1"/>
  <c r="H9" i="102"/>
  <c r="H10" i="102" s="1"/>
  <c r="H11" i="102" s="1"/>
  <c r="H12" i="102" s="1"/>
  <c r="H13" i="102" s="1"/>
  <c r="H14" i="102" s="1"/>
  <c r="H15" i="102" s="1"/>
  <c r="H16" i="102" s="1"/>
  <c r="H17" i="102" s="1"/>
  <c r="H18" i="102" s="1"/>
  <c r="H19" i="102" s="1"/>
  <c r="H20" i="102" s="1"/>
  <c r="A7" i="102"/>
  <c r="E3" i="102"/>
  <c r="A3" i="102"/>
  <c r="A2" i="102"/>
  <c r="A1" i="102"/>
  <c r="G23" i="101"/>
  <c r="E23" i="101"/>
  <c r="I23" i="101" s="1"/>
  <c r="F11" i="99" s="1"/>
  <c r="H10" i="101"/>
  <c r="H11" i="101" s="1"/>
  <c r="H12" i="101" s="1"/>
  <c r="H13" i="101" s="1"/>
  <c r="H14" i="101" s="1"/>
  <c r="H15" i="101" s="1"/>
  <c r="H16" i="101" s="1"/>
  <c r="H17" i="101" s="1"/>
  <c r="H18" i="101" s="1"/>
  <c r="H19" i="101" s="1"/>
  <c r="H20" i="101" s="1"/>
  <c r="H21" i="101" s="1"/>
  <c r="I9" i="101"/>
  <c r="I10" i="101" s="1"/>
  <c r="I11" i="101" s="1"/>
  <c r="I12" i="101" s="1"/>
  <c r="I13" i="101" s="1"/>
  <c r="I14" i="101" s="1"/>
  <c r="I15" i="101" s="1"/>
  <c r="I16" i="101" s="1"/>
  <c r="I17" i="101" s="1"/>
  <c r="I18" i="101" s="1"/>
  <c r="I19" i="101" s="1"/>
  <c r="I20" i="101" s="1"/>
  <c r="I21" i="101" s="1"/>
  <c r="F9" i="101"/>
  <c r="F10" i="101" s="1"/>
  <c r="F11" i="101" s="1"/>
  <c r="F12" i="101" s="1"/>
  <c r="F13" i="101" s="1"/>
  <c r="F14" i="101" s="1"/>
  <c r="F15" i="101" s="1"/>
  <c r="F16" i="101" s="1"/>
  <c r="F17" i="101" s="1"/>
  <c r="F18" i="101" s="1"/>
  <c r="F19" i="101" s="1"/>
  <c r="F20" i="101" s="1"/>
  <c r="F21" i="101" s="1"/>
  <c r="A7" i="101"/>
  <c r="E3" i="101"/>
  <c r="A3" i="101"/>
  <c r="A2" i="101"/>
  <c r="A1" i="101"/>
  <c r="F23" i="100"/>
  <c r="D23" i="100"/>
  <c r="D10" i="99" s="1"/>
  <c r="G10" i="100"/>
  <c r="G11" i="100" s="1"/>
  <c r="G12" i="100" s="1"/>
  <c r="G13" i="100" s="1"/>
  <c r="G14" i="100" s="1"/>
  <c r="G15" i="100" s="1"/>
  <c r="G16" i="100" s="1"/>
  <c r="G17" i="100" s="1"/>
  <c r="G18" i="100" s="1"/>
  <c r="G19" i="100" s="1"/>
  <c r="G20" i="100" s="1"/>
  <c r="G21" i="100" s="1"/>
  <c r="H9" i="100"/>
  <c r="H10" i="100" s="1"/>
  <c r="H11" i="100" s="1"/>
  <c r="H12" i="100" s="1"/>
  <c r="H13" i="100" s="1"/>
  <c r="H14" i="100" s="1"/>
  <c r="H15" i="100" s="1"/>
  <c r="H16" i="100" s="1"/>
  <c r="H17" i="100" s="1"/>
  <c r="H18" i="100" s="1"/>
  <c r="H19" i="100" s="1"/>
  <c r="H20" i="100" s="1"/>
  <c r="H21" i="100" s="1"/>
  <c r="E9" i="100"/>
  <c r="E10" i="100" s="1"/>
  <c r="E11" i="100" s="1"/>
  <c r="E12" i="100" s="1"/>
  <c r="E13" i="100" s="1"/>
  <c r="E14" i="100" s="1"/>
  <c r="E15" i="100" s="1"/>
  <c r="E16" i="100" s="1"/>
  <c r="E17" i="100" s="1"/>
  <c r="E18" i="100" s="1"/>
  <c r="E19" i="100" s="1"/>
  <c r="E20" i="100" s="1"/>
  <c r="E21" i="100" s="1"/>
  <c r="A6" i="100"/>
  <c r="D3" i="100"/>
  <c r="A3" i="100"/>
  <c r="A2" i="100"/>
  <c r="A1" i="100"/>
  <c r="C14" i="99"/>
  <c r="E12" i="99"/>
  <c r="D12" i="99"/>
  <c r="E11" i="99"/>
  <c r="D11" i="99"/>
  <c r="E10" i="99"/>
  <c r="E14" i="99" s="1"/>
  <c r="I16" i="6" s="1"/>
  <c r="D14" i="99" l="1"/>
  <c r="H16" i="6" s="1"/>
  <c r="H23" i="100"/>
  <c r="F10" i="99" s="1"/>
  <c r="F12" i="99"/>
  <c r="F14" i="99" l="1"/>
  <c r="J16" i="6" s="1"/>
  <c r="G14" i="99"/>
  <c r="K16" i="6" s="1"/>
  <c r="G22" i="98"/>
  <c r="D12" i="95" s="1"/>
  <c r="H9" i="98"/>
  <c r="H10" i="98" s="1"/>
  <c r="H11" i="98" s="1"/>
  <c r="H12" i="98" s="1"/>
  <c r="H13" i="98" s="1"/>
  <c r="H14" i="98" s="1"/>
  <c r="H15" i="98" s="1"/>
  <c r="H16" i="98" s="1"/>
  <c r="H17" i="98" s="1"/>
  <c r="H18" i="98" s="1"/>
  <c r="H19" i="98" s="1"/>
  <c r="H20" i="98" s="1"/>
  <c r="A7" i="98"/>
  <c r="E3" i="98"/>
  <c r="A3" i="98"/>
  <c r="A2" i="98"/>
  <c r="A1" i="98"/>
  <c r="G23" i="97"/>
  <c r="E11" i="95" s="1"/>
  <c r="E23" i="97"/>
  <c r="H10" i="97"/>
  <c r="H11" i="97" s="1"/>
  <c r="H12" i="97" s="1"/>
  <c r="H13" i="97" s="1"/>
  <c r="H14" i="97" s="1"/>
  <c r="H15" i="97" s="1"/>
  <c r="H16" i="97" s="1"/>
  <c r="H17" i="97" s="1"/>
  <c r="H18" i="97" s="1"/>
  <c r="H19" i="97" s="1"/>
  <c r="H20" i="97" s="1"/>
  <c r="H21" i="97" s="1"/>
  <c r="F9" i="97"/>
  <c r="I9" i="97" s="1"/>
  <c r="I10" i="97" s="1"/>
  <c r="I11" i="97" s="1"/>
  <c r="I12" i="97" s="1"/>
  <c r="I13" i="97" s="1"/>
  <c r="I14" i="97" s="1"/>
  <c r="I15" i="97" s="1"/>
  <c r="I16" i="97" s="1"/>
  <c r="I17" i="97" s="1"/>
  <c r="I18" i="97" s="1"/>
  <c r="I19" i="97" s="1"/>
  <c r="I20" i="97" s="1"/>
  <c r="I21" i="97" s="1"/>
  <c r="A7" i="97"/>
  <c r="E3" i="97"/>
  <c r="A3" i="97"/>
  <c r="A2" i="97"/>
  <c r="A1" i="97"/>
  <c r="F23" i="96"/>
  <c r="D23" i="96"/>
  <c r="G10" i="96"/>
  <c r="G11" i="96" s="1"/>
  <c r="G12" i="96" s="1"/>
  <c r="G13" i="96" s="1"/>
  <c r="G14" i="96" s="1"/>
  <c r="G15" i="96" s="1"/>
  <c r="G16" i="96" s="1"/>
  <c r="G17" i="96" s="1"/>
  <c r="G18" i="96" s="1"/>
  <c r="G19" i="96" s="1"/>
  <c r="G20" i="96" s="1"/>
  <c r="G21" i="96" s="1"/>
  <c r="E9" i="96"/>
  <c r="E10" i="96" s="1"/>
  <c r="E11" i="96" s="1"/>
  <c r="E12" i="96" s="1"/>
  <c r="E13" i="96" s="1"/>
  <c r="E14" i="96" s="1"/>
  <c r="E15" i="96" s="1"/>
  <c r="E16" i="96" s="1"/>
  <c r="E17" i="96" s="1"/>
  <c r="E18" i="96" s="1"/>
  <c r="E19" i="96" s="1"/>
  <c r="E20" i="96" s="1"/>
  <c r="E21" i="96" s="1"/>
  <c r="A6" i="96"/>
  <c r="D3" i="96"/>
  <c r="A3" i="96"/>
  <c r="A2" i="96"/>
  <c r="A1" i="96"/>
  <c r="E12" i="95"/>
  <c r="E10" i="95"/>
  <c r="I23" i="97" l="1"/>
  <c r="H23" i="96"/>
  <c r="F10" i="95" s="1"/>
  <c r="F12" i="95"/>
  <c r="D10" i="95"/>
  <c r="E14" i="95"/>
  <c r="I36" i="6" s="1"/>
  <c r="F10" i="97"/>
  <c r="F11" i="97" s="1"/>
  <c r="F12" i="97" s="1"/>
  <c r="F13" i="97" s="1"/>
  <c r="F14" i="97" s="1"/>
  <c r="F15" i="97" s="1"/>
  <c r="F16" i="97" s="1"/>
  <c r="F17" i="97" s="1"/>
  <c r="F18" i="97" s="1"/>
  <c r="F19" i="97" s="1"/>
  <c r="F20" i="97" s="1"/>
  <c r="F21" i="97" s="1"/>
  <c r="H9" i="96"/>
  <c r="H10" i="96" s="1"/>
  <c r="H11" i="96" s="1"/>
  <c r="H12" i="96" s="1"/>
  <c r="H13" i="96" s="1"/>
  <c r="H14" i="96" s="1"/>
  <c r="H15" i="96" s="1"/>
  <c r="H16" i="96" s="1"/>
  <c r="H17" i="96" s="1"/>
  <c r="H18" i="96" s="1"/>
  <c r="H19" i="96" s="1"/>
  <c r="H20" i="96" s="1"/>
  <c r="H21" i="96" s="1"/>
  <c r="D11" i="95"/>
  <c r="G22" i="94"/>
  <c r="H9" i="94"/>
  <c r="H10" i="94" s="1"/>
  <c r="H11" i="94" s="1"/>
  <c r="H12" i="94" s="1"/>
  <c r="H13" i="94" s="1"/>
  <c r="H14" i="94" s="1"/>
  <c r="H15" i="94" s="1"/>
  <c r="H16" i="94" s="1"/>
  <c r="H17" i="94" s="1"/>
  <c r="H18" i="94" s="1"/>
  <c r="H19" i="94" s="1"/>
  <c r="H20" i="94" s="1"/>
  <c r="A7" i="94"/>
  <c r="E3" i="94"/>
  <c r="A3" i="94"/>
  <c r="A2" i="94"/>
  <c r="A1" i="94"/>
  <c r="G23" i="93"/>
  <c r="E11" i="91" s="1"/>
  <c r="E23" i="93"/>
  <c r="H10" i="93"/>
  <c r="H11" i="93" s="1"/>
  <c r="H12" i="93" s="1"/>
  <c r="H13" i="93" s="1"/>
  <c r="H14" i="93" s="1"/>
  <c r="H15" i="93" s="1"/>
  <c r="H16" i="93" s="1"/>
  <c r="H17" i="93" s="1"/>
  <c r="H18" i="93" s="1"/>
  <c r="H19" i="93" s="1"/>
  <c r="H20" i="93" s="1"/>
  <c r="H21" i="93" s="1"/>
  <c r="F9" i="93"/>
  <c r="F10" i="93" s="1"/>
  <c r="F11" i="93" s="1"/>
  <c r="F12" i="93" s="1"/>
  <c r="F13" i="93" s="1"/>
  <c r="F14" i="93" s="1"/>
  <c r="F15" i="93" s="1"/>
  <c r="F16" i="93" s="1"/>
  <c r="F17" i="93" s="1"/>
  <c r="F18" i="93" s="1"/>
  <c r="F19" i="93" s="1"/>
  <c r="F20" i="93" s="1"/>
  <c r="F21" i="93" s="1"/>
  <c r="A7" i="93"/>
  <c r="E3" i="93"/>
  <c r="A3" i="93"/>
  <c r="A2" i="93"/>
  <c r="A1" i="93"/>
  <c r="F23" i="92"/>
  <c r="E10" i="91" s="1"/>
  <c r="D23" i="92"/>
  <c r="D10" i="91" s="1"/>
  <c r="G10" i="92"/>
  <c r="G11" i="92" s="1"/>
  <c r="G12" i="92" s="1"/>
  <c r="G13" i="92" s="1"/>
  <c r="G14" i="92" s="1"/>
  <c r="G15" i="92" s="1"/>
  <c r="G16" i="92" s="1"/>
  <c r="G17" i="92" s="1"/>
  <c r="G18" i="92" s="1"/>
  <c r="G19" i="92" s="1"/>
  <c r="G20" i="92" s="1"/>
  <c r="G21" i="92" s="1"/>
  <c r="E9" i="92"/>
  <c r="E10" i="92" s="1"/>
  <c r="E11" i="92" s="1"/>
  <c r="E12" i="92" s="1"/>
  <c r="E13" i="92" s="1"/>
  <c r="E14" i="92" s="1"/>
  <c r="E15" i="92" s="1"/>
  <c r="E16" i="92" s="1"/>
  <c r="E17" i="92" s="1"/>
  <c r="E18" i="92" s="1"/>
  <c r="E19" i="92" s="1"/>
  <c r="E20" i="92" s="1"/>
  <c r="E21" i="92" s="1"/>
  <c r="A6" i="92"/>
  <c r="D3" i="92"/>
  <c r="A3" i="92"/>
  <c r="A2" i="92"/>
  <c r="A1" i="92"/>
  <c r="E12" i="91"/>
  <c r="D12" i="91"/>
  <c r="D11" i="91"/>
  <c r="G22" i="90"/>
  <c r="H9" i="90"/>
  <c r="H10" i="90" s="1"/>
  <c r="H11" i="90" s="1"/>
  <c r="H12" i="90" s="1"/>
  <c r="H13" i="90" s="1"/>
  <c r="H14" i="90" s="1"/>
  <c r="H15" i="90" s="1"/>
  <c r="H16" i="90" s="1"/>
  <c r="H17" i="90" s="1"/>
  <c r="H18" i="90" s="1"/>
  <c r="H19" i="90" s="1"/>
  <c r="H20" i="90" s="1"/>
  <c r="A7" i="90"/>
  <c r="E3" i="90"/>
  <c r="A3" i="90"/>
  <c r="A2" i="90"/>
  <c r="A1" i="90"/>
  <c r="G23" i="89"/>
  <c r="E11" i="87" s="1"/>
  <c r="E23" i="89"/>
  <c r="D11" i="87" s="1"/>
  <c r="H10" i="89"/>
  <c r="H11" i="89" s="1"/>
  <c r="H12" i="89" s="1"/>
  <c r="H13" i="89" s="1"/>
  <c r="H14" i="89" s="1"/>
  <c r="H15" i="89" s="1"/>
  <c r="H16" i="89" s="1"/>
  <c r="H17" i="89" s="1"/>
  <c r="H18" i="89" s="1"/>
  <c r="H19" i="89" s="1"/>
  <c r="H20" i="89" s="1"/>
  <c r="H21" i="89" s="1"/>
  <c r="F9" i="89"/>
  <c r="F10" i="89" s="1"/>
  <c r="F11" i="89" s="1"/>
  <c r="F12" i="89" s="1"/>
  <c r="F13" i="89" s="1"/>
  <c r="F14" i="89" s="1"/>
  <c r="F15" i="89" s="1"/>
  <c r="F16" i="89" s="1"/>
  <c r="F17" i="89" s="1"/>
  <c r="F18" i="89" s="1"/>
  <c r="F19" i="89" s="1"/>
  <c r="F20" i="89" s="1"/>
  <c r="F21" i="89" s="1"/>
  <c r="A7" i="89"/>
  <c r="E3" i="89"/>
  <c r="A3" i="89"/>
  <c r="A2" i="89"/>
  <c r="A1" i="89"/>
  <c r="F23" i="88"/>
  <c r="D23" i="88"/>
  <c r="G10" i="88"/>
  <c r="G11" i="88" s="1"/>
  <c r="G12" i="88" s="1"/>
  <c r="G13" i="88" s="1"/>
  <c r="G14" i="88" s="1"/>
  <c r="G15" i="88" s="1"/>
  <c r="G16" i="88" s="1"/>
  <c r="G17" i="88" s="1"/>
  <c r="G18" i="88" s="1"/>
  <c r="G19" i="88" s="1"/>
  <c r="G20" i="88" s="1"/>
  <c r="G21" i="88" s="1"/>
  <c r="E9" i="88"/>
  <c r="E10" i="88" s="1"/>
  <c r="E11" i="88" s="1"/>
  <c r="E12" i="88" s="1"/>
  <c r="E13" i="88" s="1"/>
  <c r="E14" i="88" s="1"/>
  <c r="E15" i="88" s="1"/>
  <c r="E16" i="88" s="1"/>
  <c r="E17" i="88" s="1"/>
  <c r="E18" i="88" s="1"/>
  <c r="E19" i="88" s="1"/>
  <c r="E20" i="88" s="1"/>
  <c r="E21" i="88" s="1"/>
  <c r="A6" i="88"/>
  <c r="D3" i="88"/>
  <c r="A3" i="88"/>
  <c r="A2" i="88"/>
  <c r="A1" i="88"/>
  <c r="E12" i="87"/>
  <c r="D12" i="87"/>
  <c r="E10" i="87"/>
  <c r="G22" i="85"/>
  <c r="D12" i="82" s="1"/>
  <c r="H9" i="85"/>
  <c r="H10" i="85" s="1"/>
  <c r="H11" i="85" s="1"/>
  <c r="H12" i="85" s="1"/>
  <c r="H13" i="85" s="1"/>
  <c r="H14" i="85" s="1"/>
  <c r="H15" i="85" s="1"/>
  <c r="H16" i="85" s="1"/>
  <c r="H17" i="85" s="1"/>
  <c r="H18" i="85" s="1"/>
  <c r="H19" i="85" s="1"/>
  <c r="H20" i="85" s="1"/>
  <c r="A7" i="85"/>
  <c r="E3" i="85"/>
  <c r="A3" i="85"/>
  <c r="A2" i="85"/>
  <c r="A1" i="85"/>
  <c r="G23" i="84"/>
  <c r="E23" i="84"/>
  <c r="I23" i="84" s="1"/>
  <c r="F11" i="82" s="1"/>
  <c r="H10" i="84"/>
  <c r="H11" i="84" s="1"/>
  <c r="H12" i="84" s="1"/>
  <c r="H13" i="84" s="1"/>
  <c r="H14" i="84" s="1"/>
  <c r="H15" i="84" s="1"/>
  <c r="H16" i="84" s="1"/>
  <c r="H17" i="84" s="1"/>
  <c r="H18" i="84" s="1"/>
  <c r="H19" i="84" s="1"/>
  <c r="H20" i="84" s="1"/>
  <c r="H21" i="84" s="1"/>
  <c r="F9" i="84"/>
  <c r="I9" i="84" s="1"/>
  <c r="I10" i="84" s="1"/>
  <c r="I11" i="84" s="1"/>
  <c r="I12" i="84" s="1"/>
  <c r="I13" i="84" s="1"/>
  <c r="I14" i="84" s="1"/>
  <c r="I15" i="84" s="1"/>
  <c r="I16" i="84" s="1"/>
  <c r="I17" i="84" s="1"/>
  <c r="I18" i="84" s="1"/>
  <c r="I19" i="84" s="1"/>
  <c r="I20" i="84" s="1"/>
  <c r="I21" i="84" s="1"/>
  <c r="A7" i="84"/>
  <c r="E3" i="84"/>
  <c r="A3" i="84"/>
  <c r="A2" i="84"/>
  <c r="A1" i="84"/>
  <c r="F23" i="83"/>
  <c r="E10" i="82" s="1"/>
  <c r="D23" i="83"/>
  <c r="D10" i="82" s="1"/>
  <c r="G10" i="83"/>
  <c r="G11" i="83" s="1"/>
  <c r="G12" i="83" s="1"/>
  <c r="G13" i="83" s="1"/>
  <c r="G14" i="83" s="1"/>
  <c r="G15" i="83" s="1"/>
  <c r="G16" i="83" s="1"/>
  <c r="G17" i="83" s="1"/>
  <c r="G18" i="83" s="1"/>
  <c r="G19" i="83" s="1"/>
  <c r="G20" i="83" s="1"/>
  <c r="G21" i="83" s="1"/>
  <c r="E9" i="83"/>
  <c r="E10" i="83" s="1"/>
  <c r="E11" i="83" s="1"/>
  <c r="E12" i="83" s="1"/>
  <c r="E13" i="83" s="1"/>
  <c r="E14" i="83" s="1"/>
  <c r="E15" i="83" s="1"/>
  <c r="E16" i="83" s="1"/>
  <c r="E17" i="83" s="1"/>
  <c r="E18" i="83" s="1"/>
  <c r="E19" i="83" s="1"/>
  <c r="E20" i="83" s="1"/>
  <c r="E21" i="83" s="1"/>
  <c r="A6" i="83"/>
  <c r="D3" i="83"/>
  <c r="A3" i="83"/>
  <c r="A2" i="83"/>
  <c r="A1" i="83"/>
  <c r="E12" i="82"/>
  <c r="E11" i="82"/>
  <c r="G22" i="81"/>
  <c r="D12" i="78" s="1"/>
  <c r="H9" i="81"/>
  <c r="H10" i="81" s="1"/>
  <c r="H11" i="81" s="1"/>
  <c r="H12" i="81" s="1"/>
  <c r="H13" i="81" s="1"/>
  <c r="H14" i="81" s="1"/>
  <c r="H15" i="81" s="1"/>
  <c r="H16" i="81" s="1"/>
  <c r="H17" i="81" s="1"/>
  <c r="H18" i="81" s="1"/>
  <c r="H19" i="81" s="1"/>
  <c r="H20" i="81" s="1"/>
  <c r="A7" i="81"/>
  <c r="E3" i="81"/>
  <c r="A3" i="81"/>
  <c r="A2" i="81"/>
  <c r="A1" i="81"/>
  <c r="G23" i="80"/>
  <c r="E11" i="78" s="1"/>
  <c r="E23" i="80"/>
  <c r="D11" i="78" s="1"/>
  <c r="H10" i="80"/>
  <c r="H11" i="80" s="1"/>
  <c r="H12" i="80" s="1"/>
  <c r="H13" i="80" s="1"/>
  <c r="H14" i="80" s="1"/>
  <c r="H15" i="80" s="1"/>
  <c r="H16" i="80" s="1"/>
  <c r="H17" i="80" s="1"/>
  <c r="H18" i="80" s="1"/>
  <c r="H19" i="80" s="1"/>
  <c r="H20" i="80" s="1"/>
  <c r="H21" i="80" s="1"/>
  <c r="F9" i="80"/>
  <c r="I9" i="80" s="1"/>
  <c r="I10" i="80" s="1"/>
  <c r="I11" i="80" s="1"/>
  <c r="I12" i="80" s="1"/>
  <c r="I13" i="80" s="1"/>
  <c r="I14" i="80" s="1"/>
  <c r="I15" i="80" s="1"/>
  <c r="I16" i="80" s="1"/>
  <c r="I17" i="80" s="1"/>
  <c r="I18" i="80" s="1"/>
  <c r="I19" i="80" s="1"/>
  <c r="I20" i="80" s="1"/>
  <c r="I21" i="80" s="1"/>
  <c r="A7" i="80"/>
  <c r="E3" i="80"/>
  <c r="A3" i="80"/>
  <c r="A2" i="80"/>
  <c r="A1" i="80"/>
  <c r="F23" i="79"/>
  <c r="E10" i="78" s="1"/>
  <c r="D23" i="79"/>
  <c r="G10" i="79"/>
  <c r="G11" i="79" s="1"/>
  <c r="G12" i="79" s="1"/>
  <c r="G13" i="79" s="1"/>
  <c r="G14" i="79" s="1"/>
  <c r="G15" i="79" s="1"/>
  <c r="G16" i="79" s="1"/>
  <c r="G17" i="79" s="1"/>
  <c r="G18" i="79" s="1"/>
  <c r="G19" i="79" s="1"/>
  <c r="G20" i="79" s="1"/>
  <c r="G21" i="79" s="1"/>
  <c r="E9" i="79"/>
  <c r="E10" i="79" s="1"/>
  <c r="E11" i="79" s="1"/>
  <c r="E12" i="79" s="1"/>
  <c r="E13" i="79" s="1"/>
  <c r="E14" i="79" s="1"/>
  <c r="E15" i="79" s="1"/>
  <c r="E16" i="79" s="1"/>
  <c r="E17" i="79" s="1"/>
  <c r="E18" i="79" s="1"/>
  <c r="E19" i="79" s="1"/>
  <c r="E20" i="79" s="1"/>
  <c r="E21" i="79" s="1"/>
  <c r="A6" i="79"/>
  <c r="D3" i="79"/>
  <c r="A3" i="79"/>
  <c r="A2" i="79"/>
  <c r="A1" i="79"/>
  <c r="E12" i="78"/>
  <c r="D10" i="78"/>
  <c r="G22" i="77"/>
  <c r="D12" i="74" s="1"/>
  <c r="H9" i="77"/>
  <c r="H10" i="77" s="1"/>
  <c r="H11" i="77" s="1"/>
  <c r="H12" i="77" s="1"/>
  <c r="H13" i="77" s="1"/>
  <c r="H14" i="77" s="1"/>
  <c r="H15" i="77" s="1"/>
  <c r="H16" i="77" s="1"/>
  <c r="H17" i="77" s="1"/>
  <c r="H18" i="77" s="1"/>
  <c r="H19" i="77" s="1"/>
  <c r="H20" i="77" s="1"/>
  <c r="A7" i="77"/>
  <c r="E3" i="77"/>
  <c r="A3" i="77"/>
  <c r="A2" i="77"/>
  <c r="A1" i="77"/>
  <c r="G23" i="76"/>
  <c r="E23" i="76"/>
  <c r="D11" i="74" s="1"/>
  <c r="H10" i="76"/>
  <c r="H11" i="76" s="1"/>
  <c r="H12" i="76" s="1"/>
  <c r="H13" i="76" s="1"/>
  <c r="H14" i="76" s="1"/>
  <c r="H15" i="76" s="1"/>
  <c r="H16" i="76" s="1"/>
  <c r="H17" i="76" s="1"/>
  <c r="H18" i="76" s="1"/>
  <c r="H19" i="76" s="1"/>
  <c r="H20" i="76" s="1"/>
  <c r="H21" i="76" s="1"/>
  <c r="F9" i="76"/>
  <c r="I9" i="76" s="1"/>
  <c r="I10" i="76" s="1"/>
  <c r="I11" i="76" s="1"/>
  <c r="I12" i="76" s="1"/>
  <c r="I13" i="76" s="1"/>
  <c r="I14" i="76" s="1"/>
  <c r="I15" i="76" s="1"/>
  <c r="I16" i="76" s="1"/>
  <c r="I17" i="76" s="1"/>
  <c r="I18" i="76" s="1"/>
  <c r="I19" i="76" s="1"/>
  <c r="I20" i="76" s="1"/>
  <c r="I21" i="76" s="1"/>
  <c r="A7" i="76"/>
  <c r="E3" i="76"/>
  <c r="A3" i="76"/>
  <c r="A2" i="76"/>
  <c r="A1" i="76"/>
  <c r="F23" i="75"/>
  <c r="E10" i="74" s="1"/>
  <c r="D23" i="75"/>
  <c r="D10" i="74" s="1"/>
  <c r="G10" i="75"/>
  <c r="G11" i="75" s="1"/>
  <c r="G12" i="75" s="1"/>
  <c r="G13" i="75" s="1"/>
  <c r="G14" i="75" s="1"/>
  <c r="G15" i="75" s="1"/>
  <c r="G16" i="75" s="1"/>
  <c r="G17" i="75" s="1"/>
  <c r="G18" i="75" s="1"/>
  <c r="G19" i="75" s="1"/>
  <c r="G20" i="75" s="1"/>
  <c r="G21" i="75" s="1"/>
  <c r="E9" i="75"/>
  <c r="H9" i="75" s="1"/>
  <c r="H10" i="75" s="1"/>
  <c r="H11" i="75" s="1"/>
  <c r="H12" i="75" s="1"/>
  <c r="H13" i="75" s="1"/>
  <c r="H14" i="75" s="1"/>
  <c r="H15" i="75" s="1"/>
  <c r="H16" i="75" s="1"/>
  <c r="H17" i="75" s="1"/>
  <c r="H18" i="75" s="1"/>
  <c r="H19" i="75" s="1"/>
  <c r="H20" i="75" s="1"/>
  <c r="H21" i="75" s="1"/>
  <c r="A6" i="75"/>
  <c r="D3" i="75"/>
  <c r="A3" i="75"/>
  <c r="A2" i="75"/>
  <c r="A1" i="75"/>
  <c r="E12" i="74"/>
  <c r="E11" i="74"/>
  <c r="G22" i="73"/>
  <c r="H9" i="73"/>
  <c r="H10" i="73" s="1"/>
  <c r="H11" i="73" s="1"/>
  <c r="H12" i="73" s="1"/>
  <c r="H13" i="73" s="1"/>
  <c r="H14" i="73" s="1"/>
  <c r="H15" i="73" s="1"/>
  <c r="H16" i="73" s="1"/>
  <c r="H17" i="73" s="1"/>
  <c r="H18" i="73" s="1"/>
  <c r="H19" i="73" s="1"/>
  <c r="H20" i="73" s="1"/>
  <c r="A7" i="73"/>
  <c r="E3" i="73"/>
  <c r="A3" i="73"/>
  <c r="A2" i="73"/>
  <c r="A1" i="73"/>
  <c r="G23" i="72"/>
  <c r="E11" i="70" s="1"/>
  <c r="E23" i="72"/>
  <c r="D11" i="70" s="1"/>
  <c r="H10" i="72"/>
  <c r="H11" i="72" s="1"/>
  <c r="H12" i="72" s="1"/>
  <c r="H13" i="72" s="1"/>
  <c r="H14" i="72" s="1"/>
  <c r="H15" i="72" s="1"/>
  <c r="H16" i="72" s="1"/>
  <c r="H17" i="72" s="1"/>
  <c r="H18" i="72" s="1"/>
  <c r="H19" i="72" s="1"/>
  <c r="H20" i="72" s="1"/>
  <c r="H21" i="72" s="1"/>
  <c r="F9" i="72"/>
  <c r="I9" i="72" s="1"/>
  <c r="I10" i="72" s="1"/>
  <c r="I11" i="72" s="1"/>
  <c r="I12" i="72" s="1"/>
  <c r="I13" i="72" s="1"/>
  <c r="I14" i="72" s="1"/>
  <c r="I15" i="72" s="1"/>
  <c r="I16" i="72" s="1"/>
  <c r="I17" i="72" s="1"/>
  <c r="I18" i="72" s="1"/>
  <c r="I19" i="72" s="1"/>
  <c r="I20" i="72" s="1"/>
  <c r="I21" i="72" s="1"/>
  <c r="A7" i="72"/>
  <c r="E3" i="72"/>
  <c r="A3" i="72"/>
  <c r="A2" i="72"/>
  <c r="A1" i="72"/>
  <c r="F23" i="71"/>
  <c r="E10" i="70" s="1"/>
  <c r="D23" i="71"/>
  <c r="D10" i="70" s="1"/>
  <c r="G10" i="71"/>
  <c r="G11" i="71" s="1"/>
  <c r="G12" i="71" s="1"/>
  <c r="G13" i="71" s="1"/>
  <c r="G14" i="71" s="1"/>
  <c r="G15" i="71" s="1"/>
  <c r="G16" i="71" s="1"/>
  <c r="G17" i="71" s="1"/>
  <c r="G18" i="71" s="1"/>
  <c r="G19" i="71" s="1"/>
  <c r="G20" i="71" s="1"/>
  <c r="G21" i="71" s="1"/>
  <c r="E9" i="71"/>
  <c r="E10" i="71" s="1"/>
  <c r="E11" i="71" s="1"/>
  <c r="E12" i="71" s="1"/>
  <c r="E13" i="71" s="1"/>
  <c r="E14" i="71" s="1"/>
  <c r="E15" i="71" s="1"/>
  <c r="E16" i="71" s="1"/>
  <c r="E17" i="71" s="1"/>
  <c r="E18" i="71" s="1"/>
  <c r="E19" i="71" s="1"/>
  <c r="E20" i="71" s="1"/>
  <c r="E21" i="71" s="1"/>
  <c r="A6" i="71"/>
  <c r="D3" i="71"/>
  <c r="A3" i="71"/>
  <c r="A2" i="71"/>
  <c r="A1" i="71"/>
  <c r="E12" i="70"/>
  <c r="D12" i="70"/>
  <c r="F12" i="70" s="1"/>
  <c r="G22" i="69"/>
  <c r="D12" i="66" s="1"/>
  <c r="H9" i="69"/>
  <c r="H10" i="69" s="1"/>
  <c r="H11" i="69" s="1"/>
  <c r="H12" i="69" s="1"/>
  <c r="H13" i="69" s="1"/>
  <c r="H14" i="69" s="1"/>
  <c r="H15" i="69" s="1"/>
  <c r="H16" i="69" s="1"/>
  <c r="H17" i="69" s="1"/>
  <c r="H18" i="69" s="1"/>
  <c r="H19" i="69" s="1"/>
  <c r="H20" i="69" s="1"/>
  <c r="A7" i="69"/>
  <c r="E3" i="69"/>
  <c r="A3" i="69"/>
  <c r="A2" i="69"/>
  <c r="A1" i="69"/>
  <c r="G23" i="68"/>
  <c r="E11" i="66" s="1"/>
  <c r="E23" i="68"/>
  <c r="I23" i="68" s="1"/>
  <c r="F11" i="66" s="1"/>
  <c r="H10" i="68"/>
  <c r="H11" i="68" s="1"/>
  <c r="H12" i="68" s="1"/>
  <c r="H13" i="68" s="1"/>
  <c r="H14" i="68" s="1"/>
  <c r="H15" i="68" s="1"/>
  <c r="H16" i="68" s="1"/>
  <c r="H17" i="68" s="1"/>
  <c r="H18" i="68" s="1"/>
  <c r="H19" i="68" s="1"/>
  <c r="H20" i="68" s="1"/>
  <c r="H21" i="68" s="1"/>
  <c r="F9" i="68"/>
  <c r="I9" i="68" s="1"/>
  <c r="I10" i="68" s="1"/>
  <c r="I11" i="68" s="1"/>
  <c r="I12" i="68" s="1"/>
  <c r="I13" i="68" s="1"/>
  <c r="I14" i="68" s="1"/>
  <c r="I15" i="68" s="1"/>
  <c r="I16" i="68" s="1"/>
  <c r="I17" i="68" s="1"/>
  <c r="I18" i="68" s="1"/>
  <c r="I19" i="68" s="1"/>
  <c r="I20" i="68" s="1"/>
  <c r="I21" i="68" s="1"/>
  <c r="A7" i="68"/>
  <c r="E3" i="68"/>
  <c r="A3" i="68"/>
  <c r="A2" i="68"/>
  <c r="A1" i="68"/>
  <c r="F23" i="67"/>
  <c r="E10" i="66" s="1"/>
  <c r="D23" i="67"/>
  <c r="D10" i="66" s="1"/>
  <c r="G10" i="67"/>
  <c r="G11" i="67" s="1"/>
  <c r="G12" i="67" s="1"/>
  <c r="G13" i="67" s="1"/>
  <c r="G14" i="67" s="1"/>
  <c r="G15" i="67" s="1"/>
  <c r="G16" i="67" s="1"/>
  <c r="G17" i="67" s="1"/>
  <c r="G18" i="67" s="1"/>
  <c r="G19" i="67" s="1"/>
  <c r="G20" i="67" s="1"/>
  <c r="G21" i="67" s="1"/>
  <c r="E9" i="67"/>
  <c r="E10" i="67" s="1"/>
  <c r="E11" i="67" s="1"/>
  <c r="E12" i="67" s="1"/>
  <c r="E13" i="67" s="1"/>
  <c r="E14" i="67" s="1"/>
  <c r="E15" i="67" s="1"/>
  <c r="E16" i="67" s="1"/>
  <c r="E17" i="67" s="1"/>
  <c r="E18" i="67" s="1"/>
  <c r="E19" i="67" s="1"/>
  <c r="E20" i="67" s="1"/>
  <c r="E21" i="67" s="1"/>
  <c r="A6" i="67"/>
  <c r="D3" i="67"/>
  <c r="A3" i="67"/>
  <c r="A2" i="67"/>
  <c r="A1" i="67"/>
  <c r="E12" i="66"/>
  <c r="G22" i="65"/>
  <c r="H9" i="65"/>
  <c r="H10" i="65" s="1"/>
  <c r="H11" i="65" s="1"/>
  <c r="H12" i="65" s="1"/>
  <c r="H13" i="65" s="1"/>
  <c r="H14" i="65" s="1"/>
  <c r="H15" i="65" s="1"/>
  <c r="H16" i="65" s="1"/>
  <c r="H17" i="65" s="1"/>
  <c r="H18" i="65" s="1"/>
  <c r="H19" i="65" s="1"/>
  <c r="H20" i="65" s="1"/>
  <c r="A7" i="65"/>
  <c r="E3" i="65"/>
  <c r="A3" i="65"/>
  <c r="A2" i="65"/>
  <c r="A1" i="65"/>
  <c r="G23" i="64"/>
  <c r="E11" i="62" s="1"/>
  <c r="E23" i="64"/>
  <c r="D11" i="62" s="1"/>
  <c r="H10" i="64"/>
  <c r="H11" i="64" s="1"/>
  <c r="H12" i="64" s="1"/>
  <c r="H13" i="64" s="1"/>
  <c r="H14" i="64" s="1"/>
  <c r="H15" i="64" s="1"/>
  <c r="H16" i="64" s="1"/>
  <c r="H17" i="64" s="1"/>
  <c r="H18" i="64" s="1"/>
  <c r="H19" i="64" s="1"/>
  <c r="H20" i="64" s="1"/>
  <c r="H21" i="64" s="1"/>
  <c r="F9" i="64"/>
  <c r="I9" i="64" s="1"/>
  <c r="I10" i="64" s="1"/>
  <c r="I11" i="64" s="1"/>
  <c r="I12" i="64" s="1"/>
  <c r="I13" i="64" s="1"/>
  <c r="I14" i="64" s="1"/>
  <c r="I15" i="64" s="1"/>
  <c r="I16" i="64" s="1"/>
  <c r="I17" i="64" s="1"/>
  <c r="I18" i="64" s="1"/>
  <c r="I19" i="64" s="1"/>
  <c r="I20" i="64" s="1"/>
  <c r="I21" i="64" s="1"/>
  <c r="A7" i="64"/>
  <c r="E3" i="64"/>
  <c r="A3" i="64"/>
  <c r="A2" i="64"/>
  <c r="A1" i="64"/>
  <c r="F23" i="63"/>
  <c r="E10" i="62" s="1"/>
  <c r="D23" i="63"/>
  <c r="G10" i="63"/>
  <c r="G11" i="63" s="1"/>
  <c r="G12" i="63" s="1"/>
  <c r="G13" i="63" s="1"/>
  <c r="G14" i="63" s="1"/>
  <c r="G15" i="63" s="1"/>
  <c r="G16" i="63" s="1"/>
  <c r="G17" i="63" s="1"/>
  <c r="G18" i="63" s="1"/>
  <c r="G19" i="63" s="1"/>
  <c r="G20" i="63" s="1"/>
  <c r="G21" i="63" s="1"/>
  <c r="E10" i="63"/>
  <c r="E11" i="63" s="1"/>
  <c r="E12" i="63" s="1"/>
  <c r="E13" i="63" s="1"/>
  <c r="E14" i="63" s="1"/>
  <c r="E15" i="63" s="1"/>
  <c r="E16" i="63" s="1"/>
  <c r="E17" i="63" s="1"/>
  <c r="E18" i="63" s="1"/>
  <c r="E19" i="63" s="1"/>
  <c r="E20" i="63" s="1"/>
  <c r="E21" i="63" s="1"/>
  <c r="E9" i="63"/>
  <c r="H9" i="63" s="1"/>
  <c r="H10" i="63" s="1"/>
  <c r="H11" i="63" s="1"/>
  <c r="H12" i="63" s="1"/>
  <c r="H13" i="63" s="1"/>
  <c r="H14" i="63" s="1"/>
  <c r="H15" i="63" s="1"/>
  <c r="H16" i="63" s="1"/>
  <c r="H17" i="63" s="1"/>
  <c r="H18" i="63" s="1"/>
  <c r="H19" i="63" s="1"/>
  <c r="H20" i="63" s="1"/>
  <c r="H21" i="63" s="1"/>
  <c r="A6" i="63"/>
  <c r="D3" i="63"/>
  <c r="A3" i="63"/>
  <c r="A2" i="63"/>
  <c r="A1" i="63"/>
  <c r="E12" i="62"/>
  <c r="D12" i="62"/>
  <c r="G22" i="61"/>
  <c r="D12" i="58" s="1"/>
  <c r="H9" i="61"/>
  <c r="H10" i="61" s="1"/>
  <c r="H11" i="61" s="1"/>
  <c r="H12" i="61" s="1"/>
  <c r="H13" i="61" s="1"/>
  <c r="H14" i="61" s="1"/>
  <c r="H15" i="61" s="1"/>
  <c r="H16" i="61" s="1"/>
  <c r="H17" i="61" s="1"/>
  <c r="H18" i="61" s="1"/>
  <c r="H19" i="61" s="1"/>
  <c r="H20" i="61" s="1"/>
  <c r="A7" i="61"/>
  <c r="E3" i="61"/>
  <c r="A3" i="61"/>
  <c r="A2" i="61"/>
  <c r="A1" i="61"/>
  <c r="G23" i="60"/>
  <c r="E23" i="60"/>
  <c r="I23" i="60" s="1"/>
  <c r="H10" i="60"/>
  <c r="H11" i="60" s="1"/>
  <c r="H12" i="60" s="1"/>
  <c r="H13" i="60" s="1"/>
  <c r="H14" i="60" s="1"/>
  <c r="H15" i="60" s="1"/>
  <c r="H16" i="60" s="1"/>
  <c r="H17" i="60" s="1"/>
  <c r="H18" i="60" s="1"/>
  <c r="H19" i="60" s="1"/>
  <c r="H20" i="60" s="1"/>
  <c r="H21" i="60" s="1"/>
  <c r="F9" i="60"/>
  <c r="F10" i="60" s="1"/>
  <c r="F11" i="60" s="1"/>
  <c r="F12" i="60" s="1"/>
  <c r="F13" i="60" s="1"/>
  <c r="F14" i="60" s="1"/>
  <c r="F15" i="60" s="1"/>
  <c r="F16" i="60" s="1"/>
  <c r="F17" i="60" s="1"/>
  <c r="F18" i="60" s="1"/>
  <c r="F19" i="60" s="1"/>
  <c r="F20" i="60" s="1"/>
  <c r="F21" i="60" s="1"/>
  <c r="A7" i="60"/>
  <c r="E3" i="60"/>
  <c r="A3" i="60"/>
  <c r="A2" i="60"/>
  <c r="A1" i="60"/>
  <c r="F23" i="59"/>
  <c r="D23" i="59"/>
  <c r="D10" i="58" s="1"/>
  <c r="G10" i="59"/>
  <c r="G11" i="59" s="1"/>
  <c r="G12" i="59" s="1"/>
  <c r="G13" i="59" s="1"/>
  <c r="G14" i="59" s="1"/>
  <c r="G15" i="59" s="1"/>
  <c r="G16" i="59" s="1"/>
  <c r="G17" i="59" s="1"/>
  <c r="G18" i="59" s="1"/>
  <c r="G19" i="59" s="1"/>
  <c r="G20" i="59" s="1"/>
  <c r="G21" i="59" s="1"/>
  <c r="E9" i="59"/>
  <c r="H9" i="59" s="1"/>
  <c r="H10" i="59" s="1"/>
  <c r="H11" i="59" s="1"/>
  <c r="H12" i="59" s="1"/>
  <c r="H13" i="59" s="1"/>
  <c r="H14" i="59" s="1"/>
  <c r="H15" i="59" s="1"/>
  <c r="H16" i="59" s="1"/>
  <c r="H17" i="59" s="1"/>
  <c r="H18" i="59" s="1"/>
  <c r="H19" i="59" s="1"/>
  <c r="H20" i="59" s="1"/>
  <c r="H21" i="59" s="1"/>
  <c r="A6" i="59"/>
  <c r="D3" i="59"/>
  <c r="A3" i="59"/>
  <c r="A2" i="59"/>
  <c r="A1" i="59"/>
  <c r="E12" i="58"/>
  <c r="E11" i="58"/>
  <c r="G22" i="57"/>
  <c r="H9" i="57"/>
  <c r="H10" i="57" s="1"/>
  <c r="H11" i="57" s="1"/>
  <c r="H12" i="57" s="1"/>
  <c r="H13" i="57" s="1"/>
  <c r="H14" i="57" s="1"/>
  <c r="H15" i="57" s="1"/>
  <c r="H16" i="57" s="1"/>
  <c r="H17" i="57" s="1"/>
  <c r="H18" i="57" s="1"/>
  <c r="H19" i="57" s="1"/>
  <c r="H20" i="57" s="1"/>
  <c r="A7" i="57"/>
  <c r="E3" i="57"/>
  <c r="A3" i="57"/>
  <c r="A2" i="57"/>
  <c r="A1" i="57"/>
  <c r="G23" i="56"/>
  <c r="E11" i="54" s="1"/>
  <c r="E23" i="56"/>
  <c r="D11" i="54" s="1"/>
  <c r="H10" i="56"/>
  <c r="H11" i="56" s="1"/>
  <c r="H12" i="56" s="1"/>
  <c r="H13" i="56" s="1"/>
  <c r="H14" i="56" s="1"/>
  <c r="H15" i="56" s="1"/>
  <c r="H16" i="56" s="1"/>
  <c r="H17" i="56" s="1"/>
  <c r="H18" i="56" s="1"/>
  <c r="H19" i="56" s="1"/>
  <c r="H20" i="56" s="1"/>
  <c r="H21" i="56" s="1"/>
  <c r="F9" i="56"/>
  <c r="F10" i="56" s="1"/>
  <c r="F11" i="56" s="1"/>
  <c r="F12" i="56" s="1"/>
  <c r="F13" i="56" s="1"/>
  <c r="F14" i="56" s="1"/>
  <c r="F15" i="56" s="1"/>
  <c r="F16" i="56" s="1"/>
  <c r="F17" i="56" s="1"/>
  <c r="F18" i="56" s="1"/>
  <c r="F19" i="56" s="1"/>
  <c r="F20" i="56" s="1"/>
  <c r="F21" i="56" s="1"/>
  <c r="A7" i="56"/>
  <c r="E3" i="56"/>
  <c r="A3" i="56"/>
  <c r="A2" i="56"/>
  <c r="A1" i="56"/>
  <c r="F23" i="55"/>
  <c r="E10" i="54" s="1"/>
  <c r="D23" i="55"/>
  <c r="D10" i="54" s="1"/>
  <c r="G10" i="55"/>
  <c r="G11" i="55" s="1"/>
  <c r="G12" i="55" s="1"/>
  <c r="G13" i="55" s="1"/>
  <c r="G14" i="55" s="1"/>
  <c r="G15" i="55" s="1"/>
  <c r="G16" i="55" s="1"/>
  <c r="G17" i="55" s="1"/>
  <c r="G18" i="55" s="1"/>
  <c r="G19" i="55" s="1"/>
  <c r="G20" i="55" s="1"/>
  <c r="G21" i="55" s="1"/>
  <c r="E9" i="55"/>
  <c r="E10" i="55" s="1"/>
  <c r="E11" i="55" s="1"/>
  <c r="E12" i="55" s="1"/>
  <c r="E13" i="55" s="1"/>
  <c r="E14" i="55" s="1"/>
  <c r="E15" i="55" s="1"/>
  <c r="E16" i="55" s="1"/>
  <c r="E17" i="55" s="1"/>
  <c r="E18" i="55" s="1"/>
  <c r="E19" i="55" s="1"/>
  <c r="E20" i="55" s="1"/>
  <c r="E21" i="55" s="1"/>
  <c r="A6" i="55"/>
  <c r="D3" i="55"/>
  <c r="A3" i="55"/>
  <c r="A2" i="55"/>
  <c r="A1" i="55"/>
  <c r="E12" i="54"/>
  <c r="D12" i="54"/>
  <c r="G22" i="53"/>
  <c r="D12" i="50" s="1"/>
  <c r="H9" i="53"/>
  <c r="H10" i="53" s="1"/>
  <c r="H11" i="53" s="1"/>
  <c r="H12" i="53" s="1"/>
  <c r="H13" i="53" s="1"/>
  <c r="H14" i="53" s="1"/>
  <c r="H15" i="53" s="1"/>
  <c r="H16" i="53" s="1"/>
  <c r="H17" i="53" s="1"/>
  <c r="H18" i="53" s="1"/>
  <c r="H19" i="53" s="1"/>
  <c r="H20" i="53" s="1"/>
  <c r="A7" i="53"/>
  <c r="E3" i="53"/>
  <c r="A3" i="53"/>
  <c r="A2" i="53"/>
  <c r="A1" i="53"/>
  <c r="G23" i="52"/>
  <c r="E23" i="52"/>
  <c r="D11" i="50" s="1"/>
  <c r="H10" i="52"/>
  <c r="H11" i="52" s="1"/>
  <c r="H12" i="52" s="1"/>
  <c r="H13" i="52" s="1"/>
  <c r="H14" i="52" s="1"/>
  <c r="H15" i="52" s="1"/>
  <c r="H16" i="52" s="1"/>
  <c r="H17" i="52" s="1"/>
  <c r="H18" i="52" s="1"/>
  <c r="H19" i="52" s="1"/>
  <c r="H20" i="52" s="1"/>
  <c r="H21" i="52" s="1"/>
  <c r="F10" i="52"/>
  <c r="F11" i="52" s="1"/>
  <c r="F12" i="52" s="1"/>
  <c r="F13" i="52" s="1"/>
  <c r="F14" i="52" s="1"/>
  <c r="F15" i="52" s="1"/>
  <c r="F16" i="52" s="1"/>
  <c r="F17" i="52" s="1"/>
  <c r="F18" i="52" s="1"/>
  <c r="F19" i="52" s="1"/>
  <c r="F20" i="52" s="1"/>
  <c r="F21" i="52" s="1"/>
  <c r="I9" i="52"/>
  <c r="I10" i="52" s="1"/>
  <c r="I11" i="52" s="1"/>
  <c r="I12" i="52" s="1"/>
  <c r="I13" i="52" s="1"/>
  <c r="I14" i="52" s="1"/>
  <c r="I15" i="52" s="1"/>
  <c r="I16" i="52" s="1"/>
  <c r="I17" i="52" s="1"/>
  <c r="I18" i="52" s="1"/>
  <c r="I19" i="52" s="1"/>
  <c r="I20" i="52" s="1"/>
  <c r="I21" i="52" s="1"/>
  <c r="F9" i="52"/>
  <c r="A7" i="52"/>
  <c r="E3" i="52"/>
  <c r="A3" i="52"/>
  <c r="A2" i="52"/>
  <c r="A1" i="52"/>
  <c r="F23" i="51"/>
  <c r="D23" i="51"/>
  <c r="D10" i="50" s="1"/>
  <c r="G10" i="51"/>
  <c r="G11" i="51" s="1"/>
  <c r="G12" i="51" s="1"/>
  <c r="G13" i="51" s="1"/>
  <c r="G14" i="51" s="1"/>
  <c r="G15" i="51" s="1"/>
  <c r="G16" i="51" s="1"/>
  <c r="G17" i="51" s="1"/>
  <c r="G18" i="51" s="1"/>
  <c r="G19" i="51" s="1"/>
  <c r="G20" i="51" s="1"/>
  <c r="G21" i="51" s="1"/>
  <c r="E9" i="51"/>
  <c r="H9" i="51" s="1"/>
  <c r="H10" i="51" s="1"/>
  <c r="H11" i="51" s="1"/>
  <c r="H12" i="51" s="1"/>
  <c r="H13" i="51" s="1"/>
  <c r="H14" i="51" s="1"/>
  <c r="H15" i="51" s="1"/>
  <c r="H16" i="51" s="1"/>
  <c r="H17" i="51" s="1"/>
  <c r="H18" i="51" s="1"/>
  <c r="H19" i="51" s="1"/>
  <c r="H20" i="51" s="1"/>
  <c r="H21" i="51" s="1"/>
  <c r="A6" i="51"/>
  <c r="D3" i="51"/>
  <c r="A3" i="51"/>
  <c r="A2" i="51"/>
  <c r="A1" i="51"/>
  <c r="E12" i="50"/>
  <c r="E11" i="50"/>
  <c r="G22" i="48"/>
  <c r="H9" i="48"/>
  <c r="H10" i="48" s="1"/>
  <c r="H11" i="48" s="1"/>
  <c r="H12" i="48" s="1"/>
  <c r="H13" i="48" s="1"/>
  <c r="H14" i="48" s="1"/>
  <c r="H15" i="48" s="1"/>
  <c r="H16" i="48" s="1"/>
  <c r="H17" i="48" s="1"/>
  <c r="H18" i="48" s="1"/>
  <c r="H19" i="48" s="1"/>
  <c r="H20" i="48" s="1"/>
  <c r="A7" i="48"/>
  <c r="E3" i="48"/>
  <c r="A3" i="48"/>
  <c r="A2" i="48"/>
  <c r="A1" i="48"/>
  <c r="G23" i="47"/>
  <c r="E11" i="45" s="1"/>
  <c r="E23" i="47"/>
  <c r="I23" i="47" s="1"/>
  <c r="H10" i="47"/>
  <c r="H11" i="47" s="1"/>
  <c r="H12" i="47" s="1"/>
  <c r="H13" i="47" s="1"/>
  <c r="H14" i="47" s="1"/>
  <c r="H15" i="47" s="1"/>
  <c r="H16" i="47" s="1"/>
  <c r="H17" i="47" s="1"/>
  <c r="H18" i="47" s="1"/>
  <c r="H19" i="47" s="1"/>
  <c r="H20" i="47" s="1"/>
  <c r="H21" i="47" s="1"/>
  <c r="F9" i="47"/>
  <c r="F10" i="47" s="1"/>
  <c r="F11" i="47" s="1"/>
  <c r="F12" i="47" s="1"/>
  <c r="F13" i="47" s="1"/>
  <c r="F14" i="47" s="1"/>
  <c r="F15" i="47" s="1"/>
  <c r="F16" i="47" s="1"/>
  <c r="F17" i="47" s="1"/>
  <c r="F18" i="47" s="1"/>
  <c r="F19" i="47" s="1"/>
  <c r="F20" i="47" s="1"/>
  <c r="F21" i="47" s="1"/>
  <c r="A7" i="47"/>
  <c r="E3" i="47"/>
  <c r="A3" i="47"/>
  <c r="A2" i="47"/>
  <c r="A1" i="47"/>
  <c r="F23" i="46"/>
  <c r="E10" i="45" s="1"/>
  <c r="D23" i="46"/>
  <c r="D10" i="45" s="1"/>
  <c r="G10" i="46"/>
  <c r="G11" i="46" s="1"/>
  <c r="G12" i="46" s="1"/>
  <c r="G13" i="46" s="1"/>
  <c r="G14" i="46" s="1"/>
  <c r="G15" i="46" s="1"/>
  <c r="G16" i="46" s="1"/>
  <c r="G17" i="46" s="1"/>
  <c r="G18" i="46" s="1"/>
  <c r="G19" i="46" s="1"/>
  <c r="G20" i="46" s="1"/>
  <c r="G21" i="46" s="1"/>
  <c r="E9" i="46"/>
  <c r="E10" i="46" s="1"/>
  <c r="E11" i="46" s="1"/>
  <c r="E12" i="46" s="1"/>
  <c r="E13" i="46" s="1"/>
  <c r="E14" i="46" s="1"/>
  <c r="E15" i="46" s="1"/>
  <c r="E16" i="46" s="1"/>
  <c r="E17" i="46" s="1"/>
  <c r="E18" i="46" s="1"/>
  <c r="E19" i="46" s="1"/>
  <c r="E20" i="46" s="1"/>
  <c r="E21" i="46" s="1"/>
  <c r="A6" i="46"/>
  <c r="D3" i="46"/>
  <c r="A3" i="46"/>
  <c r="A2" i="46"/>
  <c r="A1" i="46"/>
  <c r="E12" i="45"/>
  <c r="D12" i="45"/>
  <c r="G22" i="44"/>
  <c r="D12" i="41" s="1"/>
  <c r="H9" i="44"/>
  <c r="H10" i="44" s="1"/>
  <c r="H11" i="44" s="1"/>
  <c r="H12" i="44" s="1"/>
  <c r="H13" i="44" s="1"/>
  <c r="H14" i="44" s="1"/>
  <c r="H15" i="44" s="1"/>
  <c r="H16" i="44" s="1"/>
  <c r="H17" i="44" s="1"/>
  <c r="H18" i="44" s="1"/>
  <c r="H19" i="44" s="1"/>
  <c r="H20" i="44" s="1"/>
  <c r="A7" i="44"/>
  <c r="E3" i="44"/>
  <c r="A3" i="44"/>
  <c r="A2" i="44"/>
  <c r="A1" i="44"/>
  <c r="G23" i="43"/>
  <c r="E11" i="41" s="1"/>
  <c r="E23" i="43"/>
  <c r="D11" i="41" s="1"/>
  <c r="H10" i="43"/>
  <c r="H11" i="43" s="1"/>
  <c r="H12" i="43" s="1"/>
  <c r="H13" i="43" s="1"/>
  <c r="H14" i="43" s="1"/>
  <c r="H15" i="43" s="1"/>
  <c r="H16" i="43" s="1"/>
  <c r="H17" i="43" s="1"/>
  <c r="H18" i="43" s="1"/>
  <c r="H19" i="43" s="1"/>
  <c r="H20" i="43" s="1"/>
  <c r="H21" i="43" s="1"/>
  <c r="F9" i="43"/>
  <c r="I9" i="43" s="1"/>
  <c r="I10" i="43" s="1"/>
  <c r="I11" i="43" s="1"/>
  <c r="I12" i="43" s="1"/>
  <c r="I13" i="43" s="1"/>
  <c r="I14" i="43" s="1"/>
  <c r="I15" i="43" s="1"/>
  <c r="I16" i="43" s="1"/>
  <c r="I17" i="43" s="1"/>
  <c r="I18" i="43" s="1"/>
  <c r="I19" i="43" s="1"/>
  <c r="I20" i="43" s="1"/>
  <c r="I21" i="43" s="1"/>
  <c r="A7" i="43"/>
  <c r="E3" i="43"/>
  <c r="A3" i="43"/>
  <c r="A2" i="43"/>
  <c r="A1" i="43"/>
  <c r="F23" i="42"/>
  <c r="E10" i="41" s="1"/>
  <c r="D23" i="42"/>
  <c r="D10" i="41" s="1"/>
  <c r="G10" i="42"/>
  <c r="G11" i="42" s="1"/>
  <c r="G12" i="42" s="1"/>
  <c r="G13" i="42" s="1"/>
  <c r="G14" i="42" s="1"/>
  <c r="G15" i="42" s="1"/>
  <c r="G16" i="42" s="1"/>
  <c r="G17" i="42" s="1"/>
  <c r="G18" i="42" s="1"/>
  <c r="G19" i="42" s="1"/>
  <c r="G20" i="42" s="1"/>
  <c r="G21" i="42" s="1"/>
  <c r="E9" i="42"/>
  <c r="E10" i="42" s="1"/>
  <c r="E11" i="42" s="1"/>
  <c r="E12" i="42" s="1"/>
  <c r="E13" i="42" s="1"/>
  <c r="E14" i="42" s="1"/>
  <c r="E15" i="42" s="1"/>
  <c r="E16" i="42" s="1"/>
  <c r="E17" i="42" s="1"/>
  <c r="E18" i="42" s="1"/>
  <c r="E19" i="42" s="1"/>
  <c r="E20" i="42" s="1"/>
  <c r="E21" i="42" s="1"/>
  <c r="A6" i="42"/>
  <c r="D3" i="42"/>
  <c r="A3" i="42"/>
  <c r="A2" i="42"/>
  <c r="A1" i="42"/>
  <c r="E12" i="41"/>
  <c r="G22" i="36"/>
  <c r="D12" i="33" s="1"/>
  <c r="H9" i="36"/>
  <c r="H10" i="36" s="1"/>
  <c r="H11" i="36" s="1"/>
  <c r="H12" i="36" s="1"/>
  <c r="H13" i="36" s="1"/>
  <c r="H14" i="36" s="1"/>
  <c r="H15" i="36" s="1"/>
  <c r="H16" i="36" s="1"/>
  <c r="H17" i="36" s="1"/>
  <c r="H18" i="36" s="1"/>
  <c r="H19" i="36" s="1"/>
  <c r="H20" i="36" s="1"/>
  <c r="A7" i="36"/>
  <c r="E3" i="36"/>
  <c r="A3" i="36"/>
  <c r="A2" i="36"/>
  <c r="A1" i="36"/>
  <c r="G23" i="35"/>
  <c r="E11" i="33" s="1"/>
  <c r="E23" i="35"/>
  <c r="H10" i="35"/>
  <c r="H11" i="35" s="1"/>
  <c r="H12" i="35" s="1"/>
  <c r="H13" i="35" s="1"/>
  <c r="H14" i="35" s="1"/>
  <c r="H15" i="35" s="1"/>
  <c r="H16" i="35" s="1"/>
  <c r="H17" i="35" s="1"/>
  <c r="H18" i="35" s="1"/>
  <c r="H19" i="35" s="1"/>
  <c r="H20" i="35" s="1"/>
  <c r="H21" i="35" s="1"/>
  <c r="F9" i="35"/>
  <c r="F10" i="35" s="1"/>
  <c r="F11" i="35" s="1"/>
  <c r="F12" i="35" s="1"/>
  <c r="F13" i="35" s="1"/>
  <c r="F14" i="35" s="1"/>
  <c r="F15" i="35" s="1"/>
  <c r="F16" i="35" s="1"/>
  <c r="F17" i="35" s="1"/>
  <c r="F18" i="35" s="1"/>
  <c r="F19" i="35" s="1"/>
  <c r="F20" i="35" s="1"/>
  <c r="F21" i="35" s="1"/>
  <c r="A7" i="35"/>
  <c r="E3" i="35"/>
  <c r="A3" i="35"/>
  <c r="A2" i="35"/>
  <c r="A1" i="35"/>
  <c r="F23" i="34"/>
  <c r="E10" i="33" s="1"/>
  <c r="D23" i="34"/>
  <c r="D10" i="33" s="1"/>
  <c r="G10" i="34"/>
  <c r="G11" i="34" s="1"/>
  <c r="G12" i="34" s="1"/>
  <c r="G13" i="34" s="1"/>
  <c r="G14" i="34" s="1"/>
  <c r="G15" i="34" s="1"/>
  <c r="G16" i="34" s="1"/>
  <c r="G17" i="34" s="1"/>
  <c r="G18" i="34" s="1"/>
  <c r="G19" i="34" s="1"/>
  <c r="G20" i="34" s="1"/>
  <c r="G21" i="34" s="1"/>
  <c r="E9" i="34"/>
  <c r="E10" i="34" s="1"/>
  <c r="E11" i="34" s="1"/>
  <c r="E12" i="34" s="1"/>
  <c r="E13" i="34" s="1"/>
  <c r="E14" i="34" s="1"/>
  <c r="E15" i="34" s="1"/>
  <c r="E16" i="34" s="1"/>
  <c r="E17" i="34" s="1"/>
  <c r="E18" i="34" s="1"/>
  <c r="E19" i="34" s="1"/>
  <c r="E20" i="34" s="1"/>
  <c r="E21" i="34" s="1"/>
  <c r="A6" i="34"/>
  <c r="D3" i="34"/>
  <c r="A3" i="34"/>
  <c r="A2" i="34"/>
  <c r="A1" i="34"/>
  <c r="E12" i="33"/>
  <c r="G22" i="32"/>
  <c r="D12" i="29" s="1"/>
  <c r="H9" i="32"/>
  <c r="H10" i="32" s="1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A7" i="32"/>
  <c r="E3" i="32"/>
  <c r="A3" i="32"/>
  <c r="A2" i="32"/>
  <c r="A1" i="32"/>
  <c r="G23" i="31"/>
  <c r="E11" i="29" s="1"/>
  <c r="E23" i="31"/>
  <c r="D11" i="29" s="1"/>
  <c r="H10" i="31"/>
  <c r="H11" i="31" s="1"/>
  <c r="H12" i="31" s="1"/>
  <c r="H13" i="31" s="1"/>
  <c r="H14" i="31" s="1"/>
  <c r="H15" i="31" s="1"/>
  <c r="H16" i="31" s="1"/>
  <c r="H17" i="31" s="1"/>
  <c r="H18" i="31" s="1"/>
  <c r="H19" i="31" s="1"/>
  <c r="H20" i="31" s="1"/>
  <c r="H21" i="31" s="1"/>
  <c r="F9" i="31"/>
  <c r="F10" i="31" s="1"/>
  <c r="F11" i="31" s="1"/>
  <c r="F12" i="31" s="1"/>
  <c r="F13" i="31" s="1"/>
  <c r="F14" i="31" s="1"/>
  <c r="F15" i="31" s="1"/>
  <c r="F16" i="31" s="1"/>
  <c r="F17" i="31" s="1"/>
  <c r="F18" i="31" s="1"/>
  <c r="F19" i="31" s="1"/>
  <c r="F20" i="31" s="1"/>
  <c r="F21" i="31" s="1"/>
  <c r="A7" i="31"/>
  <c r="E3" i="31"/>
  <c r="A3" i="31"/>
  <c r="A2" i="31"/>
  <c r="A1" i="31"/>
  <c r="F23" i="30"/>
  <c r="E10" i="29" s="1"/>
  <c r="D23" i="30"/>
  <c r="D10" i="29" s="1"/>
  <c r="G10" i="30"/>
  <c r="G11" i="30" s="1"/>
  <c r="G12" i="30" s="1"/>
  <c r="G13" i="30" s="1"/>
  <c r="G14" i="30" s="1"/>
  <c r="G15" i="30" s="1"/>
  <c r="G16" i="30" s="1"/>
  <c r="G17" i="30" s="1"/>
  <c r="G18" i="30" s="1"/>
  <c r="G19" i="30" s="1"/>
  <c r="G20" i="30" s="1"/>
  <c r="G21" i="30" s="1"/>
  <c r="E9" i="30"/>
  <c r="E10" i="30" s="1"/>
  <c r="E11" i="30" s="1"/>
  <c r="E12" i="30" s="1"/>
  <c r="E13" i="30" s="1"/>
  <c r="E14" i="30" s="1"/>
  <c r="E15" i="30" s="1"/>
  <c r="E16" i="30" s="1"/>
  <c r="E17" i="30" s="1"/>
  <c r="E18" i="30" s="1"/>
  <c r="E19" i="30" s="1"/>
  <c r="E20" i="30" s="1"/>
  <c r="E21" i="30" s="1"/>
  <c r="A6" i="30"/>
  <c r="D3" i="30"/>
  <c r="A3" i="30"/>
  <c r="A2" i="30"/>
  <c r="A1" i="30"/>
  <c r="E12" i="29"/>
  <c r="G22" i="24"/>
  <c r="D12" i="21" s="1"/>
  <c r="H9" i="24"/>
  <c r="H10" i="24" s="1"/>
  <c r="H11" i="24" s="1"/>
  <c r="H12" i="24" s="1"/>
  <c r="H13" i="24" s="1"/>
  <c r="H14" i="24" s="1"/>
  <c r="H15" i="24" s="1"/>
  <c r="H16" i="24" s="1"/>
  <c r="H17" i="24" s="1"/>
  <c r="H18" i="24" s="1"/>
  <c r="H19" i="24" s="1"/>
  <c r="H20" i="24" s="1"/>
  <c r="A7" i="24"/>
  <c r="E3" i="24"/>
  <c r="A3" i="24"/>
  <c r="A2" i="24"/>
  <c r="A1" i="24"/>
  <c r="G23" i="23"/>
  <c r="E11" i="21" s="1"/>
  <c r="E23" i="23"/>
  <c r="H10" i="23"/>
  <c r="H11" i="23" s="1"/>
  <c r="H12" i="23" s="1"/>
  <c r="H13" i="23" s="1"/>
  <c r="H14" i="23" s="1"/>
  <c r="H15" i="23" s="1"/>
  <c r="H16" i="23" s="1"/>
  <c r="H17" i="23" s="1"/>
  <c r="H18" i="23" s="1"/>
  <c r="H19" i="23" s="1"/>
  <c r="H20" i="23" s="1"/>
  <c r="H21" i="23" s="1"/>
  <c r="F9" i="23"/>
  <c r="I9" i="23" s="1"/>
  <c r="I10" i="23" s="1"/>
  <c r="I11" i="23" s="1"/>
  <c r="I12" i="23" s="1"/>
  <c r="I13" i="23" s="1"/>
  <c r="I14" i="23" s="1"/>
  <c r="I15" i="23" s="1"/>
  <c r="I16" i="23" s="1"/>
  <c r="I17" i="23" s="1"/>
  <c r="I18" i="23" s="1"/>
  <c r="I19" i="23" s="1"/>
  <c r="I20" i="23" s="1"/>
  <c r="I21" i="23" s="1"/>
  <c r="A7" i="23"/>
  <c r="E3" i="23"/>
  <c r="A3" i="23"/>
  <c r="A2" i="23"/>
  <c r="A1" i="23"/>
  <c r="F23" i="22"/>
  <c r="D23" i="22"/>
  <c r="D10" i="21" s="1"/>
  <c r="G10" i="22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E9" i="22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A6" i="22"/>
  <c r="D3" i="22"/>
  <c r="A3" i="22"/>
  <c r="A2" i="22"/>
  <c r="A1" i="22"/>
  <c r="E12" i="21"/>
  <c r="E10" i="21"/>
  <c r="G22" i="20"/>
  <c r="D12" i="17" s="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A7" i="20"/>
  <c r="E3" i="20"/>
  <c r="A3" i="20"/>
  <c r="A2" i="20"/>
  <c r="A1" i="20"/>
  <c r="G23" i="19"/>
  <c r="E23" i="19"/>
  <c r="H10" i="19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F9" i="19"/>
  <c r="F10" i="19" s="1"/>
  <c r="F11" i="19" s="1"/>
  <c r="F12" i="19" s="1"/>
  <c r="F13" i="19" s="1"/>
  <c r="F14" i="19" s="1"/>
  <c r="F15" i="19" s="1"/>
  <c r="F16" i="19" s="1"/>
  <c r="F17" i="19" s="1"/>
  <c r="F18" i="19" s="1"/>
  <c r="F19" i="19" s="1"/>
  <c r="F20" i="19" s="1"/>
  <c r="F21" i="19" s="1"/>
  <c r="A7" i="19"/>
  <c r="E3" i="19"/>
  <c r="A3" i="19"/>
  <c r="A2" i="19"/>
  <c r="A1" i="19"/>
  <c r="F23" i="18"/>
  <c r="D23" i="18"/>
  <c r="D10" i="17" s="1"/>
  <c r="G10" i="18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E9" i="18"/>
  <c r="E10" i="18" s="1"/>
  <c r="E11" i="18" s="1"/>
  <c r="E12" i="18" s="1"/>
  <c r="E13" i="18" s="1"/>
  <c r="E14" i="18" s="1"/>
  <c r="E15" i="18" s="1"/>
  <c r="E16" i="18" s="1"/>
  <c r="E17" i="18" s="1"/>
  <c r="E18" i="18" s="1"/>
  <c r="E19" i="18" s="1"/>
  <c r="E20" i="18" s="1"/>
  <c r="E21" i="18" s="1"/>
  <c r="A6" i="18"/>
  <c r="D3" i="18"/>
  <c r="A3" i="18"/>
  <c r="A2" i="18"/>
  <c r="A1" i="18"/>
  <c r="E12" i="17"/>
  <c r="E11" i="17"/>
  <c r="E3" i="16"/>
  <c r="A7" i="16"/>
  <c r="A3" i="16"/>
  <c r="A2" i="16"/>
  <c r="A1" i="16"/>
  <c r="E3" i="15"/>
  <c r="A7" i="15"/>
  <c r="A3" i="15"/>
  <c r="A2" i="15"/>
  <c r="A1" i="15"/>
  <c r="D3" i="14"/>
  <c r="A6" i="14"/>
  <c r="A3" i="14"/>
  <c r="A2" i="14"/>
  <c r="A1" i="14"/>
  <c r="G22" i="16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G23" i="15"/>
  <c r="E23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F9" i="15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F23" i="14"/>
  <c r="D23" i="14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E12" i="13"/>
  <c r="G22" i="12"/>
  <c r="D12" i="13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11" i="9" s="1"/>
  <c r="E23" i="1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3" i="10"/>
  <c r="D23" i="10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E12" i="9"/>
  <c r="D12" i="9"/>
  <c r="D11" i="9"/>
  <c r="E36" i="6"/>
  <c r="E35" i="6"/>
  <c r="E34" i="6"/>
  <c r="G34" i="6" s="1"/>
  <c r="C8" i="87" s="1"/>
  <c r="C14" i="87" s="1"/>
  <c r="E30" i="6"/>
  <c r="E28" i="6"/>
  <c r="E25" i="6"/>
  <c r="E24" i="6"/>
  <c r="E23" i="6"/>
  <c r="E20" i="6"/>
  <c r="E19" i="6"/>
  <c r="G15" i="6"/>
  <c r="C8" i="7" s="1"/>
  <c r="F11" i="58" l="1"/>
  <c r="N26" i="6"/>
  <c r="I9" i="56"/>
  <c r="I10" i="56" s="1"/>
  <c r="I11" i="56" s="1"/>
  <c r="I12" i="56" s="1"/>
  <c r="I13" i="56" s="1"/>
  <c r="I14" i="56" s="1"/>
  <c r="I15" i="56" s="1"/>
  <c r="I16" i="56" s="1"/>
  <c r="I17" i="56" s="1"/>
  <c r="I18" i="56" s="1"/>
  <c r="I19" i="56" s="1"/>
  <c r="I20" i="56" s="1"/>
  <c r="I21" i="56" s="1"/>
  <c r="F11" i="45"/>
  <c r="N23" i="6"/>
  <c r="F11" i="95"/>
  <c r="N36" i="6"/>
  <c r="H23" i="18"/>
  <c r="F10" i="17" s="1"/>
  <c r="F12" i="50"/>
  <c r="F12" i="62"/>
  <c r="I9" i="31"/>
  <c r="I10" i="31" s="1"/>
  <c r="I11" i="31" s="1"/>
  <c r="I12" i="31" s="1"/>
  <c r="I13" i="31" s="1"/>
  <c r="I14" i="31" s="1"/>
  <c r="I15" i="31" s="1"/>
  <c r="I16" i="31" s="1"/>
  <c r="I17" i="31" s="1"/>
  <c r="I18" i="31" s="1"/>
  <c r="I19" i="31" s="1"/>
  <c r="I20" i="31" s="1"/>
  <c r="I21" i="31" s="1"/>
  <c r="H23" i="14"/>
  <c r="D14" i="95"/>
  <c r="H36" i="6" s="1"/>
  <c r="H9" i="79"/>
  <c r="H10" i="79" s="1"/>
  <c r="H11" i="79" s="1"/>
  <c r="H12" i="79" s="1"/>
  <c r="H13" i="79" s="1"/>
  <c r="H14" i="79" s="1"/>
  <c r="H15" i="79" s="1"/>
  <c r="H16" i="79" s="1"/>
  <c r="H17" i="79" s="1"/>
  <c r="H18" i="79" s="1"/>
  <c r="H19" i="79" s="1"/>
  <c r="H20" i="79" s="1"/>
  <c r="H21" i="79" s="1"/>
  <c r="E10" i="75"/>
  <c r="E11" i="75" s="1"/>
  <c r="E12" i="75" s="1"/>
  <c r="E13" i="75" s="1"/>
  <c r="E14" i="75" s="1"/>
  <c r="E15" i="75" s="1"/>
  <c r="E16" i="75" s="1"/>
  <c r="E17" i="75" s="1"/>
  <c r="E18" i="75" s="1"/>
  <c r="E19" i="75" s="1"/>
  <c r="E20" i="75" s="1"/>
  <c r="E21" i="75" s="1"/>
  <c r="F12" i="13"/>
  <c r="I23" i="15"/>
  <c r="N17" i="6" s="1"/>
  <c r="F12" i="74"/>
  <c r="H23" i="88"/>
  <c r="F10" i="87" s="1"/>
  <c r="E14" i="91"/>
  <c r="I35" i="6" s="1"/>
  <c r="F12" i="41"/>
  <c r="E14" i="45"/>
  <c r="I23" i="6" s="1"/>
  <c r="H23" i="63"/>
  <c r="F10" i="62" s="1"/>
  <c r="E14" i="29"/>
  <c r="I21" i="6" s="1"/>
  <c r="F10" i="43"/>
  <c r="F11" i="43" s="1"/>
  <c r="F12" i="43" s="1"/>
  <c r="F13" i="43" s="1"/>
  <c r="F14" i="43" s="1"/>
  <c r="F15" i="43" s="1"/>
  <c r="F16" i="43" s="1"/>
  <c r="F17" i="43" s="1"/>
  <c r="F18" i="43" s="1"/>
  <c r="F19" i="43" s="1"/>
  <c r="F20" i="43" s="1"/>
  <c r="F21" i="43" s="1"/>
  <c r="F10" i="84"/>
  <c r="F11" i="84" s="1"/>
  <c r="F12" i="84" s="1"/>
  <c r="F13" i="84" s="1"/>
  <c r="F14" i="84" s="1"/>
  <c r="F15" i="84" s="1"/>
  <c r="F16" i="84" s="1"/>
  <c r="F17" i="84" s="1"/>
  <c r="F18" i="84" s="1"/>
  <c r="F19" i="84" s="1"/>
  <c r="F20" i="84" s="1"/>
  <c r="F21" i="84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H9" i="18"/>
  <c r="H10" i="18" s="1"/>
  <c r="H11" i="18" s="1"/>
  <c r="H12" i="18" s="1"/>
  <c r="H13" i="18" s="1"/>
  <c r="H14" i="18" s="1"/>
  <c r="H15" i="18" s="1"/>
  <c r="H16" i="18" s="1"/>
  <c r="H17" i="18" s="1"/>
  <c r="H18" i="18" s="1"/>
  <c r="H19" i="18" s="1"/>
  <c r="H20" i="18" s="1"/>
  <c r="H21" i="18" s="1"/>
  <c r="E14" i="21"/>
  <c r="I20" i="6" s="1"/>
  <c r="E14" i="82"/>
  <c r="I33" i="6" s="1"/>
  <c r="D10" i="62"/>
  <c r="F12" i="82"/>
  <c r="E14" i="41"/>
  <c r="I24" i="6" s="1"/>
  <c r="H23" i="55"/>
  <c r="F10" i="54" s="1"/>
  <c r="F12" i="66"/>
  <c r="I23" i="19"/>
  <c r="F11" i="17" s="1"/>
  <c r="D11" i="45"/>
  <c r="D14" i="45" s="1"/>
  <c r="F10" i="76"/>
  <c r="F11" i="76" s="1"/>
  <c r="F12" i="76" s="1"/>
  <c r="F13" i="76" s="1"/>
  <c r="F14" i="76" s="1"/>
  <c r="F15" i="76" s="1"/>
  <c r="F16" i="76" s="1"/>
  <c r="F17" i="76" s="1"/>
  <c r="F18" i="76" s="1"/>
  <c r="F19" i="76" s="1"/>
  <c r="F20" i="76" s="1"/>
  <c r="F21" i="76" s="1"/>
  <c r="F10" i="80"/>
  <c r="F11" i="80" s="1"/>
  <c r="F12" i="80" s="1"/>
  <c r="F13" i="80" s="1"/>
  <c r="F14" i="80" s="1"/>
  <c r="F15" i="80" s="1"/>
  <c r="F16" i="80" s="1"/>
  <c r="F17" i="80" s="1"/>
  <c r="F18" i="80" s="1"/>
  <c r="F19" i="80" s="1"/>
  <c r="F20" i="80" s="1"/>
  <c r="F21" i="80" s="1"/>
  <c r="H23" i="92"/>
  <c r="F10" i="91" s="1"/>
  <c r="E14" i="62"/>
  <c r="I28" i="6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9" i="22"/>
  <c r="H10" i="22" s="1"/>
  <c r="H11" i="22" s="1"/>
  <c r="H12" i="22" s="1"/>
  <c r="H13" i="22" s="1"/>
  <c r="H14" i="22" s="1"/>
  <c r="H15" i="22" s="1"/>
  <c r="H16" i="22" s="1"/>
  <c r="H17" i="22" s="1"/>
  <c r="H18" i="22" s="1"/>
  <c r="H19" i="22" s="1"/>
  <c r="H20" i="22" s="1"/>
  <c r="H21" i="22" s="1"/>
  <c r="H23" i="34"/>
  <c r="F10" i="33" s="1"/>
  <c r="I9" i="35"/>
  <c r="I10" i="35" s="1"/>
  <c r="I11" i="35" s="1"/>
  <c r="I12" i="35" s="1"/>
  <c r="I13" i="35" s="1"/>
  <c r="I14" i="35" s="1"/>
  <c r="I15" i="35" s="1"/>
  <c r="I16" i="35" s="1"/>
  <c r="I17" i="35" s="1"/>
  <c r="I18" i="35" s="1"/>
  <c r="I19" i="35" s="1"/>
  <c r="I20" i="35" s="1"/>
  <c r="I21" i="35" s="1"/>
  <c r="D14" i="62"/>
  <c r="H28" i="6" s="1"/>
  <c r="H23" i="71"/>
  <c r="F10" i="70" s="1"/>
  <c r="I23" i="72"/>
  <c r="H23" i="75"/>
  <c r="F10" i="74" s="1"/>
  <c r="H23" i="83"/>
  <c r="F10" i="82" s="1"/>
  <c r="I23" i="89"/>
  <c r="F11" i="87" s="1"/>
  <c r="I23" i="93"/>
  <c r="F11" i="91" s="1"/>
  <c r="E14" i="54"/>
  <c r="I27" i="6" s="1"/>
  <c r="I9" i="19"/>
  <c r="I10" i="19" s="1"/>
  <c r="I11" i="19" s="1"/>
  <c r="I12" i="19" s="1"/>
  <c r="I13" i="19" s="1"/>
  <c r="I14" i="19" s="1"/>
  <c r="I15" i="19" s="1"/>
  <c r="I16" i="19" s="1"/>
  <c r="I17" i="19" s="1"/>
  <c r="I18" i="19" s="1"/>
  <c r="I19" i="19" s="1"/>
  <c r="I20" i="19" s="1"/>
  <c r="I21" i="19" s="1"/>
  <c r="H23" i="30"/>
  <c r="F10" i="29" s="1"/>
  <c r="H9" i="55"/>
  <c r="H10" i="55" s="1"/>
  <c r="H11" i="55" s="1"/>
  <c r="H12" i="55" s="1"/>
  <c r="H13" i="55" s="1"/>
  <c r="H14" i="55" s="1"/>
  <c r="H15" i="55" s="1"/>
  <c r="H16" i="55" s="1"/>
  <c r="H17" i="55" s="1"/>
  <c r="H18" i="55" s="1"/>
  <c r="H19" i="55" s="1"/>
  <c r="H20" i="55" s="1"/>
  <c r="H21" i="55" s="1"/>
  <c r="I9" i="60"/>
  <c r="I10" i="60" s="1"/>
  <c r="I11" i="60" s="1"/>
  <c r="I12" i="60" s="1"/>
  <c r="I13" i="60" s="1"/>
  <c r="I14" i="60" s="1"/>
  <c r="I15" i="60" s="1"/>
  <c r="I16" i="60" s="1"/>
  <c r="I17" i="60" s="1"/>
  <c r="I18" i="60" s="1"/>
  <c r="I19" i="60" s="1"/>
  <c r="I20" i="60" s="1"/>
  <c r="I21" i="60" s="1"/>
  <c r="D10" i="87"/>
  <c r="F12" i="33"/>
  <c r="F12" i="45"/>
  <c r="E14" i="13"/>
  <c r="I17" i="6" s="1"/>
  <c r="H9" i="14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F10" i="23"/>
  <c r="F11" i="23" s="1"/>
  <c r="F12" i="23" s="1"/>
  <c r="F13" i="23" s="1"/>
  <c r="F14" i="23" s="1"/>
  <c r="F15" i="23" s="1"/>
  <c r="F16" i="23" s="1"/>
  <c r="F17" i="23" s="1"/>
  <c r="F18" i="23" s="1"/>
  <c r="F19" i="23" s="1"/>
  <c r="F20" i="23" s="1"/>
  <c r="F21" i="23" s="1"/>
  <c r="H23" i="46"/>
  <c r="F10" i="45" s="1"/>
  <c r="F10" i="64"/>
  <c r="F11" i="64" s="1"/>
  <c r="F12" i="64" s="1"/>
  <c r="F13" i="64" s="1"/>
  <c r="F14" i="64" s="1"/>
  <c r="F15" i="64" s="1"/>
  <c r="F16" i="64" s="1"/>
  <c r="F17" i="64" s="1"/>
  <c r="F18" i="64" s="1"/>
  <c r="F19" i="64" s="1"/>
  <c r="F20" i="64" s="1"/>
  <c r="F21" i="64" s="1"/>
  <c r="D11" i="82"/>
  <c r="D14" i="82" s="1"/>
  <c r="H9" i="92"/>
  <c r="H10" i="92" s="1"/>
  <c r="H11" i="92" s="1"/>
  <c r="H12" i="92" s="1"/>
  <c r="H13" i="92" s="1"/>
  <c r="H14" i="92" s="1"/>
  <c r="H15" i="92" s="1"/>
  <c r="H16" i="92" s="1"/>
  <c r="H17" i="92" s="1"/>
  <c r="H18" i="92" s="1"/>
  <c r="H19" i="92" s="1"/>
  <c r="H20" i="92" s="1"/>
  <c r="H21" i="92" s="1"/>
  <c r="D10" i="9"/>
  <c r="D14" i="9" s="1"/>
  <c r="H18" i="6" s="1"/>
  <c r="H23" i="22"/>
  <c r="F10" i="21" s="1"/>
  <c r="F12" i="58"/>
  <c r="D14" i="13"/>
  <c r="H17" i="6" s="1"/>
  <c r="I23" i="23"/>
  <c r="F11" i="21" s="1"/>
  <c r="I23" i="43"/>
  <c r="F12" i="87"/>
  <c r="E14" i="66"/>
  <c r="I29" i="6" s="1"/>
  <c r="E10" i="9"/>
  <c r="E14" i="9" s="1"/>
  <c r="I18" i="6" s="1"/>
  <c r="F10" i="15"/>
  <c r="F11" i="15" s="1"/>
  <c r="F12" i="15" s="1"/>
  <c r="F13" i="15" s="1"/>
  <c r="F14" i="15" s="1"/>
  <c r="F15" i="15" s="1"/>
  <c r="F16" i="15" s="1"/>
  <c r="F17" i="15" s="1"/>
  <c r="F18" i="15" s="1"/>
  <c r="F19" i="15" s="1"/>
  <c r="F20" i="15" s="1"/>
  <c r="F21" i="15" s="1"/>
  <c r="I23" i="31"/>
  <c r="F12" i="29"/>
  <c r="I9" i="47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E10" i="51"/>
  <c r="E11" i="51" s="1"/>
  <c r="E12" i="51" s="1"/>
  <c r="E13" i="51" s="1"/>
  <c r="E14" i="51" s="1"/>
  <c r="E15" i="51" s="1"/>
  <c r="E16" i="51" s="1"/>
  <c r="E17" i="51" s="1"/>
  <c r="E18" i="51" s="1"/>
  <c r="E19" i="51" s="1"/>
  <c r="E20" i="51" s="1"/>
  <c r="E21" i="51" s="1"/>
  <c r="E10" i="59"/>
  <c r="E11" i="59" s="1"/>
  <c r="E12" i="59" s="1"/>
  <c r="E13" i="59" s="1"/>
  <c r="E14" i="59" s="1"/>
  <c r="E15" i="59" s="1"/>
  <c r="E16" i="59" s="1"/>
  <c r="E17" i="59" s="1"/>
  <c r="E18" i="59" s="1"/>
  <c r="E19" i="59" s="1"/>
  <c r="E20" i="59" s="1"/>
  <c r="E21" i="59" s="1"/>
  <c r="H9" i="71"/>
  <c r="H10" i="71" s="1"/>
  <c r="H11" i="71" s="1"/>
  <c r="H12" i="71" s="1"/>
  <c r="H13" i="71" s="1"/>
  <c r="H14" i="71" s="1"/>
  <c r="H15" i="71" s="1"/>
  <c r="H16" i="71" s="1"/>
  <c r="H17" i="71" s="1"/>
  <c r="H18" i="71" s="1"/>
  <c r="H19" i="71" s="1"/>
  <c r="H20" i="71" s="1"/>
  <c r="H21" i="71" s="1"/>
  <c r="E14" i="78"/>
  <c r="I32" i="6" s="1"/>
  <c r="F12" i="9"/>
  <c r="D11" i="17"/>
  <c r="D14" i="17" s="1"/>
  <c r="H19" i="6" s="1"/>
  <c r="D11" i="21"/>
  <c r="D14" i="21" s="1"/>
  <c r="D14" i="41"/>
  <c r="H24" i="6" s="1"/>
  <c r="F12" i="54"/>
  <c r="I23" i="56"/>
  <c r="I23" i="64"/>
  <c r="H23" i="79"/>
  <c r="F10" i="78" s="1"/>
  <c r="F12" i="17"/>
  <c r="H23" i="42"/>
  <c r="F10" i="41" s="1"/>
  <c r="D11" i="58"/>
  <c r="D14" i="58" s="1"/>
  <c r="H26" i="6" s="1"/>
  <c r="H23" i="59"/>
  <c r="F10" i="58" s="1"/>
  <c r="D11" i="66"/>
  <c r="D14" i="66" s="1"/>
  <c r="H29" i="6" s="1"/>
  <c r="E14" i="70"/>
  <c r="I30" i="6" s="1"/>
  <c r="E14" i="74"/>
  <c r="I31" i="6" s="1"/>
  <c r="F12" i="78"/>
  <c r="H9" i="83"/>
  <c r="H10" i="83" s="1"/>
  <c r="H11" i="83" s="1"/>
  <c r="H12" i="83" s="1"/>
  <c r="H13" i="83" s="1"/>
  <c r="H14" i="83" s="1"/>
  <c r="H15" i="83" s="1"/>
  <c r="H16" i="83" s="1"/>
  <c r="H17" i="83" s="1"/>
  <c r="H18" i="83" s="1"/>
  <c r="H19" i="83" s="1"/>
  <c r="H20" i="83" s="1"/>
  <c r="H21" i="83" s="1"/>
  <c r="H9" i="88"/>
  <c r="H10" i="88" s="1"/>
  <c r="H11" i="88" s="1"/>
  <c r="H12" i="88" s="1"/>
  <c r="H13" i="88" s="1"/>
  <c r="H14" i="88" s="1"/>
  <c r="H15" i="88" s="1"/>
  <c r="H16" i="88" s="1"/>
  <c r="H17" i="88" s="1"/>
  <c r="H18" i="88" s="1"/>
  <c r="H19" i="88" s="1"/>
  <c r="H20" i="88" s="1"/>
  <c r="H21" i="88" s="1"/>
  <c r="H23" i="10"/>
  <c r="F12" i="21"/>
  <c r="D14" i="54"/>
  <c r="H27" i="6" s="1"/>
  <c r="D14" i="70"/>
  <c r="H30" i="6" s="1"/>
  <c r="I9" i="93"/>
  <c r="I10" i="93" s="1"/>
  <c r="I11" i="93" s="1"/>
  <c r="I12" i="93" s="1"/>
  <c r="I13" i="93" s="1"/>
  <c r="I14" i="93" s="1"/>
  <c r="I15" i="93" s="1"/>
  <c r="I16" i="93" s="1"/>
  <c r="I17" i="93" s="1"/>
  <c r="I18" i="93" s="1"/>
  <c r="I19" i="93" s="1"/>
  <c r="I20" i="93" s="1"/>
  <c r="I21" i="93" s="1"/>
  <c r="I23" i="35"/>
  <c r="F11" i="33" s="1"/>
  <c r="H9" i="46"/>
  <c r="H10" i="46" s="1"/>
  <c r="H11" i="46" s="1"/>
  <c r="H12" i="46" s="1"/>
  <c r="H13" i="46" s="1"/>
  <c r="H14" i="46" s="1"/>
  <c r="H15" i="46" s="1"/>
  <c r="H16" i="46" s="1"/>
  <c r="H17" i="46" s="1"/>
  <c r="H18" i="46" s="1"/>
  <c r="H19" i="46" s="1"/>
  <c r="H20" i="46" s="1"/>
  <c r="H21" i="46" s="1"/>
  <c r="F10" i="72"/>
  <c r="F11" i="72" s="1"/>
  <c r="F12" i="72" s="1"/>
  <c r="F13" i="72" s="1"/>
  <c r="F14" i="72" s="1"/>
  <c r="F15" i="72" s="1"/>
  <c r="F16" i="72" s="1"/>
  <c r="F17" i="72" s="1"/>
  <c r="F18" i="72" s="1"/>
  <c r="F19" i="72" s="1"/>
  <c r="F20" i="72" s="1"/>
  <c r="F21" i="72" s="1"/>
  <c r="I23" i="80"/>
  <c r="F11" i="78" s="1"/>
  <c r="D14" i="87"/>
  <c r="H34" i="6" s="1"/>
  <c r="D14" i="91"/>
  <c r="H35" i="6" s="1"/>
  <c r="E14" i="33"/>
  <c r="I22" i="6" s="1"/>
  <c r="D14" i="74"/>
  <c r="H31" i="6" s="1"/>
  <c r="E14" i="87"/>
  <c r="I34" i="6" s="1"/>
  <c r="I9" i="89"/>
  <c r="I10" i="89" s="1"/>
  <c r="I11" i="89" s="1"/>
  <c r="I12" i="89" s="1"/>
  <c r="I13" i="89" s="1"/>
  <c r="I14" i="89" s="1"/>
  <c r="I15" i="89" s="1"/>
  <c r="I16" i="89" s="1"/>
  <c r="I17" i="89" s="1"/>
  <c r="I18" i="89" s="1"/>
  <c r="I19" i="89" s="1"/>
  <c r="I20" i="89" s="1"/>
  <c r="I21" i="89" s="1"/>
  <c r="I23" i="11"/>
  <c r="H9" i="42"/>
  <c r="H10" i="42" s="1"/>
  <c r="H11" i="42" s="1"/>
  <c r="H12" i="42" s="1"/>
  <c r="H13" i="42" s="1"/>
  <c r="H14" i="42" s="1"/>
  <c r="H15" i="42" s="1"/>
  <c r="H16" i="42" s="1"/>
  <c r="H17" i="42" s="1"/>
  <c r="H18" i="42" s="1"/>
  <c r="H19" i="42" s="1"/>
  <c r="H20" i="42" s="1"/>
  <c r="H21" i="42" s="1"/>
  <c r="H23" i="51"/>
  <c r="F10" i="50" s="1"/>
  <c r="D14" i="78"/>
  <c r="H32" i="6" s="1"/>
  <c r="F12" i="91"/>
  <c r="F14" i="78"/>
  <c r="J32" i="6" s="1"/>
  <c r="I23" i="76"/>
  <c r="H23" i="67"/>
  <c r="F10" i="66" s="1"/>
  <c r="F10" i="68"/>
  <c r="F11" i="68" s="1"/>
  <c r="F12" i="68" s="1"/>
  <c r="F13" i="68" s="1"/>
  <c r="F14" i="68" s="1"/>
  <c r="F15" i="68" s="1"/>
  <c r="F16" i="68" s="1"/>
  <c r="F17" i="68" s="1"/>
  <c r="F18" i="68" s="1"/>
  <c r="F19" i="68" s="1"/>
  <c r="F20" i="68" s="1"/>
  <c r="F21" i="68" s="1"/>
  <c r="H9" i="67"/>
  <c r="H10" i="67" s="1"/>
  <c r="H11" i="67" s="1"/>
  <c r="H12" i="67" s="1"/>
  <c r="H13" i="67" s="1"/>
  <c r="H14" i="67" s="1"/>
  <c r="H15" i="67" s="1"/>
  <c r="H16" i="67" s="1"/>
  <c r="H17" i="67" s="1"/>
  <c r="H18" i="67" s="1"/>
  <c r="H19" i="67" s="1"/>
  <c r="H20" i="67" s="1"/>
  <c r="H21" i="67" s="1"/>
  <c r="E10" i="58"/>
  <c r="E14" i="58" s="1"/>
  <c r="D14" i="50"/>
  <c r="H25" i="6" s="1"/>
  <c r="E10" i="50"/>
  <c r="E14" i="50" s="1"/>
  <c r="I25" i="6" s="1"/>
  <c r="I23" i="52"/>
  <c r="F11" i="50" s="1"/>
  <c r="H9" i="34"/>
  <c r="H10" i="34" s="1"/>
  <c r="H11" i="34" s="1"/>
  <c r="H12" i="34" s="1"/>
  <c r="H13" i="34" s="1"/>
  <c r="H14" i="34" s="1"/>
  <c r="H15" i="34" s="1"/>
  <c r="H16" i="34" s="1"/>
  <c r="H17" i="34" s="1"/>
  <c r="H18" i="34" s="1"/>
  <c r="H19" i="34" s="1"/>
  <c r="H20" i="34" s="1"/>
  <c r="H21" i="34" s="1"/>
  <c r="D11" i="33"/>
  <c r="D14" i="33" s="1"/>
  <c r="H22" i="6" s="1"/>
  <c r="D14" i="29"/>
  <c r="H21" i="6" s="1"/>
  <c r="H9" i="30"/>
  <c r="H10" i="30" s="1"/>
  <c r="H11" i="30" s="1"/>
  <c r="H12" i="30" s="1"/>
  <c r="H13" i="30" s="1"/>
  <c r="H14" i="30" s="1"/>
  <c r="H15" i="30" s="1"/>
  <c r="H16" i="30" s="1"/>
  <c r="H17" i="30" s="1"/>
  <c r="H18" i="30" s="1"/>
  <c r="H19" i="30" s="1"/>
  <c r="H20" i="30" s="1"/>
  <c r="H21" i="30" s="1"/>
  <c r="E10" i="17"/>
  <c r="E14" i="17" s="1"/>
  <c r="G23" i="8"/>
  <c r="E11" i="7" s="1"/>
  <c r="E23" i="8"/>
  <c r="H10" i="8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F9" i="8"/>
  <c r="F10" i="8" s="1"/>
  <c r="F11" i="8" s="1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A7" i="8"/>
  <c r="E3" i="8"/>
  <c r="A3" i="8"/>
  <c r="A2" i="8"/>
  <c r="A1" i="8"/>
  <c r="C14" i="7"/>
  <c r="E12" i="7"/>
  <c r="F11" i="74" l="1"/>
  <c r="N31" i="6"/>
  <c r="F11" i="29"/>
  <c r="N21" i="6"/>
  <c r="F11" i="62"/>
  <c r="N28" i="6"/>
  <c r="F11" i="70"/>
  <c r="N30" i="6"/>
  <c r="F11" i="54"/>
  <c r="N27" i="6"/>
  <c r="F11" i="41"/>
  <c r="N24" i="6"/>
  <c r="F14" i="95"/>
  <c r="J36" i="6" s="1"/>
  <c r="H23" i="6"/>
  <c r="F14" i="45"/>
  <c r="J23" i="6" s="1"/>
  <c r="H33" i="6"/>
  <c r="F14" i="82"/>
  <c r="J33" i="6" s="1"/>
  <c r="F14" i="91"/>
  <c r="J35" i="6" s="1"/>
  <c r="F14" i="62"/>
  <c r="J28" i="6" s="1"/>
  <c r="F14" i="13"/>
  <c r="J17" i="6" s="1"/>
  <c r="F14" i="74"/>
  <c r="J31" i="6" s="1"/>
  <c r="H20" i="6"/>
  <c r="F14" i="21"/>
  <c r="J20" i="6" s="1"/>
  <c r="G14" i="87"/>
  <c r="K34" i="6" s="1"/>
  <c r="F14" i="17"/>
  <c r="J19" i="6" s="1"/>
  <c r="I19" i="6"/>
  <c r="F11" i="9"/>
  <c r="F10" i="9"/>
  <c r="F14" i="9"/>
  <c r="J18" i="6" s="1"/>
  <c r="F14" i="41"/>
  <c r="J24" i="6" s="1"/>
  <c r="F14" i="54"/>
  <c r="J27" i="6" s="1"/>
  <c r="F14" i="58"/>
  <c r="J26" i="6" s="1"/>
  <c r="I26" i="6"/>
  <c r="F14" i="70"/>
  <c r="J30" i="6" s="1"/>
  <c r="F14" i="87"/>
  <c r="J34" i="6" s="1"/>
  <c r="F14" i="66"/>
  <c r="J29" i="6" s="1"/>
  <c r="F14" i="50"/>
  <c r="J25" i="6" s="1"/>
  <c r="F14" i="33"/>
  <c r="J22" i="6" s="1"/>
  <c r="F14" i="29"/>
  <c r="J21" i="6" s="1"/>
  <c r="I23" i="8"/>
  <c r="F11" i="7" s="1"/>
  <c r="D11" i="7"/>
  <c r="I9" i="8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N39" i="6" l="1"/>
  <c r="F39" i="6"/>
  <c r="D4" i="6" s="1"/>
  <c r="E6" i="6" s="1"/>
  <c r="J43" i="6" s="1"/>
  <c r="G36" i="6"/>
  <c r="C8" i="95" s="1"/>
  <c r="G35" i="6"/>
  <c r="C8" i="91" s="1"/>
  <c r="G33" i="6"/>
  <c r="C8" i="82" s="1"/>
  <c r="G32" i="6"/>
  <c r="C8" i="78" s="1"/>
  <c r="G31" i="6"/>
  <c r="C8" i="74" s="1"/>
  <c r="G30" i="6"/>
  <c r="C8" i="70" s="1"/>
  <c r="G29" i="6"/>
  <c r="C8" i="66" s="1"/>
  <c r="G28" i="6"/>
  <c r="C8" i="62" s="1"/>
  <c r="G27" i="6"/>
  <c r="C8" i="54" s="1"/>
  <c r="G26" i="6"/>
  <c r="C8" i="58" s="1"/>
  <c r="G25" i="6"/>
  <c r="C8" i="50" s="1"/>
  <c r="G24" i="6"/>
  <c r="C8" i="41" s="1"/>
  <c r="G23" i="6"/>
  <c r="C8" i="45" s="1"/>
  <c r="G22" i="6"/>
  <c r="C8" i="33" s="1"/>
  <c r="G21" i="6"/>
  <c r="C8" i="29" s="1"/>
  <c r="G20" i="6"/>
  <c r="C8" i="21" s="1"/>
  <c r="G19" i="6"/>
  <c r="C8" i="17" s="1"/>
  <c r="G18" i="6"/>
  <c r="C8" i="9" s="1"/>
  <c r="E39" i="6"/>
  <c r="G22" i="5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A3" i="5"/>
  <c r="A2" i="5"/>
  <c r="A1" i="5"/>
  <c r="G23" i="4"/>
  <c r="E11" i="2" s="1"/>
  <c r="E23" i="4"/>
  <c r="D11" i="2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A7" i="4"/>
  <c r="E3" i="4"/>
  <c r="A3" i="4"/>
  <c r="A2" i="4"/>
  <c r="A1" i="4"/>
  <c r="F23" i="3"/>
  <c r="D23" i="3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A6" i="3"/>
  <c r="D3" i="3"/>
  <c r="A3" i="3"/>
  <c r="A2" i="3"/>
  <c r="A1" i="3"/>
  <c r="C14" i="2"/>
  <c r="E12" i="2"/>
  <c r="C14" i="21" l="1"/>
  <c r="G14" i="21"/>
  <c r="K20" i="6" s="1"/>
  <c r="C14" i="58"/>
  <c r="G14" i="58"/>
  <c r="K26" i="6" s="1"/>
  <c r="C14" i="91"/>
  <c r="G14" i="91"/>
  <c r="K35" i="6" s="1"/>
  <c r="C14" i="29"/>
  <c r="G14" i="29"/>
  <c r="K21" i="6" s="1"/>
  <c r="C14" i="54"/>
  <c r="G14" i="54"/>
  <c r="K27" i="6" s="1"/>
  <c r="C14" i="95"/>
  <c r="G14" i="95"/>
  <c r="K36" i="6" s="1"/>
  <c r="C14" i="62"/>
  <c r="G14" i="62"/>
  <c r="K28" i="6" s="1"/>
  <c r="C14" i="50"/>
  <c r="G14" i="50"/>
  <c r="K25" i="6" s="1"/>
  <c r="D10" i="2"/>
  <c r="D14" i="2" s="1"/>
  <c r="F14" i="2" s="1"/>
  <c r="D10" i="7"/>
  <c r="C14" i="66"/>
  <c r="G14" i="66"/>
  <c r="K29" i="6" s="1"/>
  <c r="E10" i="2"/>
  <c r="E14" i="2" s="1"/>
  <c r="E10" i="7"/>
  <c r="E14" i="7" s="1"/>
  <c r="I15" i="6" s="1"/>
  <c r="C14" i="33"/>
  <c r="G14" i="33"/>
  <c r="K22" i="6" s="1"/>
  <c r="C14" i="70"/>
  <c r="G14" i="70"/>
  <c r="K30" i="6" s="1"/>
  <c r="G14" i="17"/>
  <c r="K19" i="6" s="1"/>
  <c r="C14" i="17"/>
  <c r="C14" i="45"/>
  <c r="G14" i="45"/>
  <c r="K23" i="6" s="1"/>
  <c r="C14" i="74"/>
  <c r="G14" i="74"/>
  <c r="K31" i="6" s="1"/>
  <c r="C14" i="82"/>
  <c r="G14" i="82"/>
  <c r="K33" i="6" s="1"/>
  <c r="D12" i="2"/>
  <c r="D12" i="7"/>
  <c r="F12" i="7" s="1"/>
  <c r="C14" i="9"/>
  <c r="G14" i="9"/>
  <c r="K18" i="6" s="1"/>
  <c r="C14" i="41"/>
  <c r="G14" i="41"/>
  <c r="K24" i="6" s="1"/>
  <c r="C14" i="78"/>
  <c r="G14" i="78"/>
  <c r="K32" i="6" s="1"/>
  <c r="F12" i="2"/>
  <c r="I23" i="4"/>
  <c r="F11" i="2" s="1"/>
  <c r="G17" i="6"/>
  <c r="H9" i="3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3" i="3"/>
  <c r="F10" i="4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I39" i="6" l="1"/>
  <c r="F10" i="2"/>
  <c r="F10" i="7"/>
  <c r="D14" i="7"/>
  <c r="G14" i="2"/>
  <c r="G39" i="6"/>
  <c r="E7" i="6" s="1"/>
  <c r="E8" i="6" s="1"/>
  <c r="K41" i="6" s="1"/>
  <c r="C8" i="13"/>
  <c r="H15" i="6" l="1"/>
  <c r="H39" i="6" s="1"/>
  <c r="J44" i="6" s="1"/>
  <c r="K44" i="6" s="1"/>
  <c r="G14" i="7"/>
  <c r="K15" i="6" s="1"/>
  <c r="F14" i="7"/>
  <c r="J15" i="6" s="1"/>
  <c r="J39" i="6" s="1"/>
  <c r="C14" i="13"/>
  <c r="G14" i="13"/>
  <c r="K17" i="6" s="1"/>
  <c r="K39" i="6" l="1"/>
  <c r="K42" i="6" s="1"/>
  <c r="K4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1A04E031-3A06-46E6-B204-3A09D27A25CE}">
      <text>
        <r>
          <rPr>
            <b/>
            <sz val="11"/>
            <color indexed="81"/>
            <rFont val="Tahoma"/>
            <charset val="1"/>
          </rPr>
          <t>Huggins, Joni [DAS]:</t>
        </r>
        <r>
          <rPr>
            <sz val="11"/>
            <color indexed="81"/>
            <rFont val="Tahoma"/>
            <charset val="1"/>
          </rPr>
          <t xml:space="preserve">
Adams, Brandon
DAS Finance Payables Infrastructure
Finance,
Can you please set up the following PM Time budgets:
MM27 - 9560.00 - $20,000
MM27 - 9551.00 - $25,000
MM27 - 9558.00 - $8,000
MM27 - 9563.00 - $4,000
Regards,
Brandon Adams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AF36B80B-5041-4D15-9AA8-1CA4F437EE43}">
      <text>
        <r>
          <rPr>
            <b/>
            <sz val="11"/>
            <color indexed="81"/>
            <rFont val="Tahoma"/>
            <charset val="1"/>
          </rPr>
          <t>Huggins, Joni [DAS]:</t>
        </r>
        <r>
          <rPr>
            <sz val="11"/>
            <color indexed="81"/>
            <rFont val="Tahoma"/>
            <charset val="1"/>
          </rPr>
          <t xml:space="preserve">
Adams, Brandon
DAS Finance Payables Infrastructure
Finance,
Can you please set up the following PM Time budgets:
MM27 - 9560.00 - $20,000
MM27 - 9551.00 - $25,000
MM27 - 9558.00 - $8,000
MM27 - 9563.00 - $4,000
Regards,
Brandon Adams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76EE1F87-69AA-44A3-950A-D3494979D75C}">
      <text>
        <r>
          <rPr>
            <b/>
            <sz val="11"/>
            <color indexed="81"/>
            <rFont val="Tahoma"/>
            <charset val="1"/>
          </rPr>
          <t>Huggins, Joni [DAS]:</t>
        </r>
        <r>
          <rPr>
            <sz val="11"/>
            <color indexed="81"/>
            <rFont val="Tahoma"/>
            <charset val="1"/>
          </rPr>
          <t xml:space="preserve">
Adams, Brandon
DAS Finance Payables Infrastructure
Finance,
Can you please set up the following PM Time budgets:
MM27 - 9560.00 - $20,000
MM27 - 9551.00 - $25,000
MM27 - 9558.00 - $8,000
MM27 - 9563.00 - $4,000
Regards,
Brandon Adams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1D0FF112-513B-4322-B314-27232E830FF6}">
      <text>
        <r>
          <rPr>
            <b/>
            <sz val="11"/>
            <color indexed="81"/>
            <rFont val="Tahoma"/>
            <charset val="1"/>
          </rPr>
          <t>Huggins, Joni [DAS]:</t>
        </r>
        <r>
          <rPr>
            <sz val="11"/>
            <color indexed="81"/>
            <rFont val="Tahoma"/>
            <charset val="1"/>
          </rPr>
          <t xml:space="preserve">
Adams, Brandon
DAS Finance Payables Infrastructure
Finance,
Can you please set up the following PM Time budgets:
MM27 - 9560.00 - $20,000
MM27 - 9551.00 - $25,000
MM27 - 9558.00 - $8,000
MM27 - 9563.00 - $4,000
Regards,
Brandon Adams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A697F58C-758B-4E61-BEA6-5C902A173A44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Kleene, Jennifer
DAS Finance Payables Infrastructure
Please create a DAS Costs budget of $12,000.00 for MM27 9566.00.
Regards,
Jennifer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E9345826-B5A0-44D1-A559-4DD7067C522E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Kleene, Jennifer
DAS Finance Payables Infrastructure
Please create a DAS Costs budget of $22,500.00 for project 9568.00.
Regards,
Jennifer
Jennifer Kleene</t>
        </r>
      </text>
    </comment>
  </commentList>
</comments>
</file>

<file path=xl/sharedStrings.xml><?xml version="1.0" encoding="utf-8"?>
<sst xmlns="http://schemas.openxmlformats.org/spreadsheetml/2006/main" count="1717" uniqueCount="190">
  <si>
    <t>xxx xxxxxxxxxxxxxxxxxxxxx</t>
  </si>
  <si>
    <t>Project # xxxx.xx</t>
  </si>
  <si>
    <t>Program code xxxxxx</t>
  </si>
  <si>
    <t>Major Program xxxx</t>
  </si>
  <si>
    <t>Recap</t>
  </si>
  <si>
    <t xml:space="preserve"> </t>
  </si>
  <si>
    <t>Acct. Codes-0017-335-MM24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</si>
  <si>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</si>
  <si>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</si>
  <si>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</si>
  <si>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</si>
  <si>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</si>
  <si>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</si>
  <si>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</si>
  <si>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</si>
  <si>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</si>
  <si>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</si>
  <si>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</si>
  <si>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</si>
  <si>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</si>
  <si>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r>
      <t>Acct. Codes-0017-335-MM24-</t>
    </r>
    <r>
      <rPr>
        <b/>
        <sz val="11"/>
        <color indexed="10"/>
        <rFont val="Arial"/>
        <family val="2"/>
      </rPr>
      <t>xxxx</t>
    </r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</si>
  <si>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</si>
  <si>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</si>
  <si>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</si>
  <si>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</si>
  <si>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</si>
  <si>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</si>
  <si>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</si>
  <si>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</si>
  <si>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</si>
  <si>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</si>
  <si>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</si>
  <si>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</si>
  <si>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</si>
  <si>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</si>
  <si>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</si>
  <si>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</si>
  <si>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Acct. Codes-0017-335-MM24-xxxx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</si>
  <si>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</si>
  <si>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</si>
  <si>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</si>
  <si>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</si>
  <si>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</si>
  <si>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</si>
  <si>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</si>
  <si>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</si>
  <si>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</si>
  <si>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</si>
  <si>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</si>
  <si>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</si>
  <si>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</si>
  <si>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Total Appropriation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</si>
  <si>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</si>
  <si>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</si>
  <si>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</si>
  <si>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</si>
  <si>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</si>
  <si>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</si>
  <si>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</si>
  <si>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</si>
  <si>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</si>
  <si>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</si>
  <si>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Project Management Time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</si>
  <si>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</si>
  <si>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</si>
  <si>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</si>
  <si>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</si>
  <si>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</si>
  <si>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</si>
  <si>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</si>
  <si>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9997.27</t>
  </si>
  <si>
    <t>Geoff W.</t>
  </si>
  <si>
    <t xml:space="preserve">Shipping Code: </t>
  </si>
  <si>
    <t>Project # 9997.27</t>
  </si>
  <si>
    <t>Program code 999727</t>
  </si>
  <si>
    <t>Project Manager - Geoff W</t>
  </si>
  <si>
    <t>Major Program 3E01</t>
  </si>
  <si>
    <t>eDAS  911V</t>
  </si>
  <si>
    <t>IET DAS202701115300001</t>
  </si>
  <si>
    <t>2507</t>
  </si>
  <si>
    <t>Finance Support for July  01-31, 2026</t>
  </si>
  <si>
    <t>DAS Support for July 01-31, 2026</t>
  </si>
  <si>
    <t>IET DAS202702115300001</t>
  </si>
  <si>
    <t>Finance Support for August  01-31, 2026</t>
  </si>
  <si>
    <t>DAS Support for August 01-31, 2026</t>
  </si>
  <si>
    <t>9547.00</t>
  </si>
  <si>
    <t>Brad T.</t>
  </si>
  <si>
    <t>Jennie E</t>
  </si>
  <si>
    <t>Brandon A.</t>
  </si>
  <si>
    <t>Jennifer K</t>
  </si>
  <si>
    <t>James T</t>
  </si>
  <si>
    <t>Project # 9547.00</t>
  </si>
  <si>
    <t>Program code 954700</t>
  </si>
  <si>
    <t>Project Manager - Brad T.</t>
  </si>
  <si>
    <t>Major Program 4B01</t>
  </si>
  <si>
    <t>Project # 9548.00</t>
  </si>
  <si>
    <t>Program code 954800</t>
  </si>
  <si>
    <t>Project Manager - Jennie E</t>
  </si>
  <si>
    <t>Project # 9549.00</t>
  </si>
  <si>
    <t>Program code 954900</t>
  </si>
  <si>
    <t>Major Program 4E19</t>
  </si>
  <si>
    <t>Project # 9550.00</t>
  </si>
  <si>
    <t>Program code 955000</t>
  </si>
  <si>
    <t>Project Manager - Brandon A</t>
  </si>
  <si>
    <t>Project # 9551.00</t>
  </si>
  <si>
    <t>Program code 955100</t>
  </si>
  <si>
    <t>Project Manager - Jennifer K</t>
  </si>
  <si>
    <t>Project # 9554.00</t>
  </si>
  <si>
    <t>Program code 955400</t>
  </si>
  <si>
    <t>Major Program 4E17</t>
  </si>
  <si>
    <t>Project # 9555.00</t>
  </si>
  <si>
    <t>Program code 955500</t>
  </si>
  <si>
    <t>Project # 9556.00</t>
  </si>
  <si>
    <t>Program code 955600</t>
  </si>
  <si>
    <t>Project # 9557.00</t>
  </si>
  <si>
    <t>Program code 955700</t>
  </si>
  <si>
    <t>Project Manager - James T</t>
  </si>
  <si>
    <t>Major Program 4E10</t>
  </si>
  <si>
    <t>Project # 9558.00</t>
  </si>
  <si>
    <t>Program code 955800</t>
  </si>
  <si>
    <t>Project # 9559.00</t>
  </si>
  <si>
    <t>Program code 955900</t>
  </si>
  <si>
    <t xml:space="preserve">Project Manager -Brad T </t>
  </si>
  <si>
    <t>Project # 9560.00</t>
  </si>
  <si>
    <t>Program code 956000</t>
  </si>
  <si>
    <t>Major Program 4G01</t>
  </si>
  <si>
    <t>Project # 9561.00</t>
  </si>
  <si>
    <t>Program code 956100</t>
  </si>
  <si>
    <t>Project # 9562.00</t>
  </si>
  <si>
    <t>Program code 956200</t>
  </si>
  <si>
    <t xml:space="preserve">Project Manager - Brad T </t>
  </si>
  <si>
    <t>Project # 9563.00</t>
  </si>
  <si>
    <t>Program code 956300</t>
  </si>
  <si>
    <t>Project # 9564.00</t>
  </si>
  <si>
    <t>Program code 956400</t>
  </si>
  <si>
    <t>Project # 9565.00</t>
  </si>
  <si>
    <t>Program code 956500</t>
  </si>
  <si>
    <t>Project # 9566.00</t>
  </si>
  <si>
    <t>Program code 956600</t>
  </si>
  <si>
    <t>Project # 9567.00</t>
  </si>
  <si>
    <t>Program code 956700</t>
  </si>
  <si>
    <t>Major Program 4E02</t>
  </si>
  <si>
    <t>Project # 9568.00</t>
  </si>
  <si>
    <t>Program code 956800</t>
  </si>
  <si>
    <t>DOC IMCC Admin Basement Water Mitigation</t>
  </si>
  <si>
    <t>9542.01</t>
  </si>
  <si>
    <t>Project # 9542.01</t>
  </si>
  <si>
    <t>Program code 954201</t>
  </si>
  <si>
    <t>DOC 2JD FDCCC Metal Roof Replacement</t>
  </si>
  <si>
    <t>DAS CC Historical Building HVAC Replacement Design</t>
  </si>
  <si>
    <t xml:space="preserve">HHS CHMHI Administration Building Window Replacement Phase 1 and 2 </t>
  </si>
  <si>
    <t xml:space="preserve">DOC FDCF Replace Power Plant and Warehouse Roofs </t>
  </si>
  <si>
    <t>DOC ICIW IPI Building Heating Unit Replacements</t>
  </si>
  <si>
    <t>DOC IMCC Tunnel Waterproofing</t>
  </si>
  <si>
    <t>DOC IMCC Vehicle Gate VG1, 1A and VG18 Replacements</t>
  </si>
  <si>
    <t>DOC IMCC Main Building AHU Control and Old Boiler Room Condensate Tank Replacements</t>
  </si>
  <si>
    <t>HHS IMHI Infirmary Tuckpointing and Window Replacement</t>
  </si>
  <si>
    <t>IDOE IPBS 6535 Building Tuckpointing</t>
  </si>
  <si>
    <t>IDVA IVH West and Cottage Parking Lot Replacements and Garage Tuckpointing</t>
  </si>
  <si>
    <t>DOC MPCF Campus-Wide PIV Replacement and MLO Parking Lot Repair</t>
  </si>
  <si>
    <t>DOC NCCF R&amp;D Window Replacement</t>
  </si>
  <si>
    <t>DOC NCF Living Unit B and E Large Capacity Water Vessel Replacements and CRC Generator Replacement</t>
  </si>
  <si>
    <t>DPS P01 South Alley Retaining Wall Replacement</t>
  </si>
  <si>
    <t>DPS P11 Parking Lot Replacement</t>
  </si>
  <si>
    <t>DPS P12 Retaining Wall Re-Build</t>
  </si>
  <si>
    <t>HHS STS Bakery Cooler Enclosure Replacement and Corbett-Miller Hall Tuckpointing</t>
  </si>
  <si>
    <t>DAS USS Union Sunday School Masonry Repairs and Roof Replacement</t>
  </si>
  <si>
    <t>HHS WRC Dispatch Garage Roof Replacement and Birches Tuckpointing</t>
  </si>
  <si>
    <t>eDAS: E017</t>
  </si>
  <si>
    <t>eDAS: E01B</t>
  </si>
  <si>
    <t>eDAS: E01D</t>
  </si>
  <si>
    <t>eDAS:E01E</t>
  </si>
  <si>
    <t>eDAS: E01F</t>
  </si>
  <si>
    <t>eDAS: E01J</t>
  </si>
  <si>
    <t>eDAS:  E01W</t>
  </si>
  <si>
    <t>eDAS: E024</t>
  </si>
  <si>
    <t>eDAS:  E028</t>
  </si>
  <si>
    <t>eDAS:  E02C</t>
  </si>
  <si>
    <t>eDAS:  E02E</t>
  </si>
  <si>
    <t>eDAS:  E02G</t>
  </si>
  <si>
    <t>eDAS:  E02J</t>
  </si>
  <si>
    <t>eDAS:  E02P</t>
  </si>
  <si>
    <t>eDAS:  E02R</t>
  </si>
  <si>
    <t>eDAS:  E02X</t>
  </si>
  <si>
    <t>eDAS:  E032</t>
  </si>
  <si>
    <t>eDAS:  E03B</t>
  </si>
  <si>
    <t>eDAS:  E03E</t>
  </si>
  <si>
    <t>eDAS:  E03H</t>
  </si>
  <si>
    <t>eDAS: 737K</t>
  </si>
  <si>
    <t>Close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</si>
</sst>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b/>
      <sz val="10"/>
      <color rgb="FF0000CC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1"/>
      <color indexed="81"/>
      <name val="Tahoma"/>
      <charset val="1"/>
    </font>
    <font>
      <b/>
      <sz val="11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6" fillId="0" borderId="0" xfId="3" applyFont="1" applyAlignment="1">
      <alignment horizontal="center"/>
    </xf>
    <xf numFmtId="4" fontId="6" fillId="0" borderId="0" xfId="3" applyNumberFormat="1" applyFont="1" applyAlignment="1">
      <alignment horizontal="center"/>
    </xf>
    <xf numFmtId="40" fontId="6" fillId="0" borderId="0" xfId="4" applyNumberFormat="1" applyAlignment="1">
      <alignment horizontal="center"/>
    </xf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0" fontId="2" fillId="0" borderId="0" xfId="3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49" fontId="6" fillId="0" borderId="0" xfId="4" applyNumberFormat="1"/>
    <xf numFmtId="164" fontId="6" fillId="0" borderId="0" xfId="4" applyNumberFormat="1" applyAlignment="1">
      <alignment horizontal="center"/>
    </xf>
    <xf numFmtId="164" fontId="6" fillId="0" borderId="0" xfId="4" applyNumberFormat="1" applyAlignment="1">
      <alignment horizontal="left"/>
    </xf>
    <xf numFmtId="4" fontId="3" fillId="0" borderId="0" xfId="4" applyNumberFormat="1" applyFont="1" applyAlignment="1">
      <alignment horizontal="center"/>
    </xf>
    <xf numFmtId="4" fontId="6" fillId="0" borderId="0" xfId="4" applyNumberFormat="1" applyAlignment="1">
      <alignment horizontal="center"/>
    </xf>
    <xf numFmtId="4" fontId="6" fillId="0" borderId="0" xfId="4" applyNumberFormat="1"/>
    <xf numFmtId="0" fontId="17" fillId="0" borderId="0" xfId="4" applyFont="1"/>
    <xf numFmtId="164" fontId="6" fillId="0" borderId="0" xfId="0" applyNumberFormat="1" applyFont="1" applyAlignment="1">
      <alignment horizontal="center"/>
    </xf>
    <xf numFmtId="4" fontId="3" fillId="0" borderId="0" xfId="4" applyNumberFormat="1" applyFont="1"/>
    <xf numFmtId="0" fontId="6" fillId="0" borderId="0" xfId="4" applyAlignment="1">
      <alignment horizontal="left"/>
    </xf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0" fontId="6" fillId="0" borderId="0" xfId="4" applyNumberFormat="1"/>
    <xf numFmtId="49" fontId="17" fillId="0" borderId="0" xfId="4" applyNumberFormat="1" applyFont="1"/>
    <xf numFmtId="164" fontId="17" fillId="0" borderId="0" xfId="4" applyNumberFormat="1" applyFont="1" applyAlignment="1">
      <alignment horizontal="left"/>
    </xf>
    <xf numFmtId="164" fontId="17" fillId="0" borderId="0" xfId="4" applyNumberFormat="1" applyFont="1"/>
    <xf numFmtId="40" fontId="17" fillId="0" borderId="0" xfId="4" applyNumberFormat="1" applyFont="1"/>
    <xf numFmtId="164" fontId="5" fillId="0" borderId="1" xfId="4" applyNumberFormat="1" applyFont="1" applyBorder="1" applyAlignment="1">
      <alignment horizontal="center" wrapText="1"/>
    </xf>
    <xf numFmtId="49" fontId="6" fillId="0" borderId="0" xfId="4" applyNumberFormat="1" applyAlignment="1">
      <alignment horizontal="center"/>
    </xf>
    <xf numFmtId="0" fontId="18" fillId="0" borderId="0" xfId="0" applyFont="1"/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6" fillId="0" borderId="0" xfId="4" applyNumberFormat="1" applyAlignment="1">
      <alignment horizontal="left"/>
    </xf>
    <xf numFmtId="40" fontId="6" fillId="0" borderId="0" xfId="4" quotePrefix="1" applyNumberFormat="1"/>
    <xf numFmtId="0" fontId="3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3" fillId="0" borderId="0" xfId="5" applyFont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16" fillId="0" borderId="0" xfId="5" applyNumberFormat="1" applyFont="1" applyAlignment="1">
      <alignment horizontal="center"/>
    </xf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0" fontId="6" fillId="0" borderId="5" xfId="5" applyFont="1" applyBorder="1"/>
    <xf numFmtId="39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wrapText="1"/>
    </xf>
    <xf numFmtId="8" fontId="6" fillId="0" borderId="5" xfId="2" applyNumberFormat="1" applyFont="1" applyFill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6" fillId="0" borderId="5" xfId="5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wrapText="1"/>
    </xf>
    <xf numFmtId="40" fontId="6" fillId="0" borderId="6" xfId="5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left"/>
    </xf>
    <xf numFmtId="40" fontId="24" fillId="0" borderId="6" xfId="0" applyNumberFormat="1" applyFont="1" applyBorder="1" applyAlignment="1">
      <alignment horizontal="center"/>
    </xf>
    <xf numFmtId="8" fontId="3" fillId="0" borderId="6" xfId="5" applyNumberFormat="1" applyFont="1" applyBorder="1" applyAlignment="1">
      <alignment horizontal="center"/>
    </xf>
    <xf numFmtId="0" fontId="6" fillId="0" borderId="9" xfId="5" applyFont="1" applyBorder="1" applyAlignment="1">
      <alignment horizontal="center"/>
    </xf>
    <xf numFmtId="49" fontId="6" fillId="0" borderId="10" xfId="5" applyNumberFormat="1" applyFont="1" applyBorder="1" applyAlignment="1">
      <alignment horizontal="center"/>
    </xf>
    <xf numFmtId="0" fontId="6" fillId="0" borderId="10" xfId="5" applyFont="1" applyBorder="1"/>
    <xf numFmtId="40" fontId="6" fillId="0" borderId="10" xfId="5" applyNumberFormat="1" applyFont="1" applyBorder="1" applyAlignment="1">
      <alignment horizontal="center"/>
    </xf>
    <xf numFmtId="8" fontId="6" fillId="0" borderId="10" xfId="5" applyNumberFormat="1" applyFont="1" applyBorder="1" applyAlignment="1">
      <alignment horizontal="center"/>
    </xf>
    <xf numFmtId="8" fontId="22" fillId="0" borderId="10" xfId="0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5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/>
    <xf numFmtId="14" fontId="6" fillId="0" borderId="0" xfId="4" applyNumberFormat="1" applyAlignment="1">
      <alignment horizontal="center"/>
    </xf>
    <xf numFmtId="0" fontId="6" fillId="0" borderId="0" xfId="0" applyFont="1"/>
    <xf numFmtId="0" fontId="6" fillId="0" borderId="0" xfId="4" applyAlignment="1">
      <alignment horizontal="center"/>
    </xf>
    <xf numFmtId="4" fontId="27" fillId="0" borderId="0" xfId="4" applyNumberFormat="1" applyFont="1" applyAlignment="1">
      <alignment vertical="center"/>
    </xf>
    <xf numFmtId="4" fontId="27" fillId="0" borderId="0" xfId="4" applyNumberFormat="1" applyFont="1" applyAlignment="1">
      <alignment horizontal="center" vertical="center"/>
    </xf>
    <xf numFmtId="4" fontId="22" fillId="0" borderId="0" xfId="0" applyNumberFormat="1" applyFont="1"/>
    <xf numFmtId="4" fontId="24" fillId="0" borderId="0" xfId="0" applyNumberFormat="1" applyFont="1" applyAlignment="1">
      <alignment horizontal="center" wrapText="1"/>
    </xf>
    <xf numFmtId="14" fontId="3" fillId="0" borderId="0" xfId="3" applyNumberFormat="1" applyFont="1"/>
    <xf numFmtId="4" fontId="30" fillId="0" borderId="0" xfId="0" applyNumberFormat="1" applyFont="1"/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19</xdr:col>
      <xdr:colOff>91440</xdr:colOff>
      <xdr:row>43</xdr:row>
      <xdr:rowOff>95250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89BB2F2-B65A-4014-89EF-DE5DB1E1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064240" cy="809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"/>
  <sheetViews>
    <sheetView topLeftCell="C1" zoomScaleNormal="100" workbookViewId="0">
      <selection activeCell="V8" sqref="V8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Y60"/>
  <sheetViews>
    <sheetView tabSelected="1" topLeftCell="A6" zoomScaleNormal="100" workbookViewId="0"/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83.42578125" style="82" customWidth="1"/>
    <col min="4" max="4" width="14.42578125" style="85" customWidth="1"/>
    <col min="5" max="5" width="17.14062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13" width="11.42578125" style="88" customWidth="1"/>
    <col min="14" max="14" width="0.7109375" style="160" customWidth="1"/>
    <col min="15" max="23" width="11.42578125" style="88" customWidth="1"/>
    <col min="24" max="256" width="11.42578125" style="82"/>
    <col min="257" max="257" width="3.42578125" style="82" bestFit="1" customWidth="1"/>
    <col min="258" max="258" width="9.5703125" style="82" customWidth="1"/>
    <col min="259" max="259" width="68" style="82" customWidth="1"/>
    <col min="260" max="260" width="14.42578125" style="82" customWidth="1"/>
    <col min="261" max="261" width="15.42578125" style="82" customWidth="1"/>
    <col min="262" max="262" width="13.5703125" style="82" customWidth="1"/>
    <col min="263" max="263" width="15.5703125" style="82" bestFit="1" customWidth="1"/>
    <col min="264" max="264" width="14.5703125" style="82" customWidth="1"/>
    <col min="265" max="266" width="14.42578125" style="82" customWidth="1"/>
    <col min="267" max="267" width="17" style="82" bestFit="1" customWidth="1"/>
    <col min="268" max="512" width="11.42578125" style="82"/>
    <col min="513" max="513" width="3.42578125" style="82" bestFit="1" customWidth="1"/>
    <col min="514" max="514" width="9.5703125" style="82" customWidth="1"/>
    <col min="515" max="515" width="68" style="82" customWidth="1"/>
    <col min="516" max="516" width="14.42578125" style="82" customWidth="1"/>
    <col min="517" max="517" width="15.42578125" style="82" customWidth="1"/>
    <col min="518" max="518" width="13.5703125" style="82" customWidth="1"/>
    <col min="519" max="519" width="15.5703125" style="82" bestFit="1" customWidth="1"/>
    <col min="520" max="520" width="14.5703125" style="82" customWidth="1"/>
    <col min="521" max="522" width="14.42578125" style="82" customWidth="1"/>
    <col min="523" max="523" width="17" style="82" bestFit="1" customWidth="1"/>
    <col min="524" max="768" width="11.42578125" style="82"/>
    <col min="769" max="769" width="3.42578125" style="82" bestFit="1" customWidth="1"/>
    <col min="770" max="770" width="9.5703125" style="82" customWidth="1"/>
    <col min="771" max="771" width="68" style="82" customWidth="1"/>
    <col min="772" max="772" width="14.42578125" style="82" customWidth="1"/>
    <col min="773" max="773" width="15.42578125" style="82" customWidth="1"/>
    <col min="774" max="774" width="13.5703125" style="82" customWidth="1"/>
    <col min="775" max="775" width="15.5703125" style="82" bestFit="1" customWidth="1"/>
    <col min="776" max="776" width="14.5703125" style="82" customWidth="1"/>
    <col min="777" max="778" width="14.42578125" style="82" customWidth="1"/>
    <col min="779" max="779" width="17" style="82" bestFit="1" customWidth="1"/>
    <col min="780" max="1024" width="11.42578125" style="82"/>
    <col min="1025" max="1025" width="3.42578125" style="82" bestFit="1" customWidth="1"/>
    <col min="1026" max="1026" width="9.5703125" style="82" customWidth="1"/>
    <col min="1027" max="1027" width="68" style="82" customWidth="1"/>
    <col min="1028" max="1028" width="14.42578125" style="82" customWidth="1"/>
    <col min="1029" max="1029" width="15.42578125" style="82" customWidth="1"/>
    <col min="1030" max="1030" width="13.5703125" style="82" customWidth="1"/>
    <col min="1031" max="1031" width="15.5703125" style="82" bestFit="1" customWidth="1"/>
    <col min="1032" max="1032" width="14.5703125" style="82" customWidth="1"/>
    <col min="1033" max="1034" width="14.42578125" style="82" customWidth="1"/>
    <col min="1035" max="1035" width="17" style="82" bestFit="1" customWidth="1"/>
    <col min="1036" max="1280" width="11.42578125" style="82"/>
    <col min="1281" max="1281" width="3.42578125" style="82" bestFit="1" customWidth="1"/>
    <col min="1282" max="1282" width="9.5703125" style="82" customWidth="1"/>
    <col min="1283" max="1283" width="68" style="82" customWidth="1"/>
    <col min="1284" max="1284" width="14.42578125" style="82" customWidth="1"/>
    <col min="1285" max="1285" width="15.42578125" style="82" customWidth="1"/>
    <col min="1286" max="1286" width="13.5703125" style="82" customWidth="1"/>
    <col min="1287" max="1287" width="15.5703125" style="82" bestFit="1" customWidth="1"/>
    <col min="1288" max="1288" width="14.5703125" style="82" customWidth="1"/>
    <col min="1289" max="1290" width="14.42578125" style="82" customWidth="1"/>
    <col min="1291" max="1291" width="17" style="82" bestFit="1" customWidth="1"/>
    <col min="1292" max="1536" width="11.42578125" style="82"/>
    <col min="1537" max="1537" width="3.42578125" style="82" bestFit="1" customWidth="1"/>
    <col min="1538" max="1538" width="9.5703125" style="82" customWidth="1"/>
    <col min="1539" max="1539" width="68" style="82" customWidth="1"/>
    <col min="1540" max="1540" width="14.42578125" style="82" customWidth="1"/>
    <col min="1541" max="1541" width="15.42578125" style="82" customWidth="1"/>
    <col min="1542" max="1542" width="13.5703125" style="82" customWidth="1"/>
    <col min="1543" max="1543" width="15.5703125" style="82" bestFit="1" customWidth="1"/>
    <col min="1544" max="1544" width="14.5703125" style="82" customWidth="1"/>
    <col min="1545" max="1546" width="14.42578125" style="82" customWidth="1"/>
    <col min="1547" max="1547" width="17" style="82" bestFit="1" customWidth="1"/>
    <col min="1548" max="1792" width="11.42578125" style="82"/>
    <col min="1793" max="1793" width="3.42578125" style="82" bestFit="1" customWidth="1"/>
    <col min="1794" max="1794" width="9.5703125" style="82" customWidth="1"/>
    <col min="1795" max="1795" width="68" style="82" customWidth="1"/>
    <col min="1796" max="1796" width="14.42578125" style="82" customWidth="1"/>
    <col min="1797" max="1797" width="15.42578125" style="82" customWidth="1"/>
    <col min="1798" max="1798" width="13.5703125" style="82" customWidth="1"/>
    <col min="1799" max="1799" width="15.5703125" style="82" bestFit="1" customWidth="1"/>
    <col min="1800" max="1800" width="14.5703125" style="82" customWidth="1"/>
    <col min="1801" max="1802" width="14.42578125" style="82" customWidth="1"/>
    <col min="1803" max="1803" width="17" style="82" bestFit="1" customWidth="1"/>
    <col min="1804" max="2048" width="11.42578125" style="82"/>
    <col min="2049" max="2049" width="3.42578125" style="82" bestFit="1" customWidth="1"/>
    <col min="2050" max="2050" width="9.5703125" style="82" customWidth="1"/>
    <col min="2051" max="2051" width="68" style="82" customWidth="1"/>
    <col min="2052" max="2052" width="14.42578125" style="82" customWidth="1"/>
    <col min="2053" max="2053" width="15.42578125" style="82" customWidth="1"/>
    <col min="2054" max="2054" width="13.5703125" style="82" customWidth="1"/>
    <col min="2055" max="2055" width="15.5703125" style="82" bestFit="1" customWidth="1"/>
    <col min="2056" max="2056" width="14.5703125" style="82" customWidth="1"/>
    <col min="2057" max="2058" width="14.42578125" style="82" customWidth="1"/>
    <col min="2059" max="2059" width="17" style="82" bestFit="1" customWidth="1"/>
    <col min="2060" max="2304" width="11.42578125" style="82"/>
    <col min="2305" max="2305" width="3.42578125" style="82" bestFit="1" customWidth="1"/>
    <col min="2306" max="2306" width="9.5703125" style="82" customWidth="1"/>
    <col min="2307" max="2307" width="68" style="82" customWidth="1"/>
    <col min="2308" max="2308" width="14.42578125" style="82" customWidth="1"/>
    <col min="2309" max="2309" width="15.42578125" style="82" customWidth="1"/>
    <col min="2310" max="2310" width="13.5703125" style="82" customWidth="1"/>
    <col min="2311" max="2311" width="15.5703125" style="82" bestFit="1" customWidth="1"/>
    <col min="2312" max="2312" width="14.5703125" style="82" customWidth="1"/>
    <col min="2313" max="2314" width="14.42578125" style="82" customWidth="1"/>
    <col min="2315" max="2315" width="17" style="82" bestFit="1" customWidth="1"/>
    <col min="2316" max="2560" width="11.42578125" style="82"/>
    <col min="2561" max="2561" width="3.42578125" style="82" bestFit="1" customWidth="1"/>
    <col min="2562" max="2562" width="9.5703125" style="82" customWidth="1"/>
    <col min="2563" max="2563" width="68" style="82" customWidth="1"/>
    <col min="2564" max="2564" width="14.42578125" style="82" customWidth="1"/>
    <col min="2565" max="2565" width="15.42578125" style="82" customWidth="1"/>
    <col min="2566" max="2566" width="13.5703125" style="82" customWidth="1"/>
    <col min="2567" max="2567" width="15.5703125" style="82" bestFit="1" customWidth="1"/>
    <col min="2568" max="2568" width="14.5703125" style="82" customWidth="1"/>
    <col min="2569" max="2570" width="14.42578125" style="82" customWidth="1"/>
    <col min="2571" max="2571" width="17" style="82" bestFit="1" customWidth="1"/>
    <col min="2572" max="2816" width="11.42578125" style="82"/>
    <col min="2817" max="2817" width="3.42578125" style="82" bestFit="1" customWidth="1"/>
    <col min="2818" max="2818" width="9.5703125" style="82" customWidth="1"/>
    <col min="2819" max="2819" width="68" style="82" customWidth="1"/>
    <col min="2820" max="2820" width="14.42578125" style="82" customWidth="1"/>
    <col min="2821" max="2821" width="15.42578125" style="82" customWidth="1"/>
    <col min="2822" max="2822" width="13.5703125" style="82" customWidth="1"/>
    <col min="2823" max="2823" width="15.5703125" style="82" bestFit="1" customWidth="1"/>
    <col min="2824" max="2824" width="14.5703125" style="82" customWidth="1"/>
    <col min="2825" max="2826" width="14.42578125" style="82" customWidth="1"/>
    <col min="2827" max="2827" width="17" style="82" bestFit="1" customWidth="1"/>
    <col min="2828" max="3072" width="11.42578125" style="82"/>
    <col min="3073" max="3073" width="3.42578125" style="82" bestFit="1" customWidth="1"/>
    <col min="3074" max="3074" width="9.5703125" style="82" customWidth="1"/>
    <col min="3075" max="3075" width="68" style="82" customWidth="1"/>
    <col min="3076" max="3076" width="14.42578125" style="82" customWidth="1"/>
    <col min="3077" max="3077" width="15.42578125" style="82" customWidth="1"/>
    <col min="3078" max="3078" width="13.5703125" style="82" customWidth="1"/>
    <col min="3079" max="3079" width="15.5703125" style="82" bestFit="1" customWidth="1"/>
    <col min="3080" max="3080" width="14.5703125" style="82" customWidth="1"/>
    <col min="3081" max="3082" width="14.42578125" style="82" customWidth="1"/>
    <col min="3083" max="3083" width="17" style="82" bestFit="1" customWidth="1"/>
    <col min="3084" max="3328" width="11.42578125" style="82"/>
    <col min="3329" max="3329" width="3.42578125" style="82" bestFit="1" customWidth="1"/>
    <col min="3330" max="3330" width="9.5703125" style="82" customWidth="1"/>
    <col min="3331" max="3331" width="68" style="82" customWidth="1"/>
    <col min="3332" max="3332" width="14.42578125" style="82" customWidth="1"/>
    <col min="3333" max="3333" width="15.42578125" style="82" customWidth="1"/>
    <col min="3334" max="3334" width="13.5703125" style="82" customWidth="1"/>
    <col min="3335" max="3335" width="15.5703125" style="82" bestFit="1" customWidth="1"/>
    <col min="3336" max="3336" width="14.5703125" style="82" customWidth="1"/>
    <col min="3337" max="3338" width="14.42578125" style="82" customWidth="1"/>
    <col min="3339" max="3339" width="17" style="82" bestFit="1" customWidth="1"/>
    <col min="3340" max="3584" width="11.42578125" style="82"/>
    <col min="3585" max="3585" width="3.42578125" style="82" bestFit="1" customWidth="1"/>
    <col min="3586" max="3586" width="9.5703125" style="82" customWidth="1"/>
    <col min="3587" max="3587" width="68" style="82" customWidth="1"/>
    <col min="3588" max="3588" width="14.42578125" style="82" customWidth="1"/>
    <col min="3589" max="3589" width="15.42578125" style="82" customWidth="1"/>
    <col min="3590" max="3590" width="13.5703125" style="82" customWidth="1"/>
    <col min="3591" max="3591" width="15.5703125" style="82" bestFit="1" customWidth="1"/>
    <col min="3592" max="3592" width="14.5703125" style="82" customWidth="1"/>
    <col min="3593" max="3594" width="14.42578125" style="82" customWidth="1"/>
    <col min="3595" max="3595" width="17" style="82" bestFit="1" customWidth="1"/>
    <col min="3596" max="3840" width="11.42578125" style="82"/>
    <col min="3841" max="3841" width="3.42578125" style="82" bestFit="1" customWidth="1"/>
    <col min="3842" max="3842" width="9.5703125" style="82" customWidth="1"/>
    <col min="3843" max="3843" width="68" style="82" customWidth="1"/>
    <col min="3844" max="3844" width="14.42578125" style="82" customWidth="1"/>
    <col min="3845" max="3845" width="15.42578125" style="82" customWidth="1"/>
    <col min="3846" max="3846" width="13.5703125" style="82" customWidth="1"/>
    <col min="3847" max="3847" width="15.5703125" style="82" bestFit="1" customWidth="1"/>
    <col min="3848" max="3848" width="14.5703125" style="82" customWidth="1"/>
    <col min="3849" max="3850" width="14.42578125" style="82" customWidth="1"/>
    <col min="3851" max="3851" width="17" style="82" bestFit="1" customWidth="1"/>
    <col min="3852" max="4096" width="11.42578125" style="82"/>
    <col min="4097" max="4097" width="3.42578125" style="82" bestFit="1" customWidth="1"/>
    <col min="4098" max="4098" width="9.5703125" style="82" customWidth="1"/>
    <col min="4099" max="4099" width="68" style="82" customWidth="1"/>
    <col min="4100" max="4100" width="14.42578125" style="82" customWidth="1"/>
    <col min="4101" max="4101" width="15.42578125" style="82" customWidth="1"/>
    <col min="4102" max="4102" width="13.5703125" style="82" customWidth="1"/>
    <col min="4103" max="4103" width="15.5703125" style="82" bestFit="1" customWidth="1"/>
    <col min="4104" max="4104" width="14.5703125" style="82" customWidth="1"/>
    <col min="4105" max="4106" width="14.42578125" style="82" customWidth="1"/>
    <col min="4107" max="4107" width="17" style="82" bestFit="1" customWidth="1"/>
    <col min="4108" max="4352" width="11.42578125" style="82"/>
    <col min="4353" max="4353" width="3.42578125" style="82" bestFit="1" customWidth="1"/>
    <col min="4354" max="4354" width="9.5703125" style="82" customWidth="1"/>
    <col min="4355" max="4355" width="68" style="82" customWidth="1"/>
    <col min="4356" max="4356" width="14.42578125" style="82" customWidth="1"/>
    <col min="4357" max="4357" width="15.42578125" style="82" customWidth="1"/>
    <col min="4358" max="4358" width="13.5703125" style="82" customWidth="1"/>
    <col min="4359" max="4359" width="15.5703125" style="82" bestFit="1" customWidth="1"/>
    <col min="4360" max="4360" width="14.5703125" style="82" customWidth="1"/>
    <col min="4361" max="4362" width="14.42578125" style="82" customWidth="1"/>
    <col min="4363" max="4363" width="17" style="82" bestFit="1" customWidth="1"/>
    <col min="4364" max="4608" width="11.42578125" style="82"/>
    <col min="4609" max="4609" width="3.42578125" style="82" bestFit="1" customWidth="1"/>
    <col min="4610" max="4610" width="9.5703125" style="82" customWidth="1"/>
    <col min="4611" max="4611" width="68" style="82" customWidth="1"/>
    <col min="4612" max="4612" width="14.42578125" style="82" customWidth="1"/>
    <col min="4613" max="4613" width="15.42578125" style="82" customWidth="1"/>
    <col min="4614" max="4614" width="13.5703125" style="82" customWidth="1"/>
    <col min="4615" max="4615" width="15.5703125" style="82" bestFit="1" customWidth="1"/>
    <col min="4616" max="4616" width="14.5703125" style="82" customWidth="1"/>
    <col min="4617" max="4618" width="14.42578125" style="82" customWidth="1"/>
    <col min="4619" max="4619" width="17" style="82" bestFit="1" customWidth="1"/>
    <col min="4620" max="4864" width="11.42578125" style="82"/>
    <col min="4865" max="4865" width="3.42578125" style="82" bestFit="1" customWidth="1"/>
    <col min="4866" max="4866" width="9.5703125" style="82" customWidth="1"/>
    <col min="4867" max="4867" width="68" style="82" customWidth="1"/>
    <col min="4868" max="4868" width="14.42578125" style="82" customWidth="1"/>
    <col min="4869" max="4869" width="15.42578125" style="82" customWidth="1"/>
    <col min="4870" max="4870" width="13.5703125" style="82" customWidth="1"/>
    <col min="4871" max="4871" width="15.5703125" style="82" bestFit="1" customWidth="1"/>
    <col min="4872" max="4872" width="14.5703125" style="82" customWidth="1"/>
    <col min="4873" max="4874" width="14.42578125" style="82" customWidth="1"/>
    <col min="4875" max="4875" width="17" style="82" bestFit="1" customWidth="1"/>
    <col min="4876" max="5120" width="11.42578125" style="82"/>
    <col min="5121" max="5121" width="3.42578125" style="82" bestFit="1" customWidth="1"/>
    <col min="5122" max="5122" width="9.5703125" style="82" customWidth="1"/>
    <col min="5123" max="5123" width="68" style="82" customWidth="1"/>
    <col min="5124" max="5124" width="14.42578125" style="82" customWidth="1"/>
    <col min="5125" max="5125" width="15.42578125" style="82" customWidth="1"/>
    <col min="5126" max="5126" width="13.5703125" style="82" customWidth="1"/>
    <col min="5127" max="5127" width="15.5703125" style="82" bestFit="1" customWidth="1"/>
    <col min="5128" max="5128" width="14.5703125" style="82" customWidth="1"/>
    <col min="5129" max="5130" width="14.42578125" style="82" customWidth="1"/>
    <col min="5131" max="5131" width="17" style="82" bestFit="1" customWidth="1"/>
    <col min="5132" max="5376" width="11.42578125" style="82"/>
    <col min="5377" max="5377" width="3.42578125" style="82" bestFit="1" customWidth="1"/>
    <col min="5378" max="5378" width="9.5703125" style="82" customWidth="1"/>
    <col min="5379" max="5379" width="68" style="82" customWidth="1"/>
    <col min="5380" max="5380" width="14.42578125" style="82" customWidth="1"/>
    <col min="5381" max="5381" width="15.42578125" style="82" customWidth="1"/>
    <col min="5382" max="5382" width="13.5703125" style="82" customWidth="1"/>
    <col min="5383" max="5383" width="15.5703125" style="82" bestFit="1" customWidth="1"/>
    <col min="5384" max="5384" width="14.5703125" style="82" customWidth="1"/>
    <col min="5385" max="5386" width="14.42578125" style="82" customWidth="1"/>
    <col min="5387" max="5387" width="17" style="82" bestFit="1" customWidth="1"/>
    <col min="5388" max="5632" width="11.42578125" style="82"/>
    <col min="5633" max="5633" width="3.42578125" style="82" bestFit="1" customWidth="1"/>
    <col min="5634" max="5634" width="9.5703125" style="82" customWidth="1"/>
    <col min="5635" max="5635" width="68" style="82" customWidth="1"/>
    <col min="5636" max="5636" width="14.42578125" style="82" customWidth="1"/>
    <col min="5637" max="5637" width="15.42578125" style="82" customWidth="1"/>
    <col min="5638" max="5638" width="13.5703125" style="82" customWidth="1"/>
    <col min="5639" max="5639" width="15.5703125" style="82" bestFit="1" customWidth="1"/>
    <col min="5640" max="5640" width="14.5703125" style="82" customWidth="1"/>
    <col min="5641" max="5642" width="14.42578125" style="82" customWidth="1"/>
    <col min="5643" max="5643" width="17" style="82" bestFit="1" customWidth="1"/>
    <col min="5644" max="5888" width="11.42578125" style="82"/>
    <col min="5889" max="5889" width="3.42578125" style="82" bestFit="1" customWidth="1"/>
    <col min="5890" max="5890" width="9.5703125" style="82" customWidth="1"/>
    <col min="5891" max="5891" width="68" style="82" customWidth="1"/>
    <col min="5892" max="5892" width="14.42578125" style="82" customWidth="1"/>
    <col min="5893" max="5893" width="15.42578125" style="82" customWidth="1"/>
    <col min="5894" max="5894" width="13.5703125" style="82" customWidth="1"/>
    <col min="5895" max="5895" width="15.5703125" style="82" bestFit="1" customWidth="1"/>
    <col min="5896" max="5896" width="14.5703125" style="82" customWidth="1"/>
    <col min="5897" max="5898" width="14.42578125" style="82" customWidth="1"/>
    <col min="5899" max="5899" width="17" style="82" bestFit="1" customWidth="1"/>
    <col min="5900" max="6144" width="11.42578125" style="82"/>
    <col min="6145" max="6145" width="3.42578125" style="82" bestFit="1" customWidth="1"/>
    <col min="6146" max="6146" width="9.5703125" style="82" customWidth="1"/>
    <col min="6147" max="6147" width="68" style="82" customWidth="1"/>
    <col min="6148" max="6148" width="14.42578125" style="82" customWidth="1"/>
    <col min="6149" max="6149" width="15.42578125" style="82" customWidth="1"/>
    <col min="6150" max="6150" width="13.5703125" style="82" customWidth="1"/>
    <col min="6151" max="6151" width="15.5703125" style="82" bestFit="1" customWidth="1"/>
    <col min="6152" max="6152" width="14.5703125" style="82" customWidth="1"/>
    <col min="6153" max="6154" width="14.42578125" style="82" customWidth="1"/>
    <col min="6155" max="6155" width="17" style="82" bestFit="1" customWidth="1"/>
    <col min="6156" max="6400" width="11.42578125" style="82"/>
    <col min="6401" max="6401" width="3.42578125" style="82" bestFit="1" customWidth="1"/>
    <col min="6402" max="6402" width="9.5703125" style="82" customWidth="1"/>
    <col min="6403" max="6403" width="68" style="82" customWidth="1"/>
    <col min="6404" max="6404" width="14.42578125" style="82" customWidth="1"/>
    <col min="6405" max="6405" width="15.42578125" style="82" customWidth="1"/>
    <col min="6406" max="6406" width="13.5703125" style="82" customWidth="1"/>
    <col min="6407" max="6407" width="15.5703125" style="82" bestFit="1" customWidth="1"/>
    <col min="6408" max="6408" width="14.5703125" style="82" customWidth="1"/>
    <col min="6409" max="6410" width="14.42578125" style="82" customWidth="1"/>
    <col min="6411" max="6411" width="17" style="82" bestFit="1" customWidth="1"/>
    <col min="6412" max="6656" width="11.42578125" style="82"/>
    <col min="6657" max="6657" width="3.42578125" style="82" bestFit="1" customWidth="1"/>
    <col min="6658" max="6658" width="9.5703125" style="82" customWidth="1"/>
    <col min="6659" max="6659" width="68" style="82" customWidth="1"/>
    <col min="6660" max="6660" width="14.42578125" style="82" customWidth="1"/>
    <col min="6661" max="6661" width="15.42578125" style="82" customWidth="1"/>
    <col min="6662" max="6662" width="13.5703125" style="82" customWidth="1"/>
    <col min="6663" max="6663" width="15.5703125" style="82" bestFit="1" customWidth="1"/>
    <col min="6664" max="6664" width="14.5703125" style="82" customWidth="1"/>
    <col min="6665" max="6666" width="14.42578125" style="82" customWidth="1"/>
    <col min="6667" max="6667" width="17" style="82" bestFit="1" customWidth="1"/>
    <col min="6668" max="6912" width="11.42578125" style="82"/>
    <col min="6913" max="6913" width="3.42578125" style="82" bestFit="1" customWidth="1"/>
    <col min="6914" max="6914" width="9.5703125" style="82" customWidth="1"/>
    <col min="6915" max="6915" width="68" style="82" customWidth="1"/>
    <col min="6916" max="6916" width="14.42578125" style="82" customWidth="1"/>
    <col min="6917" max="6917" width="15.42578125" style="82" customWidth="1"/>
    <col min="6918" max="6918" width="13.5703125" style="82" customWidth="1"/>
    <col min="6919" max="6919" width="15.5703125" style="82" bestFit="1" customWidth="1"/>
    <col min="6920" max="6920" width="14.5703125" style="82" customWidth="1"/>
    <col min="6921" max="6922" width="14.42578125" style="82" customWidth="1"/>
    <col min="6923" max="6923" width="17" style="82" bestFit="1" customWidth="1"/>
    <col min="6924" max="7168" width="11.42578125" style="82"/>
    <col min="7169" max="7169" width="3.42578125" style="82" bestFit="1" customWidth="1"/>
    <col min="7170" max="7170" width="9.5703125" style="82" customWidth="1"/>
    <col min="7171" max="7171" width="68" style="82" customWidth="1"/>
    <col min="7172" max="7172" width="14.42578125" style="82" customWidth="1"/>
    <col min="7173" max="7173" width="15.42578125" style="82" customWidth="1"/>
    <col min="7174" max="7174" width="13.5703125" style="82" customWidth="1"/>
    <col min="7175" max="7175" width="15.5703125" style="82" bestFit="1" customWidth="1"/>
    <col min="7176" max="7176" width="14.5703125" style="82" customWidth="1"/>
    <col min="7177" max="7178" width="14.42578125" style="82" customWidth="1"/>
    <col min="7179" max="7179" width="17" style="82" bestFit="1" customWidth="1"/>
    <col min="7180" max="7424" width="11.42578125" style="82"/>
    <col min="7425" max="7425" width="3.42578125" style="82" bestFit="1" customWidth="1"/>
    <col min="7426" max="7426" width="9.5703125" style="82" customWidth="1"/>
    <col min="7427" max="7427" width="68" style="82" customWidth="1"/>
    <col min="7428" max="7428" width="14.42578125" style="82" customWidth="1"/>
    <col min="7429" max="7429" width="15.42578125" style="82" customWidth="1"/>
    <col min="7430" max="7430" width="13.5703125" style="82" customWidth="1"/>
    <col min="7431" max="7431" width="15.5703125" style="82" bestFit="1" customWidth="1"/>
    <col min="7432" max="7432" width="14.5703125" style="82" customWidth="1"/>
    <col min="7433" max="7434" width="14.42578125" style="82" customWidth="1"/>
    <col min="7435" max="7435" width="17" style="82" bestFit="1" customWidth="1"/>
    <col min="7436" max="7680" width="11.42578125" style="82"/>
    <col min="7681" max="7681" width="3.42578125" style="82" bestFit="1" customWidth="1"/>
    <col min="7682" max="7682" width="9.5703125" style="82" customWidth="1"/>
    <col min="7683" max="7683" width="68" style="82" customWidth="1"/>
    <col min="7684" max="7684" width="14.42578125" style="82" customWidth="1"/>
    <col min="7685" max="7685" width="15.42578125" style="82" customWidth="1"/>
    <col min="7686" max="7686" width="13.5703125" style="82" customWidth="1"/>
    <col min="7687" max="7687" width="15.5703125" style="82" bestFit="1" customWidth="1"/>
    <col min="7688" max="7688" width="14.5703125" style="82" customWidth="1"/>
    <col min="7689" max="7690" width="14.42578125" style="82" customWidth="1"/>
    <col min="7691" max="7691" width="17" style="82" bestFit="1" customWidth="1"/>
    <col min="7692" max="7936" width="11.42578125" style="82"/>
    <col min="7937" max="7937" width="3.42578125" style="82" bestFit="1" customWidth="1"/>
    <col min="7938" max="7938" width="9.5703125" style="82" customWidth="1"/>
    <col min="7939" max="7939" width="68" style="82" customWidth="1"/>
    <col min="7940" max="7940" width="14.42578125" style="82" customWidth="1"/>
    <col min="7941" max="7941" width="15.42578125" style="82" customWidth="1"/>
    <col min="7942" max="7942" width="13.5703125" style="82" customWidth="1"/>
    <col min="7943" max="7943" width="15.5703125" style="82" bestFit="1" customWidth="1"/>
    <col min="7944" max="7944" width="14.5703125" style="82" customWidth="1"/>
    <col min="7945" max="7946" width="14.42578125" style="82" customWidth="1"/>
    <col min="7947" max="7947" width="17" style="82" bestFit="1" customWidth="1"/>
    <col min="7948" max="8192" width="11.42578125" style="82"/>
    <col min="8193" max="8193" width="3.42578125" style="82" bestFit="1" customWidth="1"/>
    <col min="8194" max="8194" width="9.5703125" style="82" customWidth="1"/>
    <col min="8195" max="8195" width="68" style="82" customWidth="1"/>
    <col min="8196" max="8196" width="14.42578125" style="82" customWidth="1"/>
    <col min="8197" max="8197" width="15.42578125" style="82" customWidth="1"/>
    <col min="8198" max="8198" width="13.5703125" style="82" customWidth="1"/>
    <col min="8199" max="8199" width="15.5703125" style="82" bestFit="1" customWidth="1"/>
    <col min="8200" max="8200" width="14.5703125" style="82" customWidth="1"/>
    <col min="8201" max="8202" width="14.42578125" style="82" customWidth="1"/>
    <col min="8203" max="8203" width="17" style="82" bestFit="1" customWidth="1"/>
    <col min="8204" max="8448" width="11.42578125" style="82"/>
    <col min="8449" max="8449" width="3.42578125" style="82" bestFit="1" customWidth="1"/>
    <col min="8450" max="8450" width="9.5703125" style="82" customWidth="1"/>
    <col min="8451" max="8451" width="68" style="82" customWidth="1"/>
    <col min="8452" max="8452" width="14.42578125" style="82" customWidth="1"/>
    <col min="8453" max="8453" width="15.42578125" style="82" customWidth="1"/>
    <col min="8454" max="8454" width="13.5703125" style="82" customWidth="1"/>
    <col min="8455" max="8455" width="15.5703125" style="82" bestFit="1" customWidth="1"/>
    <col min="8456" max="8456" width="14.5703125" style="82" customWidth="1"/>
    <col min="8457" max="8458" width="14.42578125" style="82" customWidth="1"/>
    <col min="8459" max="8459" width="17" style="82" bestFit="1" customWidth="1"/>
    <col min="8460" max="8704" width="11.42578125" style="82"/>
    <col min="8705" max="8705" width="3.42578125" style="82" bestFit="1" customWidth="1"/>
    <col min="8706" max="8706" width="9.5703125" style="82" customWidth="1"/>
    <col min="8707" max="8707" width="68" style="82" customWidth="1"/>
    <col min="8708" max="8708" width="14.42578125" style="82" customWidth="1"/>
    <col min="8709" max="8709" width="15.42578125" style="82" customWidth="1"/>
    <col min="8710" max="8710" width="13.5703125" style="82" customWidth="1"/>
    <col min="8711" max="8711" width="15.5703125" style="82" bestFit="1" customWidth="1"/>
    <col min="8712" max="8712" width="14.5703125" style="82" customWidth="1"/>
    <col min="8713" max="8714" width="14.42578125" style="82" customWidth="1"/>
    <col min="8715" max="8715" width="17" style="82" bestFit="1" customWidth="1"/>
    <col min="8716" max="8960" width="11.42578125" style="82"/>
    <col min="8961" max="8961" width="3.42578125" style="82" bestFit="1" customWidth="1"/>
    <col min="8962" max="8962" width="9.5703125" style="82" customWidth="1"/>
    <col min="8963" max="8963" width="68" style="82" customWidth="1"/>
    <col min="8964" max="8964" width="14.42578125" style="82" customWidth="1"/>
    <col min="8965" max="8965" width="15.42578125" style="82" customWidth="1"/>
    <col min="8966" max="8966" width="13.5703125" style="82" customWidth="1"/>
    <col min="8967" max="8967" width="15.5703125" style="82" bestFit="1" customWidth="1"/>
    <col min="8968" max="8968" width="14.5703125" style="82" customWidth="1"/>
    <col min="8969" max="8970" width="14.42578125" style="82" customWidth="1"/>
    <col min="8971" max="8971" width="17" style="82" bestFit="1" customWidth="1"/>
    <col min="8972" max="9216" width="11.42578125" style="82"/>
    <col min="9217" max="9217" width="3.42578125" style="82" bestFit="1" customWidth="1"/>
    <col min="9218" max="9218" width="9.5703125" style="82" customWidth="1"/>
    <col min="9219" max="9219" width="68" style="82" customWidth="1"/>
    <col min="9220" max="9220" width="14.42578125" style="82" customWidth="1"/>
    <col min="9221" max="9221" width="15.42578125" style="82" customWidth="1"/>
    <col min="9222" max="9222" width="13.5703125" style="82" customWidth="1"/>
    <col min="9223" max="9223" width="15.5703125" style="82" bestFit="1" customWidth="1"/>
    <col min="9224" max="9224" width="14.5703125" style="82" customWidth="1"/>
    <col min="9225" max="9226" width="14.42578125" style="82" customWidth="1"/>
    <col min="9227" max="9227" width="17" style="82" bestFit="1" customWidth="1"/>
    <col min="9228" max="9472" width="11.42578125" style="82"/>
    <col min="9473" max="9473" width="3.42578125" style="82" bestFit="1" customWidth="1"/>
    <col min="9474" max="9474" width="9.5703125" style="82" customWidth="1"/>
    <col min="9475" max="9475" width="68" style="82" customWidth="1"/>
    <col min="9476" max="9476" width="14.42578125" style="82" customWidth="1"/>
    <col min="9477" max="9477" width="15.42578125" style="82" customWidth="1"/>
    <col min="9478" max="9478" width="13.5703125" style="82" customWidth="1"/>
    <col min="9479" max="9479" width="15.5703125" style="82" bestFit="1" customWidth="1"/>
    <col min="9480" max="9480" width="14.5703125" style="82" customWidth="1"/>
    <col min="9481" max="9482" width="14.42578125" style="82" customWidth="1"/>
    <col min="9483" max="9483" width="17" style="82" bestFit="1" customWidth="1"/>
    <col min="9484" max="9728" width="11.42578125" style="82"/>
    <col min="9729" max="9729" width="3.42578125" style="82" bestFit="1" customWidth="1"/>
    <col min="9730" max="9730" width="9.5703125" style="82" customWidth="1"/>
    <col min="9731" max="9731" width="68" style="82" customWidth="1"/>
    <col min="9732" max="9732" width="14.42578125" style="82" customWidth="1"/>
    <col min="9733" max="9733" width="15.42578125" style="82" customWidth="1"/>
    <col min="9734" max="9734" width="13.5703125" style="82" customWidth="1"/>
    <col min="9735" max="9735" width="15.5703125" style="82" bestFit="1" customWidth="1"/>
    <col min="9736" max="9736" width="14.5703125" style="82" customWidth="1"/>
    <col min="9737" max="9738" width="14.42578125" style="82" customWidth="1"/>
    <col min="9739" max="9739" width="17" style="82" bestFit="1" customWidth="1"/>
    <col min="9740" max="9984" width="11.42578125" style="82"/>
    <col min="9985" max="9985" width="3.42578125" style="82" bestFit="1" customWidth="1"/>
    <col min="9986" max="9986" width="9.5703125" style="82" customWidth="1"/>
    <col min="9987" max="9987" width="68" style="82" customWidth="1"/>
    <col min="9988" max="9988" width="14.42578125" style="82" customWidth="1"/>
    <col min="9989" max="9989" width="15.42578125" style="82" customWidth="1"/>
    <col min="9990" max="9990" width="13.5703125" style="82" customWidth="1"/>
    <col min="9991" max="9991" width="15.5703125" style="82" bestFit="1" customWidth="1"/>
    <col min="9992" max="9992" width="14.5703125" style="82" customWidth="1"/>
    <col min="9993" max="9994" width="14.42578125" style="82" customWidth="1"/>
    <col min="9995" max="9995" width="17" style="82" bestFit="1" customWidth="1"/>
    <col min="9996" max="10240" width="11.42578125" style="82"/>
    <col min="10241" max="10241" width="3.42578125" style="82" bestFit="1" customWidth="1"/>
    <col min="10242" max="10242" width="9.5703125" style="82" customWidth="1"/>
    <col min="10243" max="10243" width="68" style="82" customWidth="1"/>
    <col min="10244" max="10244" width="14.42578125" style="82" customWidth="1"/>
    <col min="10245" max="10245" width="15.42578125" style="82" customWidth="1"/>
    <col min="10246" max="10246" width="13.5703125" style="82" customWidth="1"/>
    <col min="10247" max="10247" width="15.5703125" style="82" bestFit="1" customWidth="1"/>
    <col min="10248" max="10248" width="14.5703125" style="82" customWidth="1"/>
    <col min="10249" max="10250" width="14.42578125" style="82" customWidth="1"/>
    <col min="10251" max="10251" width="17" style="82" bestFit="1" customWidth="1"/>
    <col min="10252" max="10496" width="11.42578125" style="82"/>
    <col min="10497" max="10497" width="3.42578125" style="82" bestFit="1" customWidth="1"/>
    <col min="10498" max="10498" width="9.5703125" style="82" customWidth="1"/>
    <col min="10499" max="10499" width="68" style="82" customWidth="1"/>
    <col min="10500" max="10500" width="14.42578125" style="82" customWidth="1"/>
    <col min="10501" max="10501" width="15.42578125" style="82" customWidth="1"/>
    <col min="10502" max="10502" width="13.5703125" style="82" customWidth="1"/>
    <col min="10503" max="10503" width="15.5703125" style="82" bestFit="1" customWidth="1"/>
    <col min="10504" max="10504" width="14.5703125" style="82" customWidth="1"/>
    <col min="10505" max="10506" width="14.42578125" style="82" customWidth="1"/>
    <col min="10507" max="10507" width="17" style="82" bestFit="1" customWidth="1"/>
    <col min="10508" max="10752" width="11.42578125" style="82"/>
    <col min="10753" max="10753" width="3.42578125" style="82" bestFit="1" customWidth="1"/>
    <col min="10754" max="10754" width="9.5703125" style="82" customWidth="1"/>
    <col min="10755" max="10755" width="68" style="82" customWidth="1"/>
    <col min="10756" max="10756" width="14.42578125" style="82" customWidth="1"/>
    <col min="10757" max="10757" width="15.42578125" style="82" customWidth="1"/>
    <col min="10758" max="10758" width="13.5703125" style="82" customWidth="1"/>
    <col min="10759" max="10759" width="15.5703125" style="82" bestFit="1" customWidth="1"/>
    <col min="10760" max="10760" width="14.5703125" style="82" customWidth="1"/>
    <col min="10761" max="10762" width="14.42578125" style="82" customWidth="1"/>
    <col min="10763" max="10763" width="17" style="82" bestFit="1" customWidth="1"/>
    <col min="10764" max="11008" width="11.42578125" style="82"/>
    <col min="11009" max="11009" width="3.42578125" style="82" bestFit="1" customWidth="1"/>
    <col min="11010" max="11010" width="9.5703125" style="82" customWidth="1"/>
    <col min="11011" max="11011" width="68" style="82" customWidth="1"/>
    <col min="11012" max="11012" width="14.42578125" style="82" customWidth="1"/>
    <col min="11013" max="11013" width="15.42578125" style="82" customWidth="1"/>
    <col min="11014" max="11014" width="13.5703125" style="82" customWidth="1"/>
    <col min="11015" max="11015" width="15.5703125" style="82" bestFit="1" customWidth="1"/>
    <col min="11016" max="11016" width="14.5703125" style="82" customWidth="1"/>
    <col min="11017" max="11018" width="14.42578125" style="82" customWidth="1"/>
    <col min="11019" max="11019" width="17" style="82" bestFit="1" customWidth="1"/>
    <col min="11020" max="11264" width="11.42578125" style="82"/>
    <col min="11265" max="11265" width="3.42578125" style="82" bestFit="1" customWidth="1"/>
    <col min="11266" max="11266" width="9.5703125" style="82" customWidth="1"/>
    <col min="11267" max="11267" width="68" style="82" customWidth="1"/>
    <col min="11268" max="11268" width="14.42578125" style="82" customWidth="1"/>
    <col min="11269" max="11269" width="15.42578125" style="82" customWidth="1"/>
    <col min="11270" max="11270" width="13.5703125" style="82" customWidth="1"/>
    <col min="11271" max="11271" width="15.5703125" style="82" bestFit="1" customWidth="1"/>
    <col min="11272" max="11272" width="14.5703125" style="82" customWidth="1"/>
    <col min="11273" max="11274" width="14.42578125" style="82" customWidth="1"/>
    <col min="11275" max="11275" width="17" style="82" bestFit="1" customWidth="1"/>
    <col min="11276" max="11520" width="11.42578125" style="82"/>
    <col min="11521" max="11521" width="3.42578125" style="82" bestFit="1" customWidth="1"/>
    <col min="11522" max="11522" width="9.5703125" style="82" customWidth="1"/>
    <col min="11523" max="11523" width="68" style="82" customWidth="1"/>
    <col min="11524" max="11524" width="14.42578125" style="82" customWidth="1"/>
    <col min="11525" max="11525" width="15.42578125" style="82" customWidth="1"/>
    <col min="11526" max="11526" width="13.5703125" style="82" customWidth="1"/>
    <col min="11527" max="11527" width="15.5703125" style="82" bestFit="1" customWidth="1"/>
    <col min="11528" max="11528" width="14.5703125" style="82" customWidth="1"/>
    <col min="11529" max="11530" width="14.42578125" style="82" customWidth="1"/>
    <col min="11531" max="11531" width="17" style="82" bestFit="1" customWidth="1"/>
    <col min="11532" max="11776" width="11.42578125" style="82"/>
    <col min="11777" max="11777" width="3.42578125" style="82" bestFit="1" customWidth="1"/>
    <col min="11778" max="11778" width="9.5703125" style="82" customWidth="1"/>
    <col min="11779" max="11779" width="68" style="82" customWidth="1"/>
    <col min="11780" max="11780" width="14.42578125" style="82" customWidth="1"/>
    <col min="11781" max="11781" width="15.42578125" style="82" customWidth="1"/>
    <col min="11782" max="11782" width="13.5703125" style="82" customWidth="1"/>
    <col min="11783" max="11783" width="15.5703125" style="82" bestFit="1" customWidth="1"/>
    <col min="11784" max="11784" width="14.5703125" style="82" customWidth="1"/>
    <col min="11785" max="11786" width="14.42578125" style="82" customWidth="1"/>
    <col min="11787" max="11787" width="17" style="82" bestFit="1" customWidth="1"/>
    <col min="11788" max="12032" width="11.42578125" style="82"/>
    <col min="12033" max="12033" width="3.42578125" style="82" bestFit="1" customWidth="1"/>
    <col min="12034" max="12034" width="9.5703125" style="82" customWidth="1"/>
    <col min="12035" max="12035" width="68" style="82" customWidth="1"/>
    <col min="12036" max="12036" width="14.42578125" style="82" customWidth="1"/>
    <col min="12037" max="12037" width="15.42578125" style="82" customWidth="1"/>
    <col min="12038" max="12038" width="13.5703125" style="82" customWidth="1"/>
    <col min="12039" max="12039" width="15.5703125" style="82" bestFit="1" customWidth="1"/>
    <col min="12040" max="12040" width="14.5703125" style="82" customWidth="1"/>
    <col min="12041" max="12042" width="14.42578125" style="82" customWidth="1"/>
    <col min="12043" max="12043" width="17" style="82" bestFit="1" customWidth="1"/>
    <col min="12044" max="12288" width="11.42578125" style="82"/>
    <col min="12289" max="12289" width="3.42578125" style="82" bestFit="1" customWidth="1"/>
    <col min="12290" max="12290" width="9.5703125" style="82" customWidth="1"/>
    <col min="12291" max="12291" width="68" style="82" customWidth="1"/>
    <col min="12292" max="12292" width="14.42578125" style="82" customWidth="1"/>
    <col min="12293" max="12293" width="15.42578125" style="82" customWidth="1"/>
    <col min="12294" max="12294" width="13.5703125" style="82" customWidth="1"/>
    <col min="12295" max="12295" width="15.5703125" style="82" bestFit="1" customWidth="1"/>
    <col min="12296" max="12296" width="14.5703125" style="82" customWidth="1"/>
    <col min="12297" max="12298" width="14.42578125" style="82" customWidth="1"/>
    <col min="12299" max="12299" width="17" style="82" bestFit="1" customWidth="1"/>
    <col min="12300" max="12544" width="11.42578125" style="82"/>
    <col min="12545" max="12545" width="3.42578125" style="82" bestFit="1" customWidth="1"/>
    <col min="12546" max="12546" width="9.5703125" style="82" customWidth="1"/>
    <col min="12547" max="12547" width="68" style="82" customWidth="1"/>
    <col min="12548" max="12548" width="14.42578125" style="82" customWidth="1"/>
    <col min="12549" max="12549" width="15.42578125" style="82" customWidth="1"/>
    <col min="12550" max="12550" width="13.5703125" style="82" customWidth="1"/>
    <col min="12551" max="12551" width="15.5703125" style="82" bestFit="1" customWidth="1"/>
    <col min="12552" max="12552" width="14.5703125" style="82" customWidth="1"/>
    <col min="12553" max="12554" width="14.42578125" style="82" customWidth="1"/>
    <col min="12555" max="12555" width="17" style="82" bestFit="1" customWidth="1"/>
    <col min="12556" max="12800" width="11.42578125" style="82"/>
    <col min="12801" max="12801" width="3.42578125" style="82" bestFit="1" customWidth="1"/>
    <col min="12802" max="12802" width="9.5703125" style="82" customWidth="1"/>
    <col min="12803" max="12803" width="68" style="82" customWidth="1"/>
    <col min="12804" max="12804" width="14.42578125" style="82" customWidth="1"/>
    <col min="12805" max="12805" width="15.42578125" style="82" customWidth="1"/>
    <col min="12806" max="12806" width="13.5703125" style="82" customWidth="1"/>
    <col min="12807" max="12807" width="15.5703125" style="82" bestFit="1" customWidth="1"/>
    <col min="12808" max="12808" width="14.5703125" style="82" customWidth="1"/>
    <col min="12809" max="12810" width="14.42578125" style="82" customWidth="1"/>
    <col min="12811" max="12811" width="17" style="82" bestFit="1" customWidth="1"/>
    <col min="12812" max="13056" width="11.42578125" style="82"/>
    <col min="13057" max="13057" width="3.42578125" style="82" bestFit="1" customWidth="1"/>
    <col min="13058" max="13058" width="9.5703125" style="82" customWidth="1"/>
    <col min="13059" max="13059" width="68" style="82" customWidth="1"/>
    <col min="13060" max="13060" width="14.42578125" style="82" customWidth="1"/>
    <col min="13061" max="13061" width="15.42578125" style="82" customWidth="1"/>
    <col min="13062" max="13062" width="13.5703125" style="82" customWidth="1"/>
    <col min="13063" max="13063" width="15.5703125" style="82" bestFit="1" customWidth="1"/>
    <col min="13064" max="13064" width="14.5703125" style="82" customWidth="1"/>
    <col min="13065" max="13066" width="14.42578125" style="82" customWidth="1"/>
    <col min="13067" max="13067" width="17" style="82" bestFit="1" customWidth="1"/>
    <col min="13068" max="13312" width="11.42578125" style="82"/>
    <col min="13313" max="13313" width="3.42578125" style="82" bestFit="1" customWidth="1"/>
    <col min="13314" max="13314" width="9.5703125" style="82" customWidth="1"/>
    <col min="13315" max="13315" width="68" style="82" customWidth="1"/>
    <col min="13316" max="13316" width="14.42578125" style="82" customWidth="1"/>
    <col min="13317" max="13317" width="15.42578125" style="82" customWidth="1"/>
    <col min="13318" max="13318" width="13.5703125" style="82" customWidth="1"/>
    <col min="13319" max="13319" width="15.5703125" style="82" bestFit="1" customWidth="1"/>
    <col min="13320" max="13320" width="14.5703125" style="82" customWidth="1"/>
    <col min="13321" max="13322" width="14.42578125" style="82" customWidth="1"/>
    <col min="13323" max="13323" width="17" style="82" bestFit="1" customWidth="1"/>
    <col min="13324" max="13568" width="11.42578125" style="82"/>
    <col min="13569" max="13569" width="3.42578125" style="82" bestFit="1" customWidth="1"/>
    <col min="13570" max="13570" width="9.5703125" style="82" customWidth="1"/>
    <col min="13571" max="13571" width="68" style="82" customWidth="1"/>
    <col min="13572" max="13572" width="14.42578125" style="82" customWidth="1"/>
    <col min="13573" max="13573" width="15.42578125" style="82" customWidth="1"/>
    <col min="13574" max="13574" width="13.5703125" style="82" customWidth="1"/>
    <col min="13575" max="13575" width="15.5703125" style="82" bestFit="1" customWidth="1"/>
    <col min="13576" max="13576" width="14.5703125" style="82" customWidth="1"/>
    <col min="13577" max="13578" width="14.42578125" style="82" customWidth="1"/>
    <col min="13579" max="13579" width="17" style="82" bestFit="1" customWidth="1"/>
    <col min="13580" max="13824" width="11.42578125" style="82"/>
    <col min="13825" max="13825" width="3.42578125" style="82" bestFit="1" customWidth="1"/>
    <col min="13826" max="13826" width="9.5703125" style="82" customWidth="1"/>
    <col min="13827" max="13827" width="68" style="82" customWidth="1"/>
    <col min="13828" max="13828" width="14.42578125" style="82" customWidth="1"/>
    <col min="13829" max="13829" width="15.42578125" style="82" customWidth="1"/>
    <col min="13830" max="13830" width="13.5703125" style="82" customWidth="1"/>
    <col min="13831" max="13831" width="15.5703125" style="82" bestFit="1" customWidth="1"/>
    <col min="13832" max="13832" width="14.5703125" style="82" customWidth="1"/>
    <col min="13833" max="13834" width="14.42578125" style="82" customWidth="1"/>
    <col min="13835" max="13835" width="17" style="82" bestFit="1" customWidth="1"/>
    <col min="13836" max="14080" width="11.42578125" style="82"/>
    <col min="14081" max="14081" width="3.42578125" style="82" bestFit="1" customWidth="1"/>
    <col min="14082" max="14082" width="9.5703125" style="82" customWidth="1"/>
    <col min="14083" max="14083" width="68" style="82" customWidth="1"/>
    <col min="14084" max="14084" width="14.42578125" style="82" customWidth="1"/>
    <col min="14085" max="14085" width="15.42578125" style="82" customWidth="1"/>
    <col min="14086" max="14086" width="13.5703125" style="82" customWidth="1"/>
    <col min="14087" max="14087" width="15.5703125" style="82" bestFit="1" customWidth="1"/>
    <col min="14088" max="14088" width="14.5703125" style="82" customWidth="1"/>
    <col min="14089" max="14090" width="14.42578125" style="82" customWidth="1"/>
    <col min="14091" max="14091" width="17" style="82" bestFit="1" customWidth="1"/>
    <col min="14092" max="14336" width="11.42578125" style="82"/>
    <col min="14337" max="14337" width="3.42578125" style="82" bestFit="1" customWidth="1"/>
    <col min="14338" max="14338" width="9.5703125" style="82" customWidth="1"/>
    <col min="14339" max="14339" width="68" style="82" customWidth="1"/>
    <col min="14340" max="14340" width="14.42578125" style="82" customWidth="1"/>
    <col min="14341" max="14341" width="15.42578125" style="82" customWidth="1"/>
    <col min="14342" max="14342" width="13.5703125" style="82" customWidth="1"/>
    <col min="14343" max="14343" width="15.5703125" style="82" bestFit="1" customWidth="1"/>
    <col min="14344" max="14344" width="14.5703125" style="82" customWidth="1"/>
    <col min="14345" max="14346" width="14.42578125" style="82" customWidth="1"/>
    <col min="14347" max="14347" width="17" style="82" bestFit="1" customWidth="1"/>
    <col min="14348" max="14592" width="11.42578125" style="82"/>
    <col min="14593" max="14593" width="3.42578125" style="82" bestFit="1" customWidth="1"/>
    <col min="14594" max="14594" width="9.5703125" style="82" customWidth="1"/>
    <col min="14595" max="14595" width="68" style="82" customWidth="1"/>
    <col min="14596" max="14596" width="14.42578125" style="82" customWidth="1"/>
    <col min="14597" max="14597" width="15.42578125" style="82" customWidth="1"/>
    <col min="14598" max="14598" width="13.5703125" style="82" customWidth="1"/>
    <col min="14599" max="14599" width="15.5703125" style="82" bestFit="1" customWidth="1"/>
    <col min="14600" max="14600" width="14.5703125" style="82" customWidth="1"/>
    <col min="14601" max="14602" width="14.42578125" style="82" customWidth="1"/>
    <col min="14603" max="14603" width="17" style="82" bestFit="1" customWidth="1"/>
    <col min="14604" max="14848" width="11.42578125" style="82"/>
    <col min="14849" max="14849" width="3.42578125" style="82" bestFit="1" customWidth="1"/>
    <col min="14850" max="14850" width="9.5703125" style="82" customWidth="1"/>
    <col min="14851" max="14851" width="68" style="82" customWidth="1"/>
    <col min="14852" max="14852" width="14.42578125" style="82" customWidth="1"/>
    <col min="14853" max="14853" width="15.42578125" style="82" customWidth="1"/>
    <col min="14854" max="14854" width="13.5703125" style="82" customWidth="1"/>
    <col min="14855" max="14855" width="15.5703125" style="82" bestFit="1" customWidth="1"/>
    <col min="14856" max="14856" width="14.5703125" style="82" customWidth="1"/>
    <col min="14857" max="14858" width="14.42578125" style="82" customWidth="1"/>
    <col min="14859" max="14859" width="17" style="82" bestFit="1" customWidth="1"/>
    <col min="14860" max="15104" width="11.42578125" style="82"/>
    <col min="15105" max="15105" width="3.42578125" style="82" bestFit="1" customWidth="1"/>
    <col min="15106" max="15106" width="9.5703125" style="82" customWidth="1"/>
    <col min="15107" max="15107" width="68" style="82" customWidth="1"/>
    <col min="15108" max="15108" width="14.42578125" style="82" customWidth="1"/>
    <col min="15109" max="15109" width="15.42578125" style="82" customWidth="1"/>
    <col min="15110" max="15110" width="13.5703125" style="82" customWidth="1"/>
    <col min="15111" max="15111" width="15.5703125" style="82" bestFit="1" customWidth="1"/>
    <col min="15112" max="15112" width="14.5703125" style="82" customWidth="1"/>
    <col min="15113" max="15114" width="14.42578125" style="82" customWidth="1"/>
    <col min="15115" max="15115" width="17" style="82" bestFit="1" customWidth="1"/>
    <col min="15116" max="15360" width="11.42578125" style="82"/>
    <col min="15361" max="15361" width="3.42578125" style="82" bestFit="1" customWidth="1"/>
    <col min="15362" max="15362" width="9.5703125" style="82" customWidth="1"/>
    <col min="15363" max="15363" width="68" style="82" customWidth="1"/>
    <col min="15364" max="15364" width="14.42578125" style="82" customWidth="1"/>
    <col min="15365" max="15365" width="15.42578125" style="82" customWidth="1"/>
    <col min="15366" max="15366" width="13.5703125" style="82" customWidth="1"/>
    <col min="15367" max="15367" width="15.5703125" style="82" bestFit="1" customWidth="1"/>
    <col min="15368" max="15368" width="14.5703125" style="82" customWidth="1"/>
    <col min="15369" max="15370" width="14.42578125" style="82" customWidth="1"/>
    <col min="15371" max="15371" width="17" style="82" bestFit="1" customWidth="1"/>
    <col min="15372" max="15616" width="11.42578125" style="82"/>
    <col min="15617" max="15617" width="3.42578125" style="82" bestFit="1" customWidth="1"/>
    <col min="15618" max="15618" width="9.5703125" style="82" customWidth="1"/>
    <col min="15619" max="15619" width="68" style="82" customWidth="1"/>
    <col min="15620" max="15620" width="14.42578125" style="82" customWidth="1"/>
    <col min="15621" max="15621" width="15.42578125" style="82" customWidth="1"/>
    <col min="15622" max="15622" width="13.5703125" style="82" customWidth="1"/>
    <col min="15623" max="15623" width="15.5703125" style="82" bestFit="1" customWidth="1"/>
    <col min="15624" max="15624" width="14.5703125" style="82" customWidth="1"/>
    <col min="15625" max="15626" width="14.42578125" style="82" customWidth="1"/>
    <col min="15627" max="15627" width="17" style="82" bestFit="1" customWidth="1"/>
    <col min="15628" max="15872" width="11.42578125" style="82"/>
    <col min="15873" max="15873" width="3.42578125" style="82" bestFit="1" customWidth="1"/>
    <col min="15874" max="15874" width="9.5703125" style="82" customWidth="1"/>
    <col min="15875" max="15875" width="68" style="82" customWidth="1"/>
    <col min="15876" max="15876" width="14.42578125" style="82" customWidth="1"/>
    <col min="15877" max="15877" width="15.42578125" style="82" customWidth="1"/>
    <col min="15878" max="15878" width="13.5703125" style="82" customWidth="1"/>
    <col min="15879" max="15879" width="15.5703125" style="82" bestFit="1" customWidth="1"/>
    <col min="15880" max="15880" width="14.5703125" style="82" customWidth="1"/>
    <col min="15881" max="15882" width="14.42578125" style="82" customWidth="1"/>
    <col min="15883" max="15883" width="17" style="82" bestFit="1" customWidth="1"/>
    <col min="15884" max="16128" width="11.42578125" style="82"/>
    <col min="16129" max="16129" width="3.42578125" style="82" bestFit="1" customWidth="1"/>
    <col min="16130" max="16130" width="9.5703125" style="82" customWidth="1"/>
    <col min="16131" max="16131" width="68" style="82" customWidth="1"/>
    <col min="16132" max="16132" width="14.42578125" style="82" customWidth="1"/>
    <col min="16133" max="16133" width="15.42578125" style="82" customWidth="1"/>
    <col min="16134" max="16134" width="13.5703125" style="82" customWidth="1"/>
    <col min="16135" max="16135" width="15.5703125" style="82" bestFit="1" customWidth="1"/>
    <col min="16136" max="16136" width="14.5703125" style="82" customWidth="1"/>
    <col min="16137" max="16138" width="14.42578125" style="82" customWidth="1"/>
    <col min="16139" max="16139" width="17" style="82" bestFit="1" customWidth="1"/>
    <col min="16140" max="16384" width="11.42578125" style="82"/>
  </cols>
  <sheetData>
    <row r="1" spans="1:23" x14ac:dyDescent="0.2">
      <c r="C1" s="84" t="s">
        <v>5</v>
      </c>
      <c r="E1" s="86" t="s">
        <v>5</v>
      </c>
      <c r="F1" s="86"/>
      <c r="G1" s="86"/>
    </row>
    <row r="2" spans="1:23" s="97" customFormat="1" ht="97.5" customHeight="1" thickBot="1" x14ac:dyDescent="0.25">
      <c r="A2" s="89" t="s">
        <v>40</v>
      </c>
      <c r="B2" s="90" t="s">
        <v>41</v>
      </c>
      <c r="C2" s="91" t="s">
        <v>42</v>
      </c>
      <c r="D2" s="92" t="s">
        <v>43</v>
      </c>
      <c r="E2" s="93" t="s">
        <v>44</v>
      </c>
      <c r="F2" s="94" t="s">
        <v>45</v>
      </c>
      <c r="G2" s="95" t="s">
        <v>46</v>
      </c>
      <c r="H2" s="93" t="s">
        <v>47</v>
      </c>
      <c r="I2" s="93" t="s">
        <v>48</v>
      </c>
      <c r="J2" s="95" t="s">
        <v>49</v>
      </c>
      <c r="K2" s="93" t="s">
        <v>50</v>
      </c>
      <c r="L2" s="96"/>
      <c r="M2" s="96"/>
      <c r="N2" s="161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51</v>
      </c>
      <c r="D3" s="101">
        <v>22000000</v>
      </c>
      <c r="E3" s="102"/>
      <c r="F3" s="102"/>
      <c r="G3" s="102"/>
      <c r="H3" s="102"/>
    </row>
    <row r="4" spans="1:23" x14ac:dyDescent="0.2">
      <c r="A4" s="98"/>
      <c r="B4" s="99"/>
      <c r="C4" s="100" t="s">
        <v>45</v>
      </c>
      <c r="D4" s="85">
        <f>F39</f>
        <v>0</v>
      </c>
      <c r="E4" s="102"/>
      <c r="F4" s="102"/>
      <c r="G4" s="102"/>
      <c r="H4" s="102"/>
    </row>
    <row r="5" spans="1:23" x14ac:dyDescent="0.2">
      <c r="A5" s="98"/>
      <c r="B5" s="99"/>
      <c r="C5" s="100" t="s">
        <v>52</v>
      </c>
      <c r="E5" s="103">
        <v>0</v>
      </c>
      <c r="F5" s="102"/>
      <c r="G5" s="102"/>
      <c r="H5" s="102"/>
    </row>
    <row r="6" spans="1:23" ht="13.5" thickBot="1" x14ac:dyDescent="0.25">
      <c r="A6" s="98"/>
      <c r="B6" s="99"/>
      <c r="C6" s="100" t="s">
        <v>53</v>
      </c>
      <c r="E6" s="104">
        <f>D3+D4-E5</f>
        <v>22000000</v>
      </c>
      <c r="F6" s="102"/>
      <c r="G6" s="102"/>
      <c r="H6" s="102"/>
    </row>
    <row r="7" spans="1:23" ht="14.25" thickTop="1" thickBot="1" x14ac:dyDescent="0.25">
      <c r="A7" s="98"/>
      <c r="B7" s="99" t="s">
        <v>54</v>
      </c>
      <c r="C7" s="100" t="s">
        <v>55</v>
      </c>
      <c r="E7" s="105">
        <f>G39</f>
        <v>19782036.870000001</v>
      </c>
      <c r="F7" s="102"/>
      <c r="G7" s="102"/>
      <c r="H7" s="102"/>
    </row>
    <row r="8" spans="1:23" ht="13.5" thickBot="1" x14ac:dyDescent="0.25">
      <c r="A8" s="98"/>
      <c r="B8" s="99"/>
      <c r="C8" s="100" t="s">
        <v>56</v>
      </c>
      <c r="E8" s="106">
        <f>E6-E7</f>
        <v>2217963.129999999</v>
      </c>
      <c r="F8" s="102"/>
      <c r="G8" s="102"/>
      <c r="H8" s="102"/>
    </row>
    <row r="9" spans="1:23" x14ac:dyDescent="0.2">
      <c r="A9" s="98"/>
      <c r="B9" s="99"/>
      <c r="C9" s="87"/>
      <c r="E9" s="102"/>
      <c r="F9" s="102"/>
      <c r="G9" s="102"/>
      <c r="H9" s="102"/>
    </row>
    <row r="10" spans="1:23" x14ac:dyDescent="0.2">
      <c r="A10" s="98"/>
      <c r="B10" s="99"/>
      <c r="C10" s="87"/>
      <c r="E10" s="102"/>
      <c r="F10" s="102"/>
      <c r="G10" s="102"/>
      <c r="H10" s="102"/>
    </row>
    <row r="11" spans="1:23" x14ac:dyDescent="0.2">
      <c r="A11" s="98"/>
      <c r="B11" s="99"/>
      <c r="C11" s="87"/>
      <c r="E11" s="102"/>
      <c r="F11" s="102"/>
      <c r="G11" s="102"/>
      <c r="H11" s="102"/>
    </row>
    <row r="12" spans="1:23" ht="15.75" x14ac:dyDescent="0.25">
      <c r="A12" s="107"/>
      <c r="B12" s="108"/>
      <c r="C12" s="109" t="s">
        <v>57</v>
      </c>
      <c r="D12" s="110"/>
      <c r="E12" s="111"/>
      <c r="F12" s="111"/>
      <c r="G12" s="111"/>
      <c r="H12" s="111"/>
      <c r="I12" s="111"/>
      <c r="J12" s="112"/>
      <c r="K12" s="112"/>
    </row>
    <row r="13" spans="1:23" ht="22.5" x14ac:dyDescent="0.2">
      <c r="A13" s="113"/>
      <c r="B13" s="114"/>
      <c r="C13" s="115"/>
      <c r="D13" s="116"/>
      <c r="E13" s="117" t="s">
        <v>58</v>
      </c>
      <c r="F13" s="118" t="s">
        <v>59</v>
      </c>
      <c r="G13" s="118" t="s">
        <v>60</v>
      </c>
      <c r="H13" s="118" t="s">
        <v>59</v>
      </c>
      <c r="I13" s="118" t="s">
        <v>59</v>
      </c>
      <c r="J13" s="118" t="s">
        <v>59</v>
      </c>
      <c r="K13" s="118" t="s">
        <v>59</v>
      </c>
    </row>
    <row r="14" spans="1:23" x14ac:dyDescent="0.2">
      <c r="A14" s="113"/>
      <c r="B14" s="114"/>
      <c r="C14" s="119" t="s">
        <v>61</v>
      </c>
      <c r="D14" s="116"/>
      <c r="E14" s="117"/>
      <c r="F14" s="120"/>
      <c r="G14" s="118"/>
      <c r="H14" s="118"/>
      <c r="I14" s="118"/>
      <c r="J14" s="118"/>
      <c r="K14" s="118"/>
    </row>
    <row r="15" spans="1:23" x14ac:dyDescent="0.2">
      <c r="A15" s="113"/>
      <c r="B15" s="114" t="s">
        <v>70</v>
      </c>
      <c r="C15" s="121" t="s">
        <v>62</v>
      </c>
      <c r="D15" s="116" t="s">
        <v>71</v>
      </c>
      <c r="E15" s="122">
        <v>75000</v>
      </c>
      <c r="F15" s="116"/>
      <c r="G15" s="122">
        <f>E15+F15</f>
        <v>75000</v>
      </c>
      <c r="H15" s="116">
        <f>'RECAP #9997.27'!D14</f>
        <v>75000</v>
      </c>
      <c r="I15" s="116">
        <f>'RECAP #9997.27'!E14</f>
        <v>1619.15</v>
      </c>
      <c r="J15" s="116">
        <f>'RECAP #9997.27'!F14</f>
        <v>73380.850000000006</v>
      </c>
      <c r="K15" s="116">
        <f>'RECAP #9997.27'!G14</f>
        <v>0</v>
      </c>
    </row>
    <row r="16" spans="1:23" x14ac:dyDescent="0.2">
      <c r="A16" s="113"/>
      <c r="B16" s="114" t="s">
        <v>145</v>
      </c>
      <c r="C16" s="121" t="s">
        <v>144</v>
      </c>
      <c r="D16" s="116" t="s">
        <v>89</v>
      </c>
      <c r="E16" s="122">
        <v>2350000</v>
      </c>
      <c r="F16" s="116"/>
      <c r="G16" s="122">
        <f>E16+F16</f>
        <v>2350000</v>
      </c>
      <c r="H16" s="116">
        <f>'RECAP #9542.01'!D14</f>
        <v>0</v>
      </c>
      <c r="I16" s="116">
        <f>'RECAP #9542.01'!E14</f>
        <v>0</v>
      </c>
      <c r="J16" s="116">
        <f>'RECAP #9542.01'!F14</f>
        <v>0</v>
      </c>
      <c r="K16" s="116">
        <f>'RECAP #9542.01'!G14</f>
        <v>2350000</v>
      </c>
      <c r="N16" s="160">
        <f>'#9542.01 PM TIME'!I23</f>
        <v>0</v>
      </c>
    </row>
    <row r="17" spans="1:14" ht="12.75" customHeight="1" x14ac:dyDescent="0.2">
      <c r="A17" s="113"/>
      <c r="B17" s="126" t="s">
        <v>85</v>
      </c>
      <c r="C17" s="121" t="s">
        <v>148</v>
      </c>
      <c r="D17" s="116" t="s">
        <v>86</v>
      </c>
      <c r="E17" s="122">
        <v>450000</v>
      </c>
      <c r="F17" s="116"/>
      <c r="G17" s="122">
        <f t="shared" ref="G17:G36" si="0">E17+F17</f>
        <v>450000</v>
      </c>
      <c r="H17" s="116">
        <f>'RECAP #9547.00'!D14</f>
        <v>20000</v>
      </c>
      <c r="I17" s="116">
        <f>'RECAP #9547.00'!E14</f>
        <v>0</v>
      </c>
      <c r="J17" s="116">
        <f>'RECAP #9547.00'!F14</f>
        <v>20000</v>
      </c>
      <c r="K17" s="116">
        <f>'RECAP #9547.00'!G14</f>
        <v>430000</v>
      </c>
      <c r="N17" s="160">
        <f>'#9547.00 PM TIME'!I23</f>
        <v>20000</v>
      </c>
    </row>
    <row r="18" spans="1:14" ht="12.75" customHeight="1" x14ac:dyDescent="0.2">
      <c r="A18" s="113"/>
      <c r="B18" s="126">
        <v>9548</v>
      </c>
      <c r="C18" s="121" t="s">
        <v>149</v>
      </c>
      <c r="D18" s="116" t="s">
        <v>87</v>
      </c>
      <c r="E18" s="122">
        <v>300000</v>
      </c>
      <c r="F18" s="116"/>
      <c r="G18" s="122">
        <f t="shared" si="0"/>
        <v>300000</v>
      </c>
      <c r="H18" s="116">
        <f>'RECAP #9548.00'!D14</f>
        <v>0</v>
      </c>
      <c r="I18" s="116">
        <f>'RECAP #9548.00'!E14</f>
        <v>0</v>
      </c>
      <c r="J18" s="116">
        <f>'RECAP #9548.00'!F14</f>
        <v>0</v>
      </c>
      <c r="K18" s="116">
        <f>'RECAP #9548.00'!G14</f>
        <v>300000</v>
      </c>
      <c r="N18" s="160">
        <f>'#9548.00 PM TIME '!I23</f>
        <v>0</v>
      </c>
    </row>
    <row r="19" spans="1:14" ht="12.75" customHeight="1" x14ac:dyDescent="0.2">
      <c r="A19" s="113"/>
      <c r="B19" s="126">
        <v>9549</v>
      </c>
      <c r="C19" s="121" t="s">
        <v>150</v>
      </c>
      <c r="D19" s="116" t="s">
        <v>87</v>
      </c>
      <c r="E19" s="122">
        <f>704000+2032000</f>
        <v>2736000</v>
      </c>
      <c r="F19" s="116"/>
      <c r="G19" s="122">
        <f t="shared" si="0"/>
        <v>2736000</v>
      </c>
      <c r="H19" s="116">
        <f>'RECAP #9549.00'!D14</f>
        <v>0</v>
      </c>
      <c r="I19" s="116">
        <f>'RECAP #9549.00'!E14</f>
        <v>0</v>
      </c>
      <c r="J19" s="116">
        <f>'RECAP #9549.00'!F14</f>
        <v>0</v>
      </c>
      <c r="K19" s="116">
        <f>'RECAP #9549.00'!G14</f>
        <v>2736000</v>
      </c>
      <c r="N19" s="160">
        <f>'#9549.00 PM TIME'!I23</f>
        <v>0</v>
      </c>
    </row>
    <row r="20" spans="1:14" ht="12.75" customHeight="1" x14ac:dyDescent="0.2">
      <c r="A20" s="113"/>
      <c r="B20" s="126">
        <v>9550</v>
      </c>
      <c r="C20" s="121" t="s">
        <v>151</v>
      </c>
      <c r="D20" s="116" t="s">
        <v>87</v>
      </c>
      <c r="E20" s="122">
        <f>459800+398700</f>
        <v>858500</v>
      </c>
      <c r="F20" s="116"/>
      <c r="G20" s="122">
        <f t="shared" si="0"/>
        <v>858500</v>
      </c>
      <c r="H20" s="116">
        <f>'RECAP #9550.00'!D14</f>
        <v>0</v>
      </c>
      <c r="I20" s="116">
        <f>'RECAP #9550.00'!E14</f>
        <v>0</v>
      </c>
      <c r="J20" s="116">
        <f>'RECAP #9550.00'!F14</f>
        <v>0</v>
      </c>
      <c r="K20" s="116">
        <f>'RECAP #9550.00'!G14</f>
        <v>858500</v>
      </c>
      <c r="N20" s="160">
        <f>'#9550.00 PM TIME '!I23</f>
        <v>0</v>
      </c>
    </row>
    <row r="21" spans="1:14" ht="12.75" customHeight="1" x14ac:dyDescent="0.2">
      <c r="A21" s="113"/>
      <c r="B21" s="126">
        <v>9551</v>
      </c>
      <c r="C21" s="121" t="s">
        <v>152</v>
      </c>
      <c r="D21" s="116" t="s">
        <v>88</v>
      </c>
      <c r="E21" s="122">
        <v>800000</v>
      </c>
      <c r="F21" s="116"/>
      <c r="G21" s="122">
        <f t="shared" si="0"/>
        <v>800000</v>
      </c>
      <c r="H21" s="116">
        <f>'RECAP #9551.00'!D14</f>
        <v>25000</v>
      </c>
      <c r="I21" s="116">
        <f>'RECAP #9551.00'!E14</f>
        <v>0</v>
      </c>
      <c r="J21" s="116">
        <f>'RECAP #9551.00'!F14</f>
        <v>25000</v>
      </c>
      <c r="K21" s="116">
        <f>'RECAP #9551.00'!G14</f>
        <v>775000</v>
      </c>
      <c r="N21" s="160">
        <f>'#9551.00 PM TIME'!I23</f>
        <v>25000</v>
      </c>
    </row>
    <row r="22" spans="1:14" ht="12.75" customHeight="1" x14ac:dyDescent="0.2">
      <c r="A22" s="113"/>
      <c r="B22" s="126">
        <v>9554</v>
      </c>
      <c r="C22" s="121" t="s">
        <v>153</v>
      </c>
      <c r="D22" s="116" t="s">
        <v>89</v>
      </c>
      <c r="E22" s="122">
        <v>850000</v>
      </c>
      <c r="F22" s="116"/>
      <c r="G22" s="122">
        <f t="shared" si="0"/>
        <v>850000</v>
      </c>
      <c r="H22" s="116">
        <f>'RECAP #9554.00'!D14</f>
        <v>0</v>
      </c>
      <c r="I22" s="116">
        <f>'RECAP #9554.00'!E14</f>
        <v>0</v>
      </c>
      <c r="J22" s="116">
        <f>'RECAP #9554.00'!F14</f>
        <v>0</v>
      </c>
      <c r="K22" s="116">
        <f>'RECAP #9554.00'!G14</f>
        <v>850000</v>
      </c>
      <c r="N22" s="160">
        <f>'#9554.00 PM TIME'!I23</f>
        <v>0</v>
      </c>
    </row>
    <row r="23" spans="1:14" ht="12.75" customHeight="1" x14ac:dyDescent="0.2">
      <c r="A23" s="113"/>
      <c r="B23" s="126">
        <v>9555</v>
      </c>
      <c r="C23" s="121" t="s">
        <v>154</v>
      </c>
      <c r="D23" s="116" t="s">
        <v>89</v>
      </c>
      <c r="E23" s="122">
        <f>325000+550000</f>
        <v>875000</v>
      </c>
      <c r="F23" s="116"/>
      <c r="G23" s="122">
        <f t="shared" si="0"/>
        <v>875000</v>
      </c>
      <c r="H23" s="116">
        <f>'RECAP #9555.00'!D14</f>
        <v>26250</v>
      </c>
      <c r="I23" s="116">
        <f>'RECAP #9555.00'!E14</f>
        <v>0</v>
      </c>
      <c r="J23" s="116">
        <f>'RECAP #9555.00'!F14</f>
        <v>26250</v>
      </c>
      <c r="K23" s="116">
        <f>'RECAP #9555.00'!G14</f>
        <v>848750</v>
      </c>
      <c r="N23" s="160">
        <f>'#9555.00 PM TIME'!I23</f>
        <v>26250</v>
      </c>
    </row>
    <row r="24" spans="1:14" ht="12.75" customHeight="1" x14ac:dyDescent="0.2">
      <c r="A24" s="123"/>
      <c r="B24" s="126">
        <v>9556</v>
      </c>
      <c r="C24" s="121" t="s">
        <v>155</v>
      </c>
      <c r="D24" s="116" t="s">
        <v>89</v>
      </c>
      <c r="E24" s="122">
        <f>180000+950000</f>
        <v>1130000</v>
      </c>
      <c r="F24" s="116"/>
      <c r="G24" s="122">
        <f t="shared" si="0"/>
        <v>1130000</v>
      </c>
      <c r="H24" s="116">
        <f>'RECAP #9556.00'!D14</f>
        <v>25000</v>
      </c>
      <c r="I24" s="116">
        <f>'RECAP #9556.00'!E14</f>
        <v>0</v>
      </c>
      <c r="J24" s="116">
        <f>'RECAP #9556.00'!F14</f>
        <v>25000</v>
      </c>
      <c r="K24" s="116">
        <f>'RECAP #9556.00'!G14</f>
        <v>1105000</v>
      </c>
      <c r="N24" s="160">
        <f>'#9556.00 PM TIME'!I23</f>
        <v>25000</v>
      </c>
    </row>
    <row r="25" spans="1:14" ht="12.75" customHeight="1" x14ac:dyDescent="0.2">
      <c r="A25" s="113"/>
      <c r="B25" s="126">
        <v>9557</v>
      </c>
      <c r="C25" s="121" t="s">
        <v>156</v>
      </c>
      <c r="D25" s="116" t="s">
        <v>90</v>
      </c>
      <c r="E25" s="122">
        <f>1578145.37+1679891.5</f>
        <v>3258036.87</v>
      </c>
      <c r="F25" s="116"/>
      <c r="G25" s="122">
        <f t="shared" si="0"/>
        <v>3258036.87</v>
      </c>
      <c r="H25" s="116">
        <f>'RECAP #9557.00'!D14</f>
        <v>0</v>
      </c>
      <c r="I25" s="116">
        <f>'RECAP #9557.00'!E14</f>
        <v>0</v>
      </c>
      <c r="J25" s="116">
        <f>'RECAP #9557.00'!F14</f>
        <v>0</v>
      </c>
      <c r="K25" s="116">
        <f>'RECAP #9557.00'!G14</f>
        <v>3258036.87</v>
      </c>
      <c r="N25" s="160">
        <f>'#9557.00 PM TIME'!I23</f>
        <v>0</v>
      </c>
    </row>
    <row r="26" spans="1:14" ht="12.75" customHeight="1" x14ac:dyDescent="0.2">
      <c r="A26" s="124"/>
      <c r="B26" s="126">
        <v>9558</v>
      </c>
      <c r="C26" s="121" t="s">
        <v>157</v>
      </c>
      <c r="D26" s="116" t="s">
        <v>88</v>
      </c>
      <c r="E26" s="122">
        <v>250000</v>
      </c>
      <c r="F26" s="116"/>
      <c r="G26" s="122">
        <f t="shared" si="0"/>
        <v>250000</v>
      </c>
      <c r="H26" s="116">
        <f>'RECAP #9558.00'!D14</f>
        <v>8000</v>
      </c>
      <c r="I26" s="116">
        <f>'RECAP #9558.00'!E14</f>
        <v>0</v>
      </c>
      <c r="J26" s="116">
        <f>'RECAP #9558.00'!F14</f>
        <v>8000</v>
      </c>
      <c r="K26" s="116">
        <f>'RECAP #9558.00'!G14</f>
        <v>242000</v>
      </c>
      <c r="N26" s="160">
        <f>'#9558.00 PM TIME '!I23</f>
        <v>8000</v>
      </c>
    </row>
    <row r="27" spans="1:14" ht="12.75" customHeight="1" x14ac:dyDescent="0.2">
      <c r="A27" s="124"/>
      <c r="B27" s="126">
        <v>9559</v>
      </c>
      <c r="C27" s="121" t="s">
        <v>158</v>
      </c>
      <c r="D27" s="116" t="s">
        <v>86</v>
      </c>
      <c r="E27" s="122">
        <v>1500000</v>
      </c>
      <c r="F27" s="116"/>
      <c r="G27" s="122">
        <f t="shared" si="0"/>
        <v>1500000</v>
      </c>
      <c r="H27" s="116">
        <f>'RECAP #9559.00'!D14</f>
        <v>35000</v>
      </c>
      <c r="I27" s="116">
        <f>'RECAP #9559.00'!E14</f>
        <v>0</v>
      </c>
      <c r="J27" s="116">
        <f>'RECAP #9559.00'!F14</f>
        <v>35000</v>
      </c>
      <c r="K27" s="116">
        <f>'RECAP #9559.00'!G14</f>
        <v>1465000</v>
      </c>
      <c r="N27" s="160">
        <f>'#9559.00 PM TIME'!I23</f>
        <v>35000</v>
      </c>
    </row>
    <row r="28" spans="1:14" ht="12.75" customHeight="1" x14ac:dyDescent="0.2">
      <c r="A28" s="124"/>
      <c r="B28" s="126">
        <v>9560</v>
      </c>
      <c r="C28" s="121" t="s">
        <v>159</v>
      </c>
      <c r="D28" s="116" t="s">
        <v>88</v>
      </c>
      <c r="E28" s="122">
        <f>600000+400000</f>
        <v>1000000</v>
      </c>
      <c r="F28" s="116"/>
      <c r="G28" s="122">
        <f t="shared" si="0"/>
        <v>1000000</v>
      </c>
      <c r="H28" s="116">
        <f>'RECAP #9560.00'!D14</f>
        <v>20000</v>
      </c>
      <c r="I28" s="116">
        <f>'RECAP #9560.00'!E14</f>
        <v>0</v>
      </c>
      <c r="J28" s="116">
        <f>'RECAP #9560.00'!F14</f>
        <v>20000</v>
      </c>
      <c r="K28" s="116">
        <f>'RECAP #9560.00'!G14</f>
        <v>980000</v>
      </c>
      <c r="N28" s="160">
        <f>'#9560.00 PM TIME'!I23</f>
        <v>20000</v>
      </c>
    </row>
    <row r="29" spans="1:14" ht="12.75" customHeight="1" x14ac:dyDescent="0.2">
      <c r="A29" s="124"/>
      <c r="B29" s="126">
        <v>9561</v>
      </c>
      <c r="C29" s="121" t="s">
        <v>160</v>
      </c>
      <c r="D29" s="116" t="s">
        <v>87</v>
      </c>
      <c r="E29" s="122">
        <v>195000</v>
      </c>
      <c r="F29" s="116"/>
      <c r="G29" s="122">
        <f t="shared" si="0"/>
        <v>195000</v>
      </c>
      <c r="H29" s="116">
        <f>'RECAP #9561.00'!D14</f>
        <v>0</v>
      </c>
      <c r="I29" s="116">
        <f>'RECAP #9561.00'!E14</f>
        <v>0</v>
      </c>
      <c r="J29" s="116">
        <f>'RECAP #9561.00'!F14</f>
        <v>0</v>
      </c>
      <c r="K29" s="116">
        <f>'RECAP #9561.00'!G14</f>
        <v>195000</v>
      </c>
      <c r="N29" s="160">
        <f>'#9561.00 PM TIME'!I23</f>
        <v>0</v>
      </c>
    </row>
    <row r="30" spans="1:14" ht="12.75" customHeight="1" x14ac:dyDescent="0.2">
      <c r="A30" s="124"/>
      <c r="B30" s="126">
        <v>9562</v>
      </c>
      <c r="C30" s="121" t="s">
        <v>161</v>
      </c>
      <c r="D30" s="116" t="s">
        <v>86</v>
      </c>
      <c r="E30" s="122">
        <f>423500+350000</f>
        <v>773500</v>
      </c>
      <c r="F30" s="116"/>
      <c r="G30" s="122">
        <f t="shared" si="0"/>
        <v>773500</v>
      </c>
      <c r="H30" s="116">
        <f>'RECAP #9562.00'!D14</f>
        <v>30000</v>
      </c>
      <c r="I30" s="116">
        <f>'RECAP #9562.00'!E14</f>
        <v>0</v>
      </c>
      <c r="J30" s="116">
        <f>'RECAP #9562.00'!F14</f>
        <v>30000</v>
      </c>
      <c r="K30" s="116">
        <f>'RECAP #9562.00'!G14</f>
        <v>743500</v>
      </c>
      <c r="N30" s="160">
        <f>'#9562.00 PM TIME'!I23</f>
        <v>30000</v>
      </c>
    </row>
    <row r="31" spans="1:14" ht="12.75" customHeight="1" x14ac:dyDescent="0.2">
      <c r="A31" s="124"/>
      <c r="B31" s="126">
        <v>9563</v>
      </c>
      <c r="C31" s="121" t="s">
        <v>162</v>
      </c>
      <c r="D31" s="116" t="s">
        <v>88</v>
      </c>
      <c r="E31" s="122">
        <v>110000</v>
      </c>
      <c r="F31" s="116"/>
      <c r="G31" s="122">
        <f t="shared" si="0"/>
        <v>110000</v>
      </c>
      <c r="H31" s="116">
        <f>'RECAP #9563.00'!D14</f>
        <v>4000</v>
      </c>
      <c r="I31" s="116">
        <f>'RECAP #9563.00'!E14</f>
        <v>0</v>
      </c>
      <c r="J31" s="116">
        <f>'RECAP #9563.00'!F14</f>
        <v>4000</v>
      </c>
      <c r="K31" s="116">
        <f>'RECAP #9563.00'!G14</f>
        <v>106000</v>
      </c>
      <c r="N31" s="160">
        <f>'#9563.00 PM TIME'!I23</f>
        <v>4000</v>
      </c>
    </row>
    <row r="32" spans="1:14" ht="12.75" customHeight="1" x14ac:dyDescent="0.2">
      <c r="A32" s="124"/>
      <c r="B32" s="126">
        <v>9564</v>
      </c>
      <c r="C32" s="121" t="s">
        <v>163</v>
      </c>
      <c r="D32" s="116" t="s">
        <v>90</v>
      </c>
      <c r="E32" s="122">
        <v>535000</v>
      </c>
      <c r="F32" s="116"/>
      <c r="G32" s="122">
        <f t="shared" si="0"/>
        <v>535000</v>
      </c>
      <c r="H32" s="116">
        <f>'RECAP #9564.00'!D14</f>
        <v>0</v>
      </c>
      <c r="I32" s="116">
        <f>'RECAP #9564.00'!E14</f>
        <v>0</v>
      </c>
      <c r="J32" s="116">
        <f>'RECAP #9564.00'!F14</f>
        <v>0</v>
      </c>
      <c r="K32" s="116">
        <f>'RECAP #9564.00'!G14</f>
        <v>535000</v>
      </c>
      <c r="N32" s="160">
        <f>'#9564.00 PM TIME '!I23</f>
        <v>0</v>
      </c>
    </row>
    <row r="33" spans="1:25" ht="12.75" customHeight="1" x14ac:dyDescent="0.2">
      <c r="A33" s="125"/>
      <c r="B33" s="126">
        <v>9565</v>
      </c>
      <c r="C33" s="121" t="s">
        <v>164</v>
      </c>
      <c r="D33" s="116" t="s">
        <v>90</v>
      </c>
      <c r="E33" s="122">
        <v>50000</v>
      </c>
      <c r="F33" s="116"/>
      <c r="G33" s="122">
        <f t="shared" si="0"/>
        <v>50000</v>
      </c>
      <c r="H33" s="116">
        <f>'RECAP #9565.00'!D14</f>
        <v>0</v>
      </c>
      <c r="I33" s="116">
        <f>'RECAP #9565.00'!E14</f>
        <v>0</v>
      </c>
      <c r="J33" s="116">
        <f>'RECAP #9565.00'!F14</f>
        <v>0</v>
      </c>
      <c r="K33" s="116">
        <f>'RECAP #9565.00'!G14</f>
        <v>50000</v>
      </c>
      <c r="N33" s="160">
        <f>'#9565.00 PM TIME '!I23</f>
        <v>0</v>
      </c>
    </row>
    <row r="34" spans="1:25" ht="12.75" customHeight="1" x14ac:dyDescent="0.2">
      <c r="A34" s="124"/>
      <c r="B34" s="126">
        <v>9566</v>
      </c>
      <c r="C34" s="121" t="s">
        <v>165</v>
      </c>
      <c r="D34" s="116" t="s">
        <v>89</v>
      </c>
      <c r="E34" s="122">
        <f>230000-75000+95000</f>
        <v>250000</v>
      </c>
      <c r="F34" s="116"/>
      <c r="G34" s="122">
        <f t="shared" si="0"/>
        <v>250000</v>
      </c>
      <c r="H34" s="116">
        <f>'RECAP #9566.00'!D14</f>
        <v>12000</v>
      </c>
      <c r="I34" s="116">
        <f>'RECAP #9566.00'!E14</f>
        <v>0</v>
      </c>
      <c r="J34" s="116">
        <f>'RECAP #9566.00'!F14</f>
        <v>12000</v>
      </c>
      <c r="K34" s="116">
        <f>'RECAP #9566.00'!G14</f>
        <v>238000</v>
      </c>
      <c r="N34" s="160">
        <f>'#9566.00 PM TIME '!I23</f>
        <v>12000</v>
      </c>
    </row>
    <row r="35" spans="1:25" ht="12.75" customHeight="1" x14ac:dyDescent="0.2">
      <c r="A35" s="124"/>
      <c r="B35" s="126">
        <v>9567</v>
      </c>
      <c r="C35" s="121" t="s">
        <v>166</v>
      </c>
      <c r="D35" s="116" t="s">
        <v>90</v>
      </c>
      <c r="E35" s="122">
        <f>248000+208000</f>
        <v>456000</v>
      </c>
      <c r="F35" s="116"/>
      <c r="G35" s="122">
        <f t="shared" si="0"/>
        <v>456000</v>
      </c>
      <c r="H35" s="116">
        <f>'RECAP #9567.00'!D14</f>
        <v>0</v>
      </c>
      <c r="I35" s="116">
        <f>'RECAP #9567.00'!E14</f>
        <v>0</v>
      </c>
      <c r="J35" s="116">
        <f>'RECAP #9567.00'!F14</f>
        <v>0</v>
      </c>
      <c r="K35" s="116">
        <f>'RECAP #9567.00'!G14</f>
        <v>456000</v>
      </c>
      <c r="N35" s="160">
        <f>'#9567.00 PM TIME'!I23</f>
        <v>0</v>
      </c>
    </row>
    <row r="36" spans="1:25" ht="12.75" customHeight="1" x14ac:dyDescent="0.2">
      <c r="A36" s="124"/>
      <c r="B36" s="126">
        <v>9568</v>
      </c>
      <c r="C36" s="121" t="s">
        <v>167</v>
      </c>
      <c r="D36" s="116" t="s">
        <v>89</v>
      </c>
      <c r="E36" s="122">
        <f>300000+680000</f>
        <v>980000</v>
      </c>
      <c r="F36" s="116"/>
      <c r="G36" s="122">
        <f t="shared" si="0"/>
        <v>980000</v>
      </c>
      <c r="H36" s="116">
        <f>'RECAP #9568.00'!D14</f>
        <v>22500</v>
      </c>
      <c r="I36" s="116">
        <f>'RECAP #9568.00'!E14</f>
        <v>0</v>
      </c>
      <c r="J36" s="116">
        <f>'RECAP #9568.00'!F14</f>
        <v>22500</v>
      </c>
      <c r="K36" s="116">
        <f>'RECAP #9568.00'!G14</f>
        <v>957500</v>
      </c>
      <c r="N36" s="160">
        <f>'#9568.00 PM TIME'!I23</f>
        <v>22500</v>
      </c>
    </row>
    <row r="37" spans="1:25" ht="12.75" customHeight="1" x14ac:dyDescent="0.2">
      <c r="A37" s="124"/>
      <c r="B37" s="114"/>
      <c r="C37" s="121"/>
      <c r="D37" s="113"/>
      <c r="E37" s="122"/>
      <c r="F37" s="122"/>
      <c r="G37" s="122"/>
      <c r="H37" s="116"/>
      <c r="I37" s="116"/>
      <c r="J37" s="116"/>
      <c r="K37" s="116"/>
    </row>
    <row r="38" spans="1:25" x14ac:dyDescent="0.2">
      <c r="A38" s="124"/>
      <c r="B38" s="127"/>
      <c r="C38" s="121"/>
      <c r="D38" s="116"/>
      <c r="E38" s="122"/>
      <c r="F38" s="122"/>
      <c r="G38" s="122"/>
      <c r="H38" s="122"/>
      <c r="I38" s="122"/>
      <c r="J38" s="122"/>
      <c r="K38" s="122"/>
    </row>
    <row r="39" spans="1:25" s="87" customFormat="1" ht="13.5" thickBot="1" x14ac:dyDescent="0.25">
      <c r="A39" s="128"/>
      <c r="B39" s="129"/>
      <c r="C39" s="130" t="s">
        <v>63</v>
      </c>
      <c r="D39" s="131"/>
      <c r="E39" s="132">
        <f>SUM(E13:E38)</f>
        <v>19782036.870000001</v>
      </c>
      <c r="F39" s="132">
        <f t="shared" ref="F39:K39" si="1">SUM(F13:F38)</f>
        <v>0</v>
      </c>
      <c r="G39" s="132">
        <f t="shared" si="1"/>
        <v>19782036.870000001</v>
      </c>
      <c r="H39" s="132">
        <f t="shared" si="1"/>
        <v>302750</v>
      </c>
      <c r="I39" s="132">
        <f t="shared" si="1"/>
        <v>1619.15</v>
      </c>
      <c r="J39" s="132">
        <f t="shared" si="1"/>
        <v>301130.84999999998</v>
      </c>
      <c r="K39" s="132">
        <f t="shared" si="1"/>
        <v>19479286.870000001</v>
      </c>
      <c r="L39" s="88"/>
      <c r="M39" s="88"/>
      <c r="N39" s="163">
        <f>SUM(N16:N38)</f>
        <v>227750</v>
      </c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</row>
    <row r="40" spans="1:25" ht="13.5" thickBot="1" x14ac:dyDescent="0.25">
      <c r="A40" s="133"/>
      <c r="B40" s="134"/>
      <c r="C40" s="135"/>
      <c r="D40" s="136"/>
      <c r="E40" s="137"/>
      <c r="F40" s="137"/>
      <c r="G40" s="137"/>
      <c r="H40" s="137"/>
      <c r="I40" s="137"/>
      <c r="J40" s="138"/>
      <c r="K40" s="139"/>
    </row>
    <row r="41" spans="1:25" x14ac:dyDescent="0.2">
      <c r="A41" s="98"/>
      <c r="E41" s="140"/>
      <c r="F41" s="140"/>
      <c r="G41" s="141" t="s">
        <v>64</v>
      </c>
      <c r="H41" s="140"/>
      <c r="I41" s="140"/>
      <c r="J41" s="142"/>
      <c r="K41" s="143">
        <f>E8</f>
        <v>2217963.129999999</v>
      </c>
    </row>
    <row r="42" spans="1:25" ht="26.25" thickBot="1" x14ac:dyDescent="0.25">
      <c r="A42" s="98"/>
      <c r="B42" s="144"/>
      <c r="C42" s="145" t="s">
        <v>65</v>
      </c>
      <c r="E42" s="140"/>
      <c r="F42" s="140"/>
      <c r="G42" s="141" t="s">
        <v>66</v>
      </c>
      <c r="H42" s="140"/>
      <c r="I42" s="140"/>
      <c r="J42" s="142"/>
      <c r="K42" s="146">
        <f>SUM(K39:K41)</f>
        <v>21697250</v>
      </c>
    </row>
    <row r="43" spans="1:25" ht="13.5" thickTop="1" x14ac:dyDescent="0.2">
      <c r="A43" s="98"/>
      <c r="C43" s="147" t="s">
        <v>5</v>
      </c>
      <c r="G43" s="148" t="s">
        <v>67</v>
      </c>
      <c r="J43" s="143">
        <f>E6</f>
        <v>22000000</v>
      </c>
    </row>
    <row r="44" spans="1:25" x14ac:dyDescent="0.2">
      <c r="A44" s="98"/>
      <c r="G44" s="141" t="s">
        <v>68</v>
      </c>
      <c r="J44" s="149">
        <f>H39*-1</f>
        <v>-302750</v>
      </c>
      <c r="K44" s="143">
        <f>SUM(J43:J44)</f>
        <v>21697250</v>
      </c>
    </row>
    <row r="45" spans="1:25" ht="13.5" thickBot="1" x14ac:dyDescent="0.25">
      <c r="A45" s="98"/>
      <c r="B45" s="82"/>
      <c r="G45" s="148" t="s">
        <v>69</v>
      </c>
      <c r="K45" s="150">
        <f>K42-K44</f>
        <v>0</v>
      </c>
    </row>
    <row r="46" spans="1:25" ht="13.5" thickTop="1" x14ac:dyDescent="0.2">
      <c r="A46" s="98"/>
    </row>
    <row r="47" spans="1:25" x14ac:dyDescent="0.2">
      <c r="A47" s="98"/>
    </row>
    <row r="49" spans="2:14" x14ac:dyDescent="0.2">
      <c r="C49" s="147"/>
    </row>
    <row r="50" spans="2:14" x14ac:dyDescent="0.2">
      <c r="B50" s="151"/>
      <c r="C50" s="147"/>
      <c r="D50" s="152"/>
      <c r="E50" s="88"/>
      <c r="F50" s="88"/>
      <c r="G50" s="88"/>
      <c r="H50" s="88"/>
      <c r="I50" s="88"/>
    </row>
    <row r="51" spans="2:14" x14ac:dyDescent="0.2">
      <c r="B51" s="82"/>
      <c r="D51" s="82"/>
      <c r="E51" s="82"/>
      <c r="F51" s="153"/>
      <c r="G51" s="153"/>
      <c r="H51" s="153"/>
      <c r="I51" s="153"/>
      <c r="J51" s="153"/>
      <c r="K51" s="153"/>
    </row>
    <row r="52" spans="2:14" x14ac:dyDescent="0.2">
      <c r="B52" s="151"/>
      <c r="C52" s="154"/>
      <c r="D52" s="152"/>
      <c r="E52" s="88"/>
      <c r="F52" s="88"/>
      <c r="G52" s="88"/>
      <c r="H52" s="88"/>
      <c r="I52" s="88"/>
    </row>
    <row r="53" spans="2:14" s="88" customFormat="1" x14ac:dyDescent="0.2">
      <c r="B53" s="151"/>
      <c r="C53" s="82"/>
      <c r="D53" s="152"/>
      <c r="N53" s="160"/>
    </row>
    <row r="54" spans="2:14" s="88" customFormat="1" x14ac:dyDescent="0.2">
      <c r="B54" s="151"/>
      <c r="D54" s="152"/>
      <c r="N54" s="160"/>
    </row>
    <row r="55" spans="2:14" s="88" customFormat="1" x14ac:dyDescent="0.2">
      <c r="B55" s="151"/>
      <c r="D55" s="152"/>
      <c r="N55" s="160"/>
    </row>
    <row r="56" spans="2:14" s="88" customFormat="1" x14ac:dyDescent="0.2">
      <c r="B56" s="151"/>
      <c r="D56" s="152"/>
      <c r="N56" s="160"/>
    </row>
    <row r="57" spans="2:14" s="88" customFormat="1" x14ac:dyDescent="0.2">
      <c r="B57" s="151"/>
      <c r="D57" s="152"/>
      <c r="N57" s="160"/>
    </row>
    <row r="58" spans="2:14" s="88" customFormat="1" x14ac:dyDescent="0.2">
      <c r="B58" s="151"/>
      <c r="D58" s="152"/>
      <c r="N58" s="160"/>
    </row>
    <row r="59" spans="2:14" s="88" customFormat="1" x14ac:dyDescent="0.2">
      <c r="B59" s="151"/>
      <c r="D59" s="152"/>
      <c r="N59" s="160"/>
    </row>
    <row r="60" spans="2:14" s="88" customFormat="1" x14ac:dyDescent="0.2">
      <c r="B60" s="151"/>
      <c r="D60" s="152"/>
      <c r="N60" s="160"/>
    </row>
  </sheetData>
  <pageMargins left="0.25" right="0.25" top="0.95" bottom="0.75" header="0.09" footer="0.3"/>
  <pageSetup scale="61" orientation="landscape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1DEC-F318-43E4-A4CF-1ACAA7E7E241}">
  <sheetPr>
    <pageSetUpPr fitToPage="1"/>
  </sheetPr>
  <dimension ref="A1:G24"/>
  <sheetViews>
    <sheetView zoomScaleNormal="100" workbookViewId="0">
      <selection activeCell="E5" sqref="E5:F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62</v>
      </c>
      <c r="C1" s="3"/>
    </row>
    <row r="2" spans="2:7" ht="15.75" x14ac:dyDescent="0.25">
      <c r="B2" s="6" t="s">
        <v>73</v>
      </c>
    </row>
    <row r="3" spans="2:7" ht="15.75" x14ac:dyDescent="0.25">
      <c r="B3" s="7" t="s">
        <v>74</v>
      </c>
      <c r="E3" s="8" t="s">
        <v>76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75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FINANCIAL!G15</f>
        <v>75000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15</v>
      </c>
      <c r="C11" s="22"/>
      <c r="D11" s="20">
        <f>'#9997.27 PM TIME '!E23</f>
        <v>75000</v>
      </c>
      <c r="E11" s="20">
        <f>'#9997.27 PM TIME '!G23</f>
        <v>1619.15</v>
      </c>
      <c r="F11" s="20">
        <f>'#9997.27 PM TIME '!I23</f>
        <v>73380.850000000006</v>
      </c>
      <c r="G11" s="21"/>
    </row>
    <row r="12" spans="2:7" x14ac:dyDescent="0.2">
      <c r="B12" s="5" t="s">
        <v>16</v>
      </c>
      <c r="C12" s="23"/>
      <c r="D12" s="24">
        <f>'#XXXX.XX Misc'!G22</f>
        <v>0</v>
      </c>
      <c r="E12" s="24">
        <f>'#XXXX.XX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75000</v>
      </c>
      <c r="D14" s="27">
        <f>SUM(D8:D13)</f>
        <v>75000</v>
      </c>
      <c r="E14" s="27">
        <f>SUM(E8:E13)</f>
        <v>1619.15</v>
      </c>
      <c r="F14" s="27">
        <f>SUM(D14-E14)</f>
        <v>73380.850000000006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1241666666666668" bottom="0.75" header="0.3" footer="0.3"/>
  <pageSetup scale="93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094D-8D7C-4A8A-AC56-CA0C848D4D98}">
  <sheetPr>
    <pageSetUpPr fitToPage="1"/>
  </sheetPr>
  <dimension ref="A1:J627"/>
  <sheetViews>
    <sheetView zoomScaleNormal="100" workbookViewId="0">
      <selection activeCell="H30" sqref="H30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34.42578125" style="67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2.4257812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#9997.27'!B1</f>
        <v>Project Management Time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#9997.27'!B2</f>
        <v>Project # 9997.27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#9997.27'!B3</f>
        <v>Program code 999727</v>
      </c>
      <c r="B3" s="5"/>
      <c r="C3" s="5"/>
      <c r="D3" s="4"/>
      <c r="E3" s="8" t="str">
        <f>'RECAP #9997.27'!E3</f>
        <v>Major Program 3E01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77</v>
      </c>
      <c r="F6" s="43"/>
      <c r="G6" s="44"/>
      <c r="H6" s="40"/>
      <c r="I6" s="36"/>
    </row>
    <row r="7" spans="1:10" s="30" customFormat="1" ht="15.75" x14ac:dyDescent="0.25">
      <c r="A7" s="11" t="str">
        <f>'RECAP #9997.27'!B6</f>
        <v>Project Manager - Geoff W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75000</v>
      </c>
      <c r="F9" s="54">
        <f>E9</f>
        <v>75000</v>
      </c>
      <c r="G9" s="55"/>
      <c r="H9" s="55"/>
      <c r="I9" s="55">
        <f>F9</f>
        <v>75000</v>
      </c>
    </row>
    <row r="10" spans="1:10" x14ac:dyDescent="0.2">
      <c r="A10" s="75" t="s">
        <v>78</v>
      </c>
      <c r="B10" s="155">
        <v>46241</v>
      </c>
      <c r="C10" s="54" t="s">
        <v>79</v>
      </c>
      <c r="D10" s="156" t="s">
        <v>80</v>
      </c>
      <c r="E10" s="54"/>
      <c r="F10" s="54">
        <f t="shared" ref="F10:F21" si="0">F9+E10</f>
        <v>75000</v>
      </c>
      <c r="G10" s="158">
        <v>107.19</v>
      </c>
      <c r="H10" s="55">
        <f t="shared" ref="H10:H21" si="1">H9+G10</f>
        <v>107.19</v>
      </c>
      <c r="I10" s="55">
        <f t="shared" ref="I10:I21" si="2">I9-G10+E10</f>
        <v>74892.81</v>
      </c>
    </row>
    <row r="11" spans="1:10" x14ac:dyDescent="0.2">
      <c r="A11" s="75" t="s">
        <v>78</v>
      </c>
      <c r="B11" s="155">
        <v>46241</v>
      </c>
      <c r="C11" s="157">
        <v>9500</v>
      </c>
      <c r="D11" s="71" t="s">
        <v>81</v>
      </c>
      <c r="E11" s="54"/>
      <c r="F11" s="54">
        <f t="shared" si="0"/>
        <v>75000</v>
      </c>
      <c r="G11" s="158">
        <v>491.7</v>
      </c>
      <c r="H11" s="55">
        <f t="shared" si="1"/>
        <v>598.89</v>
      </c>
      <c r="I11" s="55">
        <f t="shared" si="2"/>
        <v>74401.11</v>
      </c>
    </row>
    <row r="12" spans="1:10" x14ac:dyDescent="0.2">
      <c r="A12" s="75" t="s">
        <v>82</v>
      </c>
      <c r="B12" s="155">
        <v>46272</v>
      </c>
      <c r="C12" s="54" t="s">
        <v>79</v>
      </c>
      <c r="D12" s="156" t="s">
        <v>83</v>
      </c>
      <c r="E12" s="54"/>
      <c r="F12" s="54">
        <f t="shared" si="0"/>
        <v>75000</v>
      </c>
      <c r="G12" s="158">
        <v>215.66</v>
      </c>
      <c r="H12" s="55">
        <f t="shared" si="1"/>
        <v>814.55</v>
      </c>
      <c r="I12" s="55">
        <f t="shared" si="2"/>
        <v>74185.45</v>
      </c>
    </row>
    <row r="13" spans="1:10" x14ac:dyDescent="0.2">
      <c r="A13" s="75" t="s">
        <v>82</v>
      </c>
      <c r="B13" s="155">
        <v>46272</v>
      </c>
      <c r="C13" s="157">
        <v>9500</v>
      </c>
      <c r="D13" s="71" t="s">
        <v>84</v>
      </c>
      <c r="E13" s="54"/>
      <c r="F13" s="54">
        <f t="shared" si="0"/>
        <v>75000</v>
      </c>
      <c r="G13" s="158">
        <v>804.6</v>
      </c>
      <c r="H13" s="55">
        <f t="shared" si="1"/>
        <v>1619.15</v>
      </c>
      <c r="I13" s="55">
        <f t="shared" si="2"/>
        <v>73380.849999999991</v>
      </c>
    </row>
    <row r="14" spans="1:10" x14ac:dyDescent="0.2">
      <c r="A14" s="70"/>
      <c r="B14" s="51"/>
      <c r="C14" s="51"/>
      <c r="D14" s="60"/>
      <c r="E14" s="54"/>
      <c r="F14" s="54">
        <f t="shared" si="0"/>
        <v>75000</v>
      </c>
      <c r="G14" s="55"/>
      <c r="H14" s="55">
        <f t="shared" si="1"/>
        <v>1619.15</v>
      </c>
      <c r="I14" s="55">
        <f t="shared" si="2"/>
        <v>73380.849999999991</v>
      </c>
    </row>
    <row r="15" spans="1:10" x14ac:dyDescent="0.2">
      <c r="A15" s="70"/>
      <c r="B15" s="51"/>
      <c r="C15" s="51"/>
      <c r="D15" s="60"/>
      <c r="E15" s="54"/>
      <c r="F15" s="54">
        <f t="shared" si="0"/>
        <v>75000</v>
      </c>
      <c r="G15" s="58"/>
      <c r="H15" s="55">
        <f t="shared" si="1"/>
        <v>1619.15</v>
      </c>
      <c r="I15" s="55">
        <f t="shared" si="2"/>
        <v>73380.849999999991</v>
      </c>
    </row>
    <row r="16" spans="1:10" x14ac:dyDescent="0.2">
      <c r="A16" s="70"/>
      <c r="B16" s="51"/>
      <c r="C16" s="51"/>
      <c r="D16" s="60"/>
      <c r="E16" s="54"/>
      <c r="F16" s="54">
        <f t="shared" si="0"/>
        <v>75000</v>
      </c>
      <c r="G16" s="58"/>
      <c r="H16" s="55">
        <f t="shared" si="1"/>
        <v>1619.15</v>
      </c>
      <c r="I16" s="55">
        <f t="shared" si="2"/>
        <v>73380.849999999991</v>
      </c>
    </row>
    <row r="17" spans="1:9" x14ac:dyDescent="0.2">
      <c r="A17" s="70"/>
      <c r="B17" s="51"/>
      <c r="C17" s="51"/>
      <c r="D17" s="60"/>
      <c r="E17" s="54"/>
      <c r="F17" s="54">
        <f t="shared" si="0"/>
        <v>75000</v>
      </c>
      <c r="G17" s="58"/>
      <c r="H17" s="55">
        <f t="shared" si="1"/>
        <v>1619.15</v>
      </c>
      <c r="I17" s="55">
        <f t="shared" si="2"/>
        <v>73380.849999999991</v>
      </c>
    </row>
    <row r="18" spans="1:9" x14ac:dyDescent="0.2">
      <c r="A18" s="70"/>
      <c r="B18" s="51"/>
      <c r="C18" s="51"/>
      <c r="D18" s="60"/>
      <c r="E18" s="54"/>
      <c r="F18" s="54">
        <f t="shared" si="0"/>
        <v>75000</v>
      </c>
      <c r="G18" s="58"/>
      <c r="H18" s="55">
        <f t="shared" si="1"/>
        <v>1619.15</v>
      </c>
      <c r="I18" s="55">
        <f t="shared" si="2"/>
        <v>73380.849999999991</v>
      </c>
    </row>
    <row r="19" spans="1:9" x14ac:dyDescent="0.2">
      <c r="A19" s="70"/>
      <c r="B19" s="51"/>
      <c r="C19" s="51"/>
      <c r="D19" s="60"/>
      <c r="E19" s="54"/>
      <c r="F19" s="54">
        <f t="shared" si="0"/>
        <v>75000</v>
      </c>
      <c r="G19" s="55"/>
      <c r="H19" s="55">
        <f t="shared" si="1"/>
        <v>1619.15</v>
      </c>
      <c r="I19" s="55">
        <f t="shared" si="2"/>
        <v>73380.849999999991</v>
      </c>
    </row>
    <row r="20" spans="1:9" x14ac:dyDescent="0.2">
      <c r="A20" s="70"/>
      <c r="B20" s="51"/>
      <c r="C20" s="51"/>
      <c r="D20" s="60"/>
      <c r="E20" s="54"/>
      <c r="F20" s="54">
        <f t="shared" si="0"/>
        <v>75000</v>
      </c>
      <c r="G20" s="55"/>
      <c r="H20" s="55">
        <f t="shared" si="1"/>
        <v>1619.15</v>
      </c>
      <c r="I20" s="55">
        <f t="shared" si="2"/>
        <v>73380.849999999991</v>
      </c>
    </row>
    <row r="21" spans="1:9" x14ac:dyDescent="0.2">
      <c r="A21" s="70"/>
      <c r="B21" s="51"/>
      <c r="C21" s="51"/>
      <c r="D21" s="39"/>
      <c r="E21" s="54"/>
      <c r="F21" s="54">
        <f t="shared" si="0"/>
        <v>75000</v>
      </c>
      <c r="G21" s="55"/>
      <c r="H21" s="55">
        <f t="shared" si="1"/>
        <v>1619.15</v>
      </c>
      <c r="I21" s="55">
        <f t="shared" si="2"/>
        <v>73380.849999999991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75000</v>
      </c>
      <c r="F23" s="63"/>
      <c r="G23" s="63">
        <f>SUM(G9:G22)</f>
        <v>1619.15</v>
      </c>
      <c r="H23" s="63"/>
      <c r="I23" s="63">
        <f>E23-G23</f>
        <v>73380.850000000006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67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9549-B08A-4353-8E4E-95A6B9C836CF}">
  <dimension ref="A1:G24"/>
  <sheetViews>
    <sheetView zoomScaleNormal="100" workbookViewId="0">
      <selection activeCell="C28" sqref="C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144</v>
      </c>
      <c r="C1" s="3"/>
    </row>
    <row r="2" spans="2:7" ht="15.75" x14ac:dyDescent="0.25">
      <c r="B2" s="6" t="s">
        <v>146</v>
      </c>
    </row>
    <row r="3" spans="2:7" ht="15.75" x14ac:dyDescent="0.25">
      <c r="B3" s="7" t="s">
        <v>147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FINANCIAL!G16</f>
        <v>2350000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'#9542.01 Vendor A'!D23</f>
        <v>0</v>
      </c>
      <c r="E10" s="20">
        <f>'#9542.01 Vendor A'!F23</f>
        <v>0</v>
      </c>
      <c r="F10" s="20">
        <f>'#9542.01 Vendor A'!H23</f>
        <v>0</v>
      </c>
      <c r="G10" s="21"/>
    </row>
    <row r="11" spans="2:7" x14ac:dyDescent="0.2">
      <c r="B11" s="5" t="s">
        <v>15</v>
      </c>
      <c r="C11" s="22"/>
      <c r="D11" s="20">
        <f>'#9542.01 PM TIME'!E23</f>
        <v>0</v>
      </c>
      <c r="E11" s="20">
        <f>'#9542.01 PM TIME'!G23</f>
        <v>0</v>
      </c>
      <c r="F11" s="20">
        <f>'#9542.01 PM TIME'!I23</f>
        <v>0</v>
      </c>
      <c r="G11" s="21"/>
    </row>
    <row r="12" spans="2:7" x14ac:dyDescent="0.2">
      <c r="B12" s="5" t="s">
        <v>16</v>
      </c>
      <c r="C12" s="23"/>
      <c r="D12" s="24">
        <f>'#9542.01 Misc'!G22</f>
        <v>0</v>
      </c>
      <c r="E12" s="24">
        <f>'#9542.01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2350000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2350000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73D8-4CA5-4926-89C7-2C1026E373AD}">
  <sheetPr>
    <tabColor rgb="FF0070C0"/>
  </sheetPr>
  <dimension ref="A1:I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#9542.01'!B1</f>
        <v>DOC IMCC Admin Basement Water Mitigation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#9542.01'!B2</f>
        <v>Project # 9542.01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#9542.01'!B3</f>
        <v>Program code 954201</v>
      </c>
      <c r="B3" s="5"/>
      <c r="C3" s="4"/>
      <c r="D3" s="8" t="str">
        <f>'RECAP #9542.01'!E3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#9542.01'!B6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E7D3-7B7E-47E5-86FF-8AF93BC7427A}">
  <sheetPr>
    <tabColor indexed="30"/>
  </sheetPr>
  <dimension ref="A1:J627"/>
  <sheetViews>
    <sheetView zoomScaleNormal="100" workbookViewId="0">
      <selection activeCell="B11" sqref="B11:B12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#9542.01'!B1</f>
        <v>DOC IMCC Admin Basement Water Mitigation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#9542.01'!B2</f>
        <v>Project # 9542.01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#9542.01'!B3</f>
        <v>Program code 954201</v>
      </c>
      <c r="B3" s="5"/>
      <c r="C3" s="5"/>
      <c r="D3" s="4"/>
      <c r="E3" s="8" t="str">
        <f>'RECAP #9542.01'!E3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188</v>
      </c>
      <c r="F6" s="43"/>
      <c r="G6" s="44"/>
      <c r="H6" s="40"/>
      <c r="I6" s="36"/>
    </row>
    <row r="7" spans="1:10" s="30" customFormat="1" ht="15.75" x14ac:dyDescent="0.25">
      <c r="A7" s="11" t="str">
        <f>'RECAP #9542.01'!B6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36D2-CB4B-4987-946F-B8F99B3AA772}">
  <sheetPr>
    <tabColor indexed="30"/>
    <pageSetUpPr fitToPage="1"/>
  </sheetPr>
  <dimension ref="A1:AD41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#9542.01'!B1</f>
        <v>DOC IMCC Admin Basement Water Mitigation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#9542.01'!B2</f>
        <v>Project # 9542.01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#9542.01'!B3</f>
        <v>Program code 954201</v>
      </c>
      <c r="E3" s="8" t="str">
        <f>'RECAP #9542.01'!E3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#9542.01'!B6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5E01-F1F4-4B3E-985B-0C5FBA905418}">
  <dimension ref="A1:G24"/>
  <sheetViews>
    <sheetView zoomScaleNormal="100" workbookViewId="0">
      <selection activeCell="F11" sqref="F11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148</v>
      </c>
      <c r="C1" s="3"/>
    </row>
    <row r="2" spans="2:7" ht="15.75" x14ac:dyDescent="0.25">
      <c r="B2" s="6" t="s">
        <v>91</v>
      </c>
    </row>
    <row r="3" spans="2:7" ht="15.75" x14ac:dyDescent="0.25">
      <c r="B3" s="7" t="s">
        <v>92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93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FINANCIAL!G17</f>
        <v>450000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'#9547.00 Vendor A '!D23</f>
        <v>0</v>
      </c>
      <c r="E10" s="20">
        <f>'#9547.00 Vendor A '!F23</f>
        <v>0</v>
      </c>
      <c r="F10" s="20">
        <f>'#9547.00 Vendor A '!H23</f>
        <v>0</v>
      </c>
      <c r="G10" s="21"/>
    </row>
    <row r="11" spans="2:7" x14ac:dyDescent="0.2">
      <c r="B11" s="5" t="s">
        <v>15</v>
      </c>
      <c r="C11" s="22"/>
      <c r="D11" s="20">
        <f>'#9547.00 PM TIME'!E23</f>
        <v>20000</v>
      </c>
      <c r="E11" s="20">
        <f>'#9547.00 PM TIME'!G23</f>
        <v>0</v>
      </c>
      <c r="F11" s="20">
        <f>'#9547.00 PM TIME'!I23</f>
        <v>20000</v>
      </c>
      <c r="G11" s="21"/>
    </row>
    <row r="12" spans="2:7" x14ac:dyDescent="0.2">
      <c r="B12" s="5" t="s">
        <v>16</v>
      </c>
      <c r="C12" s="23"/>
      <c r="D12" s="24">
        <f>'#9548.00 Misc '!G22</f>
        <v>0</v>
      </c>
      <c r="E12" s="24">
        <f>'#9548.00 Misc 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450000</v>
      </c>
      <c r="D14" s="27">
        <f>SUM(D8:D13)</f>
        <v>20000</v>
      </c>
      <c r="E14" s="27">
        <f>SUM(E8:E13)</f>
        <v>0</v>
      </c>
      <c r="F14" s="27">
        <f>SUM(D14-E14)</f>
        <v>20000</v>
      </c>
      <c r="G14" s="27">
        <f>C8-D14</f>
        <v>430000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EE41-7EEE-4647-8EBA-92D7245B934D}">
  <sheetPr>
    <tabColor rgb="FF0070C0"/>
  </sheetPr>
  <dimension ref="A1:I627"/>
  <sheetViews>
    <sheetView zoomScaleNormal="100" workbookViewId="0">
      <selection activeCell="D4" sqref="D4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#9547.00'!B1</f>
        <v>DOC 2JD FDCCC Metal Roof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#9547.00'!B2</f>
        <v>Project # 9547.00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#9547.00'!B3</f>
        <v>Program code 954700</v>
      </c>
      <c r="B3" s="5"/>
      <c r="C3" s="4"/>
      <c r="D3" s="8" t="str">
        <f>'RECAP #9547.00'!E3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#9547.00'!B6</f>
        <v>Project Manager - Brad T.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E6AF-7FA6-4410-8AC3-0C6DE8D9AAD3}">
  <dimension ref="A1:J627"/>
  <sheetViews>
    <sheetView zoomScaleNormal="100" workbookViewId="0">
      <selection activeCell="D30" sqref="D30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1.710937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#9547.00'!B1</f>
        <v>DOC 2JD FDCCC Metal Roof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#9547.00'!B2</f>
        <v>Project # 9547.00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#9547.00'!B3</f>
        <v>Program code 954700</v>
      </c>
      <c r="B3" s="5"/>
      <c r="C3" s="5"/>
      <c r="D3" s="4"/>
      <c r="E3" s="8" t="str">
        <f>'RECAP #9547.00'!E3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168</v>
      </c>
      <c r="F6" s="43"/>
      <c r="G6" s="44"/>
      <c r="H6" s="40"/>
      <c r="I6" s="36"/>
    </row>
    <row r="7" spans="1:10" s="30" customFormat="1" ht="15.75" x14ac:dyDescent="0.25">
      <c r="A7" s="11" t="str">
        <f>'RECAP #9547.00'!B6</f>
        <v>Project Manager - Brad T.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20000</v>
      </c>
      <c r="F9" s="54">
        <f>E9</f>
        <v>20000</v>
      </c>
      <c r="G9" s="55"/>
      <c r="H9" s="55"/>
      <c r="I9" s="55">
        <f>F9</f>
        <v>20000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20000</v>
      </c>
      <c r="G10" s="58"/>
      <c r="H10" s="55">
        <f t="shared" ref="H10:H21" si="1">H9+G10</f>
        <v>0</v>
      </c>
      <c r="I10" s="55">
        <f t="shared" ref="I10:I21" si="2">I9-G10+E10</f>
        <v>20000</v>
      </c>
    </row>
    <row r="11" spans="1:10" x14ac:dyDescent="0.2">
      <c r="A11" s="70"/>
      <c r="B11" s="51"/>
      <c r="C11" s="51"/>
      <c r="D11" s="60"/>
      <c r="E11" s="54"/>
      <c r="F11" s="54">
        <f t="shared" si="0"/>
        <v>20000</v>
      </c>
      <c r="G11" s="58"/>
      <c r="H11" s="55">
        <f t="shared" si="1"/>
        <v>0</v>
      </c>
      <c r="I11" s="55">
        <f t="shared" si="2"/>
        <v>20000</v>
      </c>
    </row>
    <row r="12" spans="1:10" x14ac:dyDescent="0.2">
      <c r="A12" s="70"/>
      <c r="B12" s="51"/>
      <c r="C12" s="51"/>
      <c r="D12" s="60"/>
      <c r="E12" s="54"/>
      <c r="F12" s="54">
        <f t="shared" si="0"/>
        <v>20000</v>
      </c>
      <c r="G12" s="58"/>
      <c r="H12" s="55">
        <f t="shared" si="1"/>
        <v>0</v>
      </c>
      <c r="I12" s="55">
        <f t="shared" si="2"/>
        <v>20000</v>
      </c>
    </row>
    <row r="13" spans="1:10" x14ac:dyDescent="0.2">
      <c r="A13" s="70"/>
      <c r="B13" s="51"/>
      <c r="C13" s="51"/>
      <c r="D13" s="60"/>
      <c r="E13" s="54"/>
      <c r="F13" s="54">
        <f t="shared" si="0"/>
        <v>20000</v>
      </c>
      <c r="G13" s="58"/>
      <c r="H13" s="55">
        <f t="shared" si="1"/>
        <v>0</v>
      </c>
      <c r="I13" s="55">
        <f t="shared" si="2"/>
        <v>20000</v>
      </c>
    </row>
    <row r="14" spans="1:10" x14ac:dyDescent="0.2">
      <c r="A14" s="70"/>
      <c r="B14" s="51"/>
      <c r="C14" s="51"/>
      <c r="D14" s="60"/>
      <c r="E14" s="54"/>
      <c r="F14" s="54">
        <f t="shared" si="0"/>
        <v>20000</v>
      </c>
      <c r="G14" s="55"/>
      <c r="H14" s="55">
        <f t="shared" si="1"/>
        <v>0</v>
      </c>
      <c r="I14" s="55">
        <f t="shared" si="2"/>
        <v>20000</v>
      </c>
    </row>
    <row r="15" spans="1:10" x14ac:dyDescent="0.2">
      <c r="A15" s="70"/>
      <c r="B15" s="51"/>
      <c r="C15" s="51"/>
      <c r="D15" s="60"/>
      <c r="E15" s="54"/>
      <c r="F15" s="54">
        <f t="shared" si="0"/>
        <v>20000</v>
      </c>
      <c r="G15" s="58"/>
      <c r="H15" s="55">
        <f t="shared" si="1"/>
        <v>0</v>
      </c>
      <c r="I15" s="55">
        <f t="shared" si="2"/>
        <v>20000</v>
      </c>
    </row>
    <row r="16" spans="1:10" x14ac:dyDescent="0.2">
      <c r="A16" s="70"/>
      <c r="B16" s="51"/>
      <c r="C16" s="51"/>
      <c r="D16" s="60"/>
      <c r="E16" s="54"/>
      <c r="F16" s="54">
        <f t="shared" si="0"/>
        <v>20000</v>
      </c>
      <c r="G16" s="58"/>
      <c r="H16" s="55">
        <f t="shared" si="1"/>
        <v>0</v>
      </c>
      <c r="I16" s="55">
        <f t="shared" si="2"/>
        <v>20000</v>
      </c>
    </row>
    <row r="17" spans="1:9" x14ac:dyDescent="0.2">
      <c r="A17" s="70"/>
      <c r="B17" s="51"/>
      <c r="C17" s="51"/>
      <c r="D17" s="60"/>
      <c r="E17" s="54"/>
      <c r="F17" s="54">
        <f t="shared" si="0"/>
        <v>20000</v>
      </c>
      <c r="G17" s="58"/>
      <c r="H17" s="55">
        <f t="shared" si="1"/>
        <v>0</v>
      </c>
      <c r="I17" s="55">
        <f t="shared" si="2"/>
        <v>20000</v>
      </c>
    </row>
    <row r="18" spans="1:9" x14ac:dyDescent="0.2">
      <c r="A18" s="70"/>
      <c r="B18" s="51"/>
      <c r="C18" s="51"/>
      <c r="D18" s="60"/>
      <c r="E18" s="54"/>
      <c r="F18" s="54">
        <f t="shared" si="0"/>
        <v>20000</v>
      </c>
      <c r="G18" s="58"/>
      <c r="H18" s="55">
        <f t="shared" si="1"/>
        <v>0</v>
      </c>
      <c r="I18" s="55">
        <f t="shared" si="2"/>
        <v>20000</v>
      </c>
    </row>
    <row r="19" spans="1:9" x14ac:dyDescent="0.2">
      <c r="A19" s="70"/>
      <c r="B19" s="51"/>
      <c r="C19" s="51"/>
      <c r="D19" s="60"/>
      <c r="E19" s="54"/>
      <c r="F19" s="54">
        <f t="shared" si="0"/>
        <v>20000</v>
      </c>
      <c r="G19" s="55"/>
      <c r="H19" s="55">
        <f t="shared" si="1"/>
        <v>0</v>
      </c>
      <c r="I19" s="55">
        <f t="shared" si="2"/>
        <v>20000</v>
      </c>
    </row>
    <row r="20" spans="1:9" x14ac:dyDescent="0.2">
      <c r="A20" s="70"/>
      <c r="B20" s="51"/>
      <c r="C20" s="51"/>
      <c r="D20" s="60"/>
      <c r="E20" s="54"/>
      <c r="F20" s="54">
        <f t="shared" si="0"/>
        <v>20000</v>
      </c>
      <c r="G20" s="55"/>
      <c r="H20" s="55">
        <f t="shared" si="1"/>
        <v>0</v>
      </c>
      <c r="I20" s="55">
        <f t="shared" si="2"/>
        <v>20000</v>
      </c>
    </row>
    <row r="21" spans="1:9" x14ac:dyDescent="0.2">
      <c r="A21" s="70"/>
      <c r="B21" s="51"/>
      <c r="C21" s="51"/>
      <c r="D21" s="39"/>
      <c r="E21" s="54"/>
      <c r="F21" s="54">
        <f t="shared" si="0"/>
        <v>20000</v>
      </c>
      <c r="G21" s="55"/>
      <c r="H21" s="55">
        <f t="shared" si="1"/>
        <v>0</v>
      </c>
      <c r="I21" s="55">
        <f t="shared" si="2"/>
        <v>20000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20000</v>
      </c>
      <c r="F23" s="63"/>
      <c r="G23" s="63">
        <f>SUM(G9:G22)</f>
        <v>0</v>
      </c>
      <c r="H23" s="63"/>
      <c r="I23" s="63">
        <f>E23-G23</f>
        <v>20000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781C-0E09-43DF-B497-828DEE6F5A8B}">
  <sheetPr>
    <tabColor indexed="30"/>
    <pageSetUpPr fitToPage="1"/>
  </sheetPr>
  <dimension ref="A1:AD41"/>
  <sheetViews>
    <sheetView zoomScaleNormal="100" workbookViewId="0">
      <selection activeCell="E4" sqref="E4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#9547.00'!B1</f>
        <v>DOC 2JD FDCCC Metal Roof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#9547.00'!B2</f>
        <v>Project # 9547.00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#9547.00'!B3</f>
        <v>Program code 954700</v>
      </c>
      <c r="E3" s="8" t="str">
        <f>'RECAP #9547.00'!E3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#9547.00'!B6</f>
        <v>Project Manager - Brad T.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8C1F-DBE2-4DDF-B736-325D4881DF48}">
  <dimension ref="A1:G24"/>
  <sheetViews>
    <sheetView zoomScaleNormal="100" workbookViewId="0">
      <selection activeCell="G26" sqref="G26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149</v>
      </c>
      <c r="C1" s="3"/>
    </row>
    <row r="2" spans="2:7" ht="15.75" x14ac:dyDescent="0.25">
      <c r="B2" s="6" t="s">
        <v>95</v>
      </c>
    </row>
    <row r="3" spans="2:7" ht="15.75" x14ac:dyDescent="0.25">
      <c r="B3" s="7" t="s">
        <v>96</v>
      </c>
      <c r="E3" s="8" t="s">
        <v>3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97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FINANCIAL!G18</f>
        <v>300000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'#9548.00 Vendor A'!D23</f>
        <v>0</v>
      </c>
      <c r="E10" s="20">
        <f>'#9548.00 Vendor A'!F23</f>
        <v>0</v>
      </c>
      <c r="F10" s="20">
        <f>'#9548.00 Vendor A'!H23</f>
        <v>0</v>
      </c>
      <c r="G10" s="21"/>
    </row>
    <row r="11" spans="2:7" x14ac:dyDescent="0.2">
      <c r="B11" s="5" t="s">
        <v>15</v>
      </c>
      <c r="C11" s="22"/>
      <c r="D11" s="20">
        <f>'#9548.00 PM TIME '!E23</f>
        <v>0</v>
      </c>
      <c r="E11" s="20">
        <f>'#9548.00 PM TIME '!G23</f>
        <v>0</v>
      </c>
      <c r="F11" s="20">
        <f>'#9548.00 PM TIME '!I23</f>
        <v>0</v>
      </c>
      <c r="G11" s="21"/>
    </row>
    <row r="12" spans="2:7" x14ac:dyDescent="0.2">
      <c r="B12" s="5" t="s">
        <v>16</v>
      </c>
      <c r="C12" s="23"/>
      <c r="D12" s="24">
        <f>'#9548.00 Misc '!G22</f>
        <v>0</v>
      </c>
      <c r="E12" s="24">
        <f>'#9548.00 Misc 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300000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300000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E7B4-40B8-4E04-B91C-D398800E7661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#9548.00'!B1</f>
        <v>DAS CC Historical Building HVAC Replacement Design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#9548.00'!B2</f>
        <v>Project # 9548.00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#9548.00'!B3</f>
        <v>Program code 954800</v>
      </c>
      <c r="B3" s="5"/>
      <c r="C3" s="4"/>
      <c r="D3" s="8" t="str">
        <f>'RECAP #9548.00'!E3</f>
        <v>Major Program xxxx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#9548.00'!B6</f>
        <v>Project Manager - Jennie E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0C02-8079-492B-B1E2-F91323D58399}">
  <sheetPr>
    <tabColor indexed="30"/>
  </sheetPr>
  <dimension ref="A1:J627"/>
  <sheetViews>
    <sheetView zoomScaleNormal="100" workbookViewId="0">
      <selection activeCell="D12" sqref="D12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#9548.00'!B1</f>
        <v>DAS CC Historical Building HVAC Replacement Design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#9548.00'!B2</f>
        <v>Project # 9548.00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#9548.00'!B3</f>
        <v>Program code 954800</v>
      </c>
      <c r="B3" s="5"/>
      <c r="C3" s="5"/>
      <c r="D3" s="4"/>
      <c r="E3" s="8" t="str">
        <f>'RECAP #9548.00'!E3</f>
        <v>Major Program xxxx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169</v>
      </c>
      <c r="F6" s="43"/>
      <c r="G6" s="44"/>
      <c r="H6" s="40"/>
      <c r="I6" s="36"/>
    </row>
    <row r="7" spans="1:10" s="30" customFormat="1" ht="15.75" x14ac:dyDescent="0.25">
      <c r="A7" s="11" t="str">
        <f>'RECAP #9548.00'!B6</f>
        <v>Project Manager - Jennie E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D088-BE84-4507-B628-BF08BA4577A5}">
  <sheetPr>
    <tabColor indexed="30"/>
    <pageSetUpPr fitToPage="1"/>
  </sheetPr>
  <dimension ref="A1:AD41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#9548.00'!B1</f>
        <v>DAS CC Historical Building HVAC Replacement Design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#9548.00'!B2</f>
        <v>Project # 9548.00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#9548.00'!B3</f>
        <v>Program code 954800</v>
      </c>
      <c r="E3" s="8" t="str">
        <f>'RECAP #9548.00'!E3</f>
        <v>Major Program xxxx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#9548.00'!B6</f>
        <v>Project Manager - Jennie E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7B02-EB3C-400D-89FC-72DF6A3296C7}">
  <dimension ref="A1:G24"/>
  <sheetViews>
    <sheetView zoomScaleNormal="100" workbookViewId="0">
      <selection activeCell="F25" sqref="F2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150</v>
      </c>
      <c r="C1" s="3"/>
    </row>
    <row r="2" spans="2:7" ht="15.75" x14ac:dyDescent="0.25">
      <c r="B2" s="6" t="s">
        <v>98</v>
      </c>
    </row>
    <row r="3" spans="2:7" ht="15.75" x14ac:dyDescent="0.25">
      <c r="B3" s="7" t="s">
        <v>99</v>
      </c>
      <c r="E3" s="8" t="s">
        <v>100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97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FINANCIAL!G19</f>
        <v>2736000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'#9549.00 Vendor A'!D23</f>
        <v>0</v>
      </c>
      <c r="E10" s="20">
        <f>'#9549.00 Vendor A'!F23</f>
        <v>0</v>
      </c>
      <c r="F10" s="20">
        <f>'#9549.00 Vendor A'!H23</f>
        <v>0</v>
      </c>
      <c r="G10" s="21"/>
    </row>
    <row r="11" spans="2:7" x14ac:dyDescent="0.2">
      <c r="B11" s="5" t="s">
        <v>15</v>
      </c>
      <c r="C11" s="22"/>
      <c r="D11" s="20">
        <f>'#9549.00 PM TIME'!E23</f>
        <v>0</v>
      </c>
      <c r="E11" s="20">
        <f>'#9549.00 PM TIME'!G23</f>
        <v>0</v>
      </c>
      <c r="F11" s="20">
        <f>'#9549.00 PM TIME'!I23</f>
        <v>0</v>
      </c>
      <c r="G11" s="21"/>
    </row>
    <row r="12" spans="2:7" x14ac:dyDescent="0.2">
      <c r="B12" s="5" t="s">
        <v>16</v>
      </c>
      <c r="C12" s="23"/>
      <c r="D12" s="24">
        <f>'#9549.00 Misc'!G22</f>
        <v>0</v>
      </c>
      <c r="E12" s="24">
        <f>'#9549.00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2736000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2736000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B6C9-E7B5-4559-9C7C-5150441D2F39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#9549.00'!B1</f>
        <v xml:space="preserve">HHS CHMHI Administration Building Window Replacement Phase 1 and 2 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#9549.00'!B2</f>
        <v>Project # 9549.00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#9549.00'!B3</f>
        <v>Program code 954900</v>
      </c>
      <c r="B3" s="5"/>
      <c r="C3" s="4"/>
      <c r="D3" s="8" t="str">
        <f>'RECAP #9549.00'!E3</f>
        <v>Major Program 4E19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#9549.00'!B6</f>
        <v>Project Manager - Jennie E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58C1-C5A0-4EDC-82A2-E60C931B25B9}">
  <sheetPr>
    <tabColor indexed="30"/>
  </sheetPr>
  <dimension ref="A1:J627"/>
  <sheetViews>
    <sheetView zoomScaleNormal="100" workbookViewId="0">
      <selection activeCell="E7" sqref="E7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#9549.00'!B1</f>
        <v xml:space="preserve">HHS CHMHI Administration Building Window Replacement Phase 1 and 2 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#9549.00'!B2</f>
        <v>Project # 9549.00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#9549.00'!B3</f>
        <v>Program code 954900</v>
      </c>
      <c r="B3" s="5"/>
      <c r="C3" s="5"/>
      <c r="D3" s="4"/>
      <c r="E3" s="8" t="str">
        <f>'RECAP #9549.00'!E3</f>
        <v>Major Program 4E19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170</v>
      </c>
      <c r="F6" s="43"/>
      <c r="G6" s="44"/>
      <c r="H6" s="40"/>
      <c r="I6" s="36"/>
    </row>
    <row r="7" spans="1:10" s="30" customFormat="1" ht="15.75" x14ac:dyDescent="0.25">
      <c r="A7" s="11" t="str">
        <f>'RECAP #9549.00'!B6</f>
        <v>Project Manager - Jennie E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B461-7527-40FC-9C5F-F3B4FA0960E8}">
  <sheetPr>
    <tabColor indexed="30"/>
    <pageSetUpPr fitToPage="1"/>
  </sheetPr>
  <dimension ref="A1:AD41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#9549.00'!B1</f>
        <v xml:space="preserve">HHS CHMHI Administration Building Window Replacement Phase 1 and 2 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#9549.00'!B2</f>
        <v>Project # 9549.00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#9549.00'!B3</f>
        <v>Program code 954900</v>
      </c>
      <c r="E3" s="8" t="str">
        <f>'RECAP #9549.00'!E3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#9549.00'!B6</f>
        <v>Project Manager - Jennie E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07C4-1F2C-430F-A545-411AB9FFCABC}">
  <dimension ref="A1:G24"/>
  <sheetViews>
    <sheetView zoomScaleNormal="100" workbookViewId="0">
      <selection activeCell="D29" sqref="D29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151</v>
      </c>
      <c r="C1" s="3"/>
    </row>
    <row r="2" spans="2:7" ht="15.75" x14ac:dyDescent="0.25">
      <c r="B2" s="6" t="s">
        <v>101</v>
      </c>
    </row>
    <row r="3" spans="2:7" ht="15.75" x14ac:dyDescent="0.25">
      <c r="B3" s="7" t="s">
        <v>102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97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FINANCIAL!G20</f>
        <v>858500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'#9550.00 Vendor A'!D23</f>
        <v>0</v>
      </c>
      <c r="E10" s="20">
        <f>'#9550.00 Vendor A'!F23</f>
        <v>0</v>
      </c>
      <c r="F10" s="20">
        <f>'#9550.00 Vendor A'!H23</f>
        <v>0</v>
      </c>
      <c r="G10" s="21"/>
    </row>
    <row r="11" spans="2:7" x14ac:dyDescent="0.2">
      <c r="B11" s="5" t="s">
        <v>15</v>
      </c>
      <c r="C11" s="22"/>
      <c r="D11" s="20">
        <f>'#9550.00 PM TIME '!E23</f>
        <v>0</v>
      </c>
      <c r="E11" s="20">
        <f>'#9550.00 PM TIME '!G23</f>
        <v>0</v>
      </c>
      <c r="F11" s="20">
        <f>'#9550.00 PM TIME '!I23</f>
        <v>0</v>
      </c>
      <c r="G11" s="21"/>
    </row>
    <row r="12" spans="2:7" x14ac:dyDescent="0.2">
      <c r="B12" s="5" t="s">
        <v>16</v>
      </c>
      <c r="C12" s="23"/>
      <c r="D12" s="24">
        <f>'#9550.00 Misc'!G22</f>
        <v>0</v>
      </c>
      <c r="E12" s="24">
        <f>'#9550.00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858500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858500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93CA-8F0A-40F2-81D4-91FF216C16D4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#9550.00'!B1</f>
        <v xml:space="preserve">DOC FDCF Replace Power Plant and Warehouse Roofs 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#9550.00'!B2</f>
        <v>Project # 9550.00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#9550.00'!B3</f>
        <v>Program code 955000</v>
      </c>
      <c r="B3" s="5"/>
      <c r="C3" s="4"/>
      <c r="D3" s="8" t="str">
        <f>'RECAP #9550.00'!E3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#9550.00'!B6</f>
        <v>Project Manager - Jennie E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884B-0763-41D1-AFE5-FB057C95D92B}">
  <sheetPr>
    <tabColor indexed="30"/>
  </sheetPr>
  <dimension ref="A1:J627"/>
  <sheetViews>
    <sheetView zoomScaleNormal="100" workbookViewId="0">
      <selection activeCell="E7" sqref="E7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#9550.00'!B1</f>
        <v xml:space="preserve">DOC FDCF Replace Power Plant and Warehouse Roofs 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#9550.00'!B2</f>
        <v>Project # 9550.00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#9550.00'!B3</f>
        <v>Program code 955000</v>
      </c>
      <c r="B3" s="5"/>
      <c r="C3" s="5"/>
      <c r="D3" s="4"/>
      <c r="E3" s="8" t="str">
        <f>'RECAP #9550.00'!E3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171</v>
      </c>
      <c r="F6" s="43"/>
      <c r="G6" s="44"/>
      <c r="H6" s="40"/>
      <c r="I6" s="36"/>
    </row>
    <row r="7" spans="1:10" s="30" customFormat="1" ht="15.75" x14ac:dyDescent="0.25">
      <c r="A7" s="11" t="str">
        <f>'RECAP #9550.00'!B6</f>
        <v>Project Manager - Jennie E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BCF2-DC5B-4DD9-A765-F738A3F0E4B9}">
  <sheetPr>
    <tabColor indexed="30"/>
    <pageSetUpPr fitToPage="1"/>
  </sheetPr>
  <dimension ref="A1:AD41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#9550.00'!B1</f>
        <v xml:space="preserve">DOC FDCF Replace Power Plant and Warehouse Roofs 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#9550.00'!B2</f>
        <v>Project # 9550.00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#9550.00'!B3</f>
        <v>Program code 955000</v>
      </c>
      <c r="E3" s="8" t="str">
        <f>'RECAP #9550.00'!E3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#9550.00'!B6</f>
        <v>Project Manager - Jennie E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0F282-B20B-44F6-8690-9BEC50F8C24E}">
  <dimension ref="A1:G24"/>
  <sheetViews>
    <sheetView zoomScaleNormal="100" workbookViewId="0">
      <selection activeCell="H28" sqref="H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152</v>
      </c>
      <c r="C1" s="3"/>
    </row>
    <row r="2" spans="2:7" ht="15.75" x14ac:dyDescent="0.25">
      <c r="B2" s="6" t="s">
        <v>104</v>
      </c>
    </row>
    <row r="3" spans="2:7" ht="15.75" x14ac:dyDescent="0.25">
      <c r="B3" s="7" t="s">
        <v>105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103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FINANCIAL!G21</f>
        <v>800000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'#9551.00 Vendor A '!D23</f>
        <v>0</v>
      </c>
      <c r="E10" s="20">
        <f>'#9551.00 Vendor A '!F23</f>
        <v>0</v>
      </c>
      <c r="F10" s="20">
        <f>'#9551.00 Vendor A '!H23</f>
        <v>0</v>
      </c>
      <c r="G10" s="21"/>
    </row>
    <row r="11" spans="2:7" x14ac:dyDescent="0.2">
      <c r="B11" s="5" t="s">
        <v>15</v>
      </c>
      <c r="C11" s="22"/>
      <c r="D11" s="20">
        <f>'#9551.00 PM TIME'!E23</f>
        <v>25000</v>
      </c>
      <c r="E11" s="20">
        <f>'#9551.00 PM TIME'!G23</f>
        <v>0</v>
      </c>
      <c r="F11" s="20">
        <f>'#9551.00 PM TIME'!I23</f>
        <v>25000</v>
      </c>
      <c r="G11" s="21"/>
    </row>
    <row r="12" spans="2:7" x14ac:dyDescent="0.2">
      <c r="B12" s="5" t="s">
        <v>16</v>
      </c>
      <c r="C12" s="23"/>
      <c r="D12" s="24">
        <f>'#9551.00 Misc'!G22</f>
        <v>0</v>
      </c>
      <c r="E12" s="24">
        <f>'#9551.00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800000</v>
      </c>
      <c r="D14" s="27">
        <f>SUM(D8:D13)</f>
        <v>25000</v>
      </c>
      <c r="E14" s="27">
        <f>SUM(E8:E13)</f>
        <v>0</v>
      </c>
      <c r="F14" s="27">
        <f>SUM(D14-E14)</f>
        <v>25000</v>
      </c>
      <c r="G14" s="27">
        <f>C8-D14</f>
        <v>775000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0C11-40EF-4D72-9F9C-EF3C6CA00F8D}">
  <sheetPr>
    <tabColor rgb="FF0070C0"/>
  </sheetPr>
  <dimension ref="A1:I627"/>
  <sheetViews>
    <sheetView zoomScaleNormal="100" workbookViewId="0">
      <selection activeCell="D3" sqref="D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#9551.00'!B1</f>
        <v>DOC ICIW IPI Building Heating Unit Replacements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#9551.00'!B2</f>
        <v>Project # 9551.00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#9551.00'!B3</f>
        <v>Program code 955100</v>
      </c>
      <c r="B3" s="5"/>
      <c r="C3" s="4"/>
      <c r="D3" s="8" t="str">
        <f>'RECAP #9551.00'!E3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#9551.00'!B6</f>
        <v>Project Manager - Brandon A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F1F5-25B2-4E24-BE2F-9CD80A525D11}">
  <dimension ref="A1:J627"/>
  <sheetViews>
    <sheetView zoomScaleNormal="100" workbookViewId="0">
      <selection activeCell="M18" sqref="M18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2.710937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#9551.00'!B1</f>
        <v>DOC ICIW IPI Building Heating Unit Replacements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#9551.00'!B2</f>
        <v>Project # 9551.00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#9551.00'!B3</f>
        <v>Program code 955100</v>
      </c>
      <c r="B3" s="5"/>
      <c r="C3" s="5"/>
      <c r="D3" s="4"/>
      <c r="E3" s="8" t="str">
        <f>'RECAP #9551.00'!E3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172</v>
      </c>
      <c r="F6" s="43"/>
      <c r="G6" s="44"/>
      <c r="H6" s="40"/>
      <c r="I6" s="36"/>
    </row>
    <row r="7" spans="1:10" s="30" customFormat="1" ht="15.75" x14ac:dyDescent="0.25">
      <c r="A7" s="11" t="str">
        <f>'RECAP #9551.00'!B6</f>
        <v>Project Manager - Brandon A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25000</v>
      </c>
      <c r="F9" s="54">
        <f>E9</f>
        <v>25000</v>
      </c>
      <c r="G9" s="55"/>
      <c r="H9" s="55"/>
      <c r="I9" s="55">
        <f>F9</f>
        <v>25000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25000</v>
      </c>
      <c r="G10" s="58"/>
      <c r="H10" s="55">
        <f t="shared" ref="H10:H21" si="1">H9+G10</f>
        <v>0</v>
      </c>
      <c r="I10" s="55">
        <f t="shared" ref="I10:I21" si="2">I9-G10+E10</f>
        <v>25000</v>
      </c>
    </row>
    <row r="11" spans="1:10" x14ac:dyDescent="0.2">
      <c r="A11" s="70"/>
      <c r="B11" s="51"/>
      <c r="C11" s="51"/>
      <c r="D11" s="60"/>
      <c r="E11" s="54"/>
      <c r="F11" s="54">
        <f t="shared" si="0"/>
        <v>25000</v>
      </c>
      <c r="G11" s="58"/>
      <c r="H11" s="55">
        <f t="shared" si="1"/>
        <v>0</v>
      </c>
      <c r="I11" s="55">
        <f t="shared" si="2"/>
        <v>25000</v>
      </c>
    </row>
    <row r="12" spans="1:10" x14ac:dyDescent="0.2">
      <c r="A12" s="70"/>
      <c r="B12" s="51"/>
      <c r="C12" s="51"/>
      <c r="D12" s="60"/>
      <c r="E12" s="54"/>
      <c r="F12" s="54">
        <f t="shared" si="0"/>
        <v>25000</v>
      </c>
      <c r="G12" s="58"/>
      <c r="H12" s="55">
        <f t="shared" si="1"/>
        <v>0</v>
      </c>
      <c r="I12" s="55">
        <f t="shared" si="2"/>
        <v>25000</v>
      </c>
    </row>
    <row r="13" spans="1:10" x14ac:dyDescent="0.2">
      <c r="A13" s="70"/>
      <c r="B13" s="51"/>
      <c r="C13" s="51"/>
      <c r="D13" s="60"/>
      <c r="E13" s="54"/>
      <c r="F13" s="54">
        <f t="shared" si="0"/>
        <v>25000</v>
      </c>
      <c r="G13" s="58"/>
      <c r="H13" s="55">
        <f t="shared" si="1"/>
        <v>0</v>
      </c>
      <c r="I13" s="55">
        <f t="shared" si="2"/>
        <v>25000</v>
      </c>
    </row>
    <row r="14" spans="1:10" x14ac:dyDescent="0.2">
      <c r="A14" s="70"/>
      <c r="B14" s="51"/>
      <c r="C14" s="51"/>
      <c r="D14" s="60"/>
      <c r="E14" s="54"/>
      <c r="F14" s="54">
        <f t="shared" si="0"/>
        <v>25000</v>
      </c>
      <c r="G14" s="55"/>
      <c r="H14" s="55">
        <f t="shared" si="1"/>
        <v>0</v>
      </c>
      <c r="I14" s="55">
        <f t="shared" si="2"/>
        <v>25000</v>
      </c>
    </row>
    <row r="15" spans="1:10" x14ac:dyDescent="0.2">
      <c r="A15" s="70"/>
      <c r="B15" s="51"/>
      <c r="C15" s="51"/>
      <c r="D15" s="60"/>
      <c r="E15" s="54"/>
      <c r="F15" s="54">
        <f t="shared" si="0"/>
        <v>25000</v>
      </c>
      <c r="G15" s="58"/>
      <c r="H15" s="55">
        <f t="shared" si="1"/>
        <v>0</v>
      </c>
      <c r="I15" s="55">
        <f t="shared" si="2"/>
        <v>25000</v>
      </c>
    </row>
    <row r="16" spans="1:10" x14ac:dyDescent="0.2">
      <c r="A16" s="70"/>
      <c r="B16" s="51"/>
      <c r="C16" s="51"/>
      <c r="D16" s="60"/>
      <c r="E16" s="54"/>
      <c r="F16" s="54">
        <f t="shared" si="0"/>
        <v>25000</v>
      </c>
      <c r="G16" s="58"/>
      <c r="H16" s="55">
        <f t="shared" si="1"/>
        <v>0</v>
      </c>
      <c r="I16" s="55">
        <f t="shared" si="2"/>
        <v>25000</v>
      </c>
    </row>
    <row r="17" spans="1:9" x14ac:dyDescent="0.2">
      <c r="A17" s="70"/>
      <c r="B17" s="51"/>
      <c r="C17" s="51"/>
      <c r="D17" s="60"/>
      <c r="E17" s="54"/>
      <c r="F17" s="54">
        <f t="shared" si="0"/>
        <v>25000</v>
      </c>
      <c r="G17" s="58"/>
      <c r="H17" s="55">
        <f t="shared" si="1"/>
        <v>0</v>
      </c>
      <c r="I17" s="55">
        <f t="shared" si="2"/>
        <v>25000</v>
      </c>
    </row>
    <row r="18" spans="1:9" x14ac:dyDescent="0.2">
      <c r="A18" s="70"/>
      <c r="B18" s="51"/>
      <c r="C18" s="51"/>
      <c r="D18" s="60"/>
      <c r="E18" s="54"/>
      <c r="F18" s="54">
        <f t="shared" si="0"/>
        <v>25000</v>
      </c>
      <c r="G18" s="58"/>
      <c r="H18" s="55">
        <f t="shared" si="1"/>
        <v>0</v>
      </c>
      <c r="I18" s="55">
        <f t="shared" si="2"/>
        <v>25000</v>
      </c>
    </row>
    <row r="19" spans="1:9" x14ac:dyDescent="0.2">
      <c r="A19" s="70"/>
      <c r="B19" s="51"/>
      <c r="C19" s="51"/>
      <c r="D19" s="60"/>
      <c r="E19" s="54"/>
      <c r="F19" s="54">
        <f t="shared" si="0"/>
        <v>25000</v>
      </c>
      <c r="G19" s="55"/>
      <c r="H19" s="55">
        <f t="shared" si="1"/>
        <v>0</v>
      </c>
      <c r="I19" s="55">
        <f t="shared" si="2"/>
        <v>25000</v>
      </c>
    </row>
    <row r="20" spans="1:9" x14ac:dyDescent="0.2">
      <c r="A20" s="70"/>
      <c r="B20" s="51"/>
      <c r="C20" s="51"/>
      <c r="D20" s="60"/>
      <c r="E20" s="54"/>
      <c r="F20" s="54">
        <f t="shared" si="0"/>
        <v>25000</v>
      </c>
      <c r="G20" s="55"/>
      <c r="H20" s="55">
        <f t="shared" si="1"/>
        <v>0</v>
      </c>
      <c r="I20" s="55">
        <f t="shared" si="2"/>
        <v>25000</v>
      </c>
    </row>
    <row r="21" spans="1:9" x14ac:dyDescent="0.2">
      <c r="A21" s="70"/>
      <c r="B21" s="51"/>
      <c r="C21" s="51"/>
      <c r="D21" s="39"/>
      <c r="E21" s="54"/>
      <c r="F21" s="54">
        <f t="shared" si="0"/>
        <v>25000</v>
      </c>
      <c r="G21" s="55"/>
      <c r="H21" s="55">
        <f t="shared" si="1"/>
        <v>0</v>
      </c>
      <c r="I21" s="55">
        <f t="shared" si="2"/>
        <v>25000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25000</v>
      </c>
      <c r="F23" s="63"/>
      <c r="G23" s="63">
        <f>SUM(G9:G22)</f>
        <v>0</v>
      </c>
      <c r="H23" s="63"/>
      <c r="I23" s="63">
        <f>E23-G23</f>
        <v>25000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B7C8-9DA6-4F8E-A4AD-F5D8FA79FCCF}">
  <sheetPr>
    <tabColor indexed="30"/>
    <pageSetUpPr fitToPage="1"/>
  </sheetPr>
  <dimension ref="A1:AD41"/>
  <sheetViews>
    <sheetView zoomScaleNormal="100" workbookViewId="0">
      <selection activeCell="H30" sqref="H30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#9551.00'!B1</f>
        <v>DOC ICIW IPI Building Heating Unit Replacements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#9551.00'!B2</f>
        <v>Project # 9551.00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#9551.00'!B3</f>
        <v>Program code 955100</v>
      </c>
      <c r="E3" s="8" t="str">
        <f>'RECAP #9551.00'!E3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#9551.00'!B6</f>
        <v>Project Manager - Brandon A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AEF4-248B-4A35-9EF9-4B342E3DAEC6}">
  <dimension ref="A1:G24"/>
  <sheetViews>
    <sheetView zoomScaleNormal="100" workbookViewId="0">
      <selection activeCell="D26" sqref="D26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153</v>
      </c>
      <c r="C1" s="3"/>
    </row>
    <row r="2" spans="2:7" ht="15.75" x14ac:dyDescent="0.25">
      <c r="B2" s="6" t="s">
        <v>107</v>
      </c>
    </row>
    <row r="3" spans="2:7" ht="15.75" x14ac:dyDescent="0.25">
      <c r="B3" s="7" t="s">
        <v>108</v>
      </c>
      <c r="E3" s="8" t="s">
        <v>109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FINANCIAL!G22</f>
        <v>850000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'#9554.00 Vendor A '!D23</f>
        <v>0</v>
      </c>
      <c r="E10" s="20">
        <f>'#9554.00 Vendor A '!F23</f>
        <v>0</v>
      </c>
      <c r="F10" s="20">
        <f>'#9554.00 Vendor A '!H23</f>
        <v>0</v>
      </c>
      <c r="G10" s="21"/>
    </row>
    <row r="11" spans="2:7" x14ac:dyDescent="0.2">
      <c r="B11" s="5" t="s">
        <v>15</v>
      </c>
      <c r="C11" s="22"/>
      <c r="D11" s="20">
        <f>'#9554.00 PM TIME'!E23</f>
        <v>0</v>
      </c>
      <c r="E11" s="20">
        <f>'#9554.00 PM TIME'!G23</f>
        <v>0</v>
      </c>
      <c r="F11" s="20">
        <f>'#9554.00 PM TIME'!I23</f>
        <v>0</v>
      </c>
      <c r="G11" s="21"/>
    </row>
    <row r="12" spans="2:7" x14ac:dyDescent="0.2">
      <c r="B12" s="5" t="s">
        <v>16</v>
      </c>
      <c r="C12" s="23"/>
      <c r="D12" s="24">
        <f>'#9554.00 Misc'!G22</f>
        <v>0</v>
      </c>
      <c r="E12" s="24">
        <f>'#9554.00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850000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850000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927A-DDAA-4C61-9339-749E3DF2BE04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#9554.00'!B1</f>
        <v>DOC IMCC Tunnel Waterproofing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#9554.00'!B2</f>
        <v>Project # 9554.00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#9554.00'!B3</f>
        <v>Program code 955400</v>
      </c>
      <c r="B3" s="5"/>
      <c r="C3" s="4"/>
      <c r="D3" s="8" t="str">
        <f>'RECAP #9554.00'!E3</f>
        <v>Major Program 4E17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#9554.00'!B6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9C7F-1751-45A9-A641-5F14580BC85B}">
  <sheetPr>
    <tabColor indexed="30"/>
  </sheetPr>
  <dimension ref="A1:J627"/>
  <sheetViews>
    <sheetView zoomScaleNormal="100" workbookViewId="0">
      <selection activeCell="B13" sqref="B13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#9554.00'!B1</f>
        <v>DOC IMCC Tunnel Waterproofing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#9554.00'!B2</f>
        <v>Project # 9554.00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#9554.00'!B3</f>
        <v>Program code 955400</v>
      </c>
      <c r="B3" s="5"/>
      <c r="C3" s="5"/>
      <c r="D3" s="4"/>
      <c r="E3" s="8" t="str">
        <f>'RECAP #9554.00'!E3</f>
        <v>Major Program 4E17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173</v>
      </c>
      <c r="F6" s="43"/>
      <c r="G6" s="44"/>
      <c r="H6" s="40"/>
      <c r="I6" s="36"/>
    </row>
    <row r="7" spans="1:10" s="30" customFormat="1" ht="15.75" x14ac:dyDescent="0.25">
      <c r="A7" s="11" t="str">
        <f>'RECAP #9554.00'!B6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C647-531B-4AA1-9A87-FFE450089F63}">
  <sheetPr>
    <tabColor indexed="30"/>
    <pageSetUpPr fitToPage="1"/>
  </sheetPr>
  <dimension ref="A1:AD41"/>
  <sheetViews>
    <sheetView zoomScaleNormal="100" workbookViewId="0">
      <selection activeCell="I23" sqref="I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#9554.00'!B1</f>
        <v>DOC IMCC Tunnel Waterproofing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#9554.00'!B2</f>
        <v>Project # 9554.00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#9554.00'!B3</f>
        <v>Program code 955400</v>
      </c>
      <c r="E3" s="8" t="str">
        <f>'RECAP #9554.00'!E3</f>
        <v>Major Program 4E17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#9554.00'!B6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4DA0-5A56-4A16-9D58-CC4045507496}">
  <dimension ref="A1:G24"/>
  <sheetViews>
    <sheetView zoomScaleNormal="100" workbookViewId="0">
      <selection activeCell="E28" sqref="E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154</v>
      </c>
      <c r="C1" s="3"/>
    </row>
    <row r="2" spans="2:7" ht="15.75" x14ac:dyDescent="0.25">
      <c r="B2" s="6" t="s">
        <v>110</v>
      </c>
    </row>
    <row r="3" spans="2:7" ht="15.75" x14ac:dyDescent="0.25">
      <c r="B3" s="7" t="s">
        <v>111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FINANCIAL!G23</f>
        <v>875000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'#9555.00 Vendor A'!D23</f>
        <v>0</v>
      </c>
      <c r="E10" s="20">
        <f>'#9555.00 Vendor A'!F23</f>
        <v>0</v>
      </c>
      <c r="F10" s="20">
        <f>'#9555.00 Vendor A'!H23</f>
        <v>0</v>
      </c>
      <c r="G10" s="21"/>
    </row>
    <row r="11" spans="2:7" x14ac:dyDescent="0.2">
      <c r="B11" s="5" t="s">
        <v>15</v>
      </c>
      <c r="C11" s="22"/>
      <c r="D11" s="20">
        <f>'#9555.00 PM TIME'!E23</f>
        <v>26250</v>
      </c>
      <c r="E11" s="20">
        <f>'#9555.00 PM TIME'!G23</f>
        <v>0</v>
      </c>
      <c r="F11" s="20">
        <f>'#9555.00 PM TIME'!I23</f>
        <v>26250</v>
      </c>
      <c r="G11" s="21"/>
    </row>
    <row r="12" spans="2:7" x14ac:dyDescent="0.2">
      <c r="B12" s="5" t="s">
        <v>16</v>
      </c>
      <c r="C12" s="23"/>
      <c r="D12" s="24">
        <f>'#9555.00 Misc'!G22</f>
        <v>0</v>
      </c>
      <c r="E12" s="24">
        <f>'#9555.00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875000</v>
      </c>
      <c r="D14" s="27">
        <f>SUM(D8:D13)</f>
        <v>26250</v>
      </c>
      <c r="E14" s="27">
        <f>SUM(E8:E13)</f>
        <v>0</v>
      </c>
      <c r="F14" s="27">
        <f>SUM(D14-E14)</f>
        <v>26250</v>
      </c>
      <c r="G14" s="27">
        <f>C8-D14</f>
        <v>848750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789E-461A-4AA5-A925-B81D0405CFA0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#9555.00'!B1</f>
        <v>DOC IMCC Vehicle Gate VG1, 1A and VG18 Replacements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#9555.00'!B2</f>
        <v>Project # 9555.00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#9555.00'!B3</f>
        <v>Program code 955500</v>
      </c>
      <c r="B3" s="5"/>
      <c r="C3" s="4"/>
      <c r="D3" s="8" t="str">
        <f>'RECAP #9555.00'!E3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#9555.00'!B6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A0DA-6165-42EA-9590-1EC3F37123C3}">
  <dimension ref="A1:J627"/>
  <sheetViews>
    <sheetView zoomScaleNormal="100" workbookViewId="0">
      <selection activeCell="R22" sqref="R22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3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#9555.00'!B1</f>
        <v>DOC IMCC Vehicle Gate VG1, 1A and VG18 Replacements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#9555.00'!B2</f>
        <v>Project # 9555.00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#9555.00'!B3</f>
        <v>Program code 955500</v>
      </c>
      <c r="B3" s="5"/>
      <c r="C3" s="5"/>
      <c r="D3" s="4"/>
      <c r="E3" s="8" t="str">
        <f>'RECAP #9555.00'!E3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174</v>
      </c>
      <c r="F6" s="43"/>
      <c r="G6" s="44"/>
      <c r="H6" s="40"/>
      <c r="I6" s="36"/>
    </row>
    <row r="7" spans="1:10" s="30" customFormat="1" ht="15.75" x14ac:dyDescent="0.25">
      <c r="A7" s="11" t="str">
        <f>'RECAP #9555.00'!B6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26250</v>
      </c>
      <c r="F9" s="54">
        <f>E9</f>
        <v>26250</v>
      </c>
      <c r="G9" s="55"/>
      <c r="H9" s="55"/>
      <c r="I9" s="55">
        <f>F9</f>
        <v>26250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26250</v>
      </c>
      <c r="G10" s="58"/>
      <c r="H10" s="55">
        <f t="shared" ref="H10:H21" si="1">H9+G10</f>
        <v>0</v>
      </c>
      <c r="I10" s="55">
        <f t="shared" ref="I10:I21" si="2">I9-G10+E10</f>
        <v>26250</v>
      </c>
    </row>
    <row r="11" spans="1:10" x14ac:dyDescent="0.2">
      <c r="A11" s="70"/>
      <c r="B11" s="51"/>
      <c r="C11" s="51"/>
      <c r="D11" s="60"/>
      <c r="E11" s="54"/>
      <c r="F11" s="54">
        <f t="shared" si="0"/>
        <v>26250</v>
      </c>
      <c r="G11" s="58"/>
      <c r="H11" s="55">
        <f t="shared" si="1"/>
        <v>0</v>
      </c>
      <c r="I11" s="55">
        <f t="shared" si="2"/>
        <v>26250</v>
      </c>
    </row>
    <row r="12" spans="1:10" x14ac:dyDescent="0.2">
      <c r="A12" s="70"/>
      <c r="B12" s="51"/>
      <c r="C12" s="51"/>
      <c r="D12" s="60"/>
      <c r="E12" s="54"/>
      <c r="F12" s="54">
        <f t="shared" si="0"/>
        <v>26250</v>
      </c>
      <c r="G12" s="58"/>
      <c r="H12" s="55">
        <f t="shared" si="1"/>
        <v>0</v>
      </c>
      <c r="I12" s="55">
        <f t="shared" si="2"/>
        <v>26250</v>
      </c>
    </row>
    <row r="13" spans="1:10" x14ac:dyDescent="0.2">
      <c r="A13" s="70"/>
      <c r="B13" s="51"/>
      <c r="C13" s="51"/>
      <c r="D13" s="60"/>
      <c r="E13" s="54"/>
      <c r="F13" s="54">
        <f t="shared" si="0"/>
        <v>26250</v>
      </c>
      <c r="G13" s="58"/>
      <c r="H13" s="55">
        <f t="shared" si="1"/>
        <v>0</v>
      </c>
      <c r="I13" s="55">
        <f t="shared" si="2"/>
        <v>26250</v>
      </c>
    </row>
    <row r="14" spans="1:10" x14ac:dyDescent="0.2">
      <c r="A14" s="70"/>
      <c r="B14" s="51"/>
      <c r="C14" s="51"/>
      <c r="D14" s="60"/>
      <c r="E14" s="54"/>
      <c r="F14" s="54">
        <f t="shared" si="0"/>
        <v>26250</v>
      </c>
      <c r="G14" s="55"/>
      <c r="H14" s="55">
        <f t="shared" si="1"/>
        <v>0</v>
      </c>
      <c r="I14" s="55">
        <f t="shared" si="2"/>
        <v>26250</v>
      </c>
    </row>
    <row r="15" spans="1:10" x14ac:dyDescent="0.2">
      <c r="A15" s="70"/>
      <c r="B15" s="51"/>
      <c r="C15" s="51"/>
      <c r="D15" s="60"/>
      <c r="E15" s="54"/>
      <c r="F15" s="54">
        <f t="shared" si="0"/>
        <v>26250</v>
      </c>
      <c r="G15" s="58"/>
      <c r="H15" s="55">
        <f t="shared" si="1"/>
        <v>0</v>
      </c>
      <c r="I15" s="55">
        <f t="shared" si="2"/>
        <v>26250</v>
      </c>
    </row>
    <row r="16" spans="1:10" x14ac:dyDescent="0.2">
      <c r="A16" s="70"/>
      <c r="B16" s="51"/>
      <c r="C16" s="51"/>
      <c r="D16" s="60"/>
      <c r="E16" s="54"/>
      <c r="F16" s="54">
        <f t="shared" si="0"/>
        <v>26250</v>
      </c>
      <c r="G16" s="58"/>
      <c r="H16" s="55">
        <f t="shared" si="1"/>
        <v>0</v>
      </c>
      <c r="I16" s="55">
        <f t="shared" si="2"/>
        <v>26250</v>
      </c>
    </row>
    <row r="17" spans="1:9" x14ac:dyDescent="0.2">
      <c r="A17" s="70"/>
      <c r="B17" s="51"/>
      <c r="C17" s="51"/>
      <c r="D17" s="60"/>
      <c r="E17" s="54"/>
      <c r="F17" s="54">
        <f t="shared" si="0"/>
        <v>26250</v>
      </c>
      <c r="G17" s="58"/>
      <c r="H17" s="55">
        <f t="shared" si="1"/>
        <v>0</v>
      </c>
      <c r="I17" s="55">
        <f t="shared" si="2"/>
        <v>26250</v>
      </c>
    </row>
    <row r="18" spans="1:9" x14ac:dyDescent="0.2">
      <c r="A18" s="70"/>
      <c r="B18" s="51"/>
      <c r="C18" s="51"/>
      <c r="D18" s="60"/>
      <c r="E18" s="54"/>
      <c r="F18" s="54">
        <f t="shared" si="0"/>
        <v>26250</v>
      </c>
      <c r="G18" s="58"/>
      <c r="H18" s="55">
        <f t="shared" si="1"/>
        <v>0</v>
      </c>
      <c r="I18" s="55">
        <f t="shared" si="2"/>
        <v>26250</v>
      </c>
    </row>
    <row r="19" spans="1:9" x14ac:dyDescent="0.2">
      <c r="A19" s="70"/>
      <c r="B19" s="51"/>
      <c r="C19" s="51"/>
      <c r="D19" s="60"/>
      <c r="E19" s="54"/>
      <c r="F19" s="54">
        <f t="shared" si="0"/>
        <v>26250</v>
      </c>
      <c r="G19" s="55"/>
      <c r="H19" s="55">
        <f t="shared" si="1"/>
        <v>0</v>
      </c>
      <c r="I19" s="55">
        <f t="shared" si="2"/>
        <v>26250</v>
      </c>
    </row>
    <row r="20" spans="1:9" x14ac:dyDescent="0.2">
      <c r="A20" s="70"/>
      <c r="B20" s="51"/>
      <c r="C20" s="51"/>
      <c r="D20" s="60"/>
      <c r="E20" s="54"/>
      <c r="F20" s="54">
        <f t="shared" si="0"/>
        <v>26250</v>
      </c>
      <c r="G20" s="55"/>
      <c r="H20" s="55">
        <f t="shared" si="1"/>
        <v>0</v>
      </c>
      <c r="I20" s="55">
        <f t="shared" si="2"/>
        <v>26250</v>
      </c>
    </row>
    <row r="21" spans="1:9" x14ac:dyDescent="0.2">
      <c r="A21" s="70"/>
      <c r="B21" s="51"/>
      <c r="C21" s="51"/>
      <c r="D21" s="39"/>
      <c r="E21" s="54"/>
      <c r="F21" s="54">
        <f t="shared" si="0"/>
        <v>26250</v>
      </c>
      <c r="G21" s="55"/>
      <c r="H21" s="55">
        <f t="shared" si="1"/>
        <v>0</v>
      </c>
      <c r="I21" s="55">
        <f t="shared" si="2"/>
        <v>26250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26250</v>
      </c>
      <c r="F23" s="63"/>
      <c r="G23" s="63">
        <f>SUM(G9:G22)</f>
        <v>0</v>
      </c>
      <c r="H23" s="63"/>
      <c r="I23" s="63">
        <f>E23-G23</f>
        <v>26250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30FF-8402-4804-9B91-A67358F1C583}">
  <sheetPr>
    <tabColor indexed="30"/>
    <pageSetUpPr fitToPage="1"/>
  </sheetPr>
  <dimension ref="A1:AD41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#9555.00'!B1</f>
        <v>DOC IMCC Vehicle Gate VG1, 1A and VG18 Replacements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#9555.00'!B2</f>
        <v>Project # 9555.00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#9555.00'!B3</f>
        <v>Program code 955500</v>
      </c>
      <c r="E3" s="8" t="str">
        <f>'RECAP #9555.00'!E3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#9555.00'!B6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5EC6-224B-465D-815B-E40D1BD5FC2B}">
  <dimension ref="A1:G24"/>
  <sheetViews>
    <sheetView zoomScaleNormal="100" workbookViewId="0">
      <selection activeCell="D22" sqref="D2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155</v>
      </c>
      <c r="C1" s="3"/>
    </row>
    <row r="2" spans="2:7" ht="15.75" x14ac:dyDescent="0.25">
      <c r="B2" s="6" t="s">
        <v>112</v>
      </c>
    </row>
    <row r="3" spans="2:7" ht="15.75" x14ac:dyDescent="0.25">
      <c r="B3" s="7" t="s">
        <v>113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FINANCIAL!G24</f>
        <v>1130000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'#9556.00 Vendor A'!D23</f>
        <v>0</v>
      </c>
      <c r="E10" s="20">
        <f>'#9556.00 Vendor A'!F23</f>
        <v>0</v>
      </c>
      <c r="F10" s="20">
        <f>'#9556.00 Vendor A'!H23</f>
        <v>0</v>
      </c>
      <c r="G10" s="21"/>
    </row>
    <row r="11" spans="2:7" x14ac:dyDescent="0.2">
      <c r="B11" s="5" t="s">
        <v>15</v>
      </c>
      <c r="C11" s="22"/>
      <c r="D11" s="20">
        <f>'#9556.00 PM TIME'!E23</f>
        <v>25000</v>
      </c>
      <c r="E11" s="20">
        <f>'#9556.00 PM TIME'!G23</f>
        <v>0</v>
      </c>
      <c r="F11" s="20">
        <f>'#9556.00 PM TIME'!I23</f>
        <v>25000</v>
      </c>
      <c r="G11" s="21"/>
    </row>
    <row r="12" spans="2:7" x14ac:dyDescent="0.2">
      <c r="B12" s="5" t="s">
        <v>16</v>
      </c>
      <c r="C12" s="23"/>
      <c r="D12" s="24">
        <f>'#9556.00 Misc'!G22</f>
        <v>0</v>
      </c>
      <c r="E12" s="24">
        <f>'#9556.00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1130000</v>
      </c>
      <c r="D14" s="27">
        <f>SUM(D8:D13)</f>
        <v>25000</v>
      </c>
      <c r="E14" s="27">
        <f>SUM(E8:E13)</f>
        <v>0</v>
      </c>
      <c r="F14" s="27">
        <f>SUM(D14-E14)</f>
        <v>25000</v>
      </c>
      <c r="G14" s="27">
        <f>C8-D14</f>
        <v>1105000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9092-0FF1-46A0-B850-D853D41039DA}">
  <sheetPr>
    <tabColor rgb="FF0070C0"/>
  </sheetPr>
  <dimension ref="A1:I627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#9556.00'!B1</f>
        <v>DOC IMCC Main Building AHU Control and Old Boiler Room Condensate Tank Replacements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#9556.00'!B2</f>
        <v>Project # 9556.00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#9556.00'!B3</f>
        <v>Program code 955600</v>
      </c>
      <c r="B3" s="5"/>
      <c r="C3" s="4"/>
      <c r="D3" s="8" t="str">
        <f>'RECAP #9556.00'!E3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#9556.00'!B6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13072-F1B6-47C9-AC2A-BB7CD8FB7479}">
  <dimension ref="A1:J627"/>
  <sheetViews>
    <sheetView zoomScaleNormal="100" workbookViewId="0">
      <selection activeCell="E29" sqref="E2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3.570312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#9556.00'!B1</f>
        <v>DOC IMCC Main Building AHU Control and Old Boiler Room Condensate Tank Replacements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#9556.00'!B2</f>
        <v>Project # 9556.00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#9556.00'!B3</f>
        <v>Program code 955600</v>
      </c>
      <c r="B3" s="5"/>
      <c r="C3" s="5"/>
      <c r="D3" s="4"/>
      <c r="E3" s="8" t="str">
        <f>'RECAP #9556.00'!E3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175</v>
      </c>
      <c r="F6" s="43"/>
      <c r="G6" s="44"/>
      <c r="H6" s="40"/>
      <c r="I6" s="36"/>
    </row>
    <row r="7" spans="1:10" s="30" customFormat="1" ht="15.75" x14ac:dyDescent="0.25">
      <c r="A7" s="11" t="str">
        <f>'RECAP #9556.00'!B6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25000</v>
      </c>
      <c r="F9" s="54">
        <f>E9</f>
        <v>25000</v>
      </c>
      <c r="G9" s="55"/>
      <c r="H9" s="55"/>
      <c r="I9" s="55">
        <f>F9</f>
        <v>25000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25000</v>
      </c>
      <c r="G10" s="58"/>
      <c r="H10" s="55">
        <f t="shared" ref="H10:H21" si="1">H9+G10</f>
        <v>0</v>
      </c>
      <c r="I10" s="55">
        <f t="shared" ref="I10:I21" si="2">I9-G10+E10</f>
        <v>25000</v>
      </c>
    </row>
    <row r="11" spans="1:10" x14ac:dyDescent="0.2">
      <c r="A11" s="70"/>
      <c r="B11" s="51"/>
      <c r="C11" s="51"/>
      <c r="D11" s="60"/>
      <c r="E11" s="54"/>
      <c r="F11" s="54">
        <f t="shared" si="0"/>
        <v>25000</v>
      </c>
      <c r="G11" s="58"/>
      <c r="H11" s="55">
        <f t="shared" si="1"/>
        <v>0</v>
      </c>
      <c r="I11" s="55">
        <f t="shared" si="2"/>
        <v>25000</v>
      </c>
    </row>
    <row r="12" spans="1:10" x14ac:dyDescent="0.2">
      <c r="A12" s="70"/>
      <c r="B12" s="51"/>
      <c r="C12" s="51"/>
      <c r="D12" s="60"/>
      <c r="E12" s="54"/>
      <c r="F12" s="54">
        <f t="shared" si="0"/>
        <v>25000</v>
      </c>
      <c r="G12" s="58"/>
      <c r="H12" s="55">
        <f t="shared" si="1"/>
        <v>0</v>
      </c>
      <c r="I12" s="55">
        <f t="shared" si="2"/>
        <v>25000</v>
      </c>
    </row>
    <row r="13" spans="1:10" x14ac:dyDescent="0.2">
      <c r="A13" s="70"/>
      <c r="B13" s="51"/>
      <c r="C13" s="51"/>
      <c r="D13" s="60"/>
      <c r="E13" s="54"/>
      <c r="F13" s="54">
        <f t="shared" si="0"/>
        <v>25000</v>
      </c>
      <c r="G13" s="58"/>
      <c r="H13" s="55">
        <f t="shared" si="1"/>
        <v>0</v>
      </c>
      <c r="I13" s="55">
        <f t="shared" si="2"/>
        <v>25000</v>
      </c>
    </row>
    <row r="14" spans="1:10" x14ac:dyDescent="0.2">
      <c r="A14" s="70"/>
      <c r="B14" s="51"/>
      <c r="C14" s="51"/>
      <c r="D14" s="60"/>
      <c r="E14" s="54"/>
      <c r="F14" s="54">
        <f t="shared" si="0"/>
        <v>25000</v>
      </c>
      <c r="G14" s="55"/>
      <c r="H14" s="55">
        <f t="shared" si="1"/>
        <v>0</v>
      </c>
      <c r="I14" s="55">
        <f t="shared" si="2"/>
        <v>25000</v>
      </c>
    </row>
    <row r="15" spans="1:10" x14ac:dyDescent="0.2">
      <c r="A15" s="70"/>
      <c r="B15" s="51"/>
      <c r="C15" s="51"/>
      <c r="D15" s="60"/>
      <c r="E15" s="54"/>
      <c r="F15" s="54">
        <f t="shared" si="0"/>
        <v>25000</v>
      </c>
      <c r="G15" s="58"/>
      <c r="H15" s="55">
        <f t="shared" si="1"/>
        <v>0</v>
      </c>
      <c r="I15" s="55">
        <f t="shared" si="2"/>
        <v>25000</v>
      </c>
    </row>
    <row r="16" spans="1:10" x14ac:dyDescent="0.2">
      <c r="A16" s="70"/>
      <c r="B16" s="51"/>
      <c r="C16" s="51"/>
      <c r="D16" s="60"/>
      <c r="E16" s="54"/>
      <c r="F16" s="54">
        <f t="shared" si="0"/>
        <v>25000</v>
      </c>
      <c r="G16" s="58"/>
      <c r="H16" s="55">
        <f t="shared" si="1"/>
        <v>0</v>
      </c>
      <c r="I16" s="55">
        <f t="shared" si="2"/>
        <v>25000</v>
      </c>
    </row>
    <row r="17" spans="1:9" x14ac:dyDescent="0.2">
      <c r="A17" s="70"/>
      <c r="B17" s="51"/>
      <c r="C17" s="51"/>
      <c r="D17" s="60"/>
      <c r="E17" s="54"/>
      <c r="F17" s="54">
        <f t="shared" si="0"/>
        <v>25000</v>
      </c>
      <c r="G17" s="58"/>
      <c r="H17" s="55">
        <f t="shared" si="1"/>
        <v>0</v>
      </c>
      <c r="I17" s="55">
        <f t="shared" si="2"/>
        <v>25000</v>
      </c>
    </row>
    <row r="18" spans="1:9" x14ac:dyDescent="0.2">
      <c r="A18" s="70"/>
      <c r="B18" s="51"/>
      <c r="C18" s="51"/>
      <c r="D18" s="60"/>
      <c r="E18" s="54"/>
      <c r="F18" s="54">
        <f t="shared" si="0"/>
        <v>25000</v>
      </c>
      <c r="G18" s="58"/>
      <c r="H18" s="55">
        <f t="shared" si="1"/>
        <v>0</v>
      </c>
      <c r="I18" s="55">
        <f t="shared" si="2"/>
        <v>25000</v>
      </c>
    </row>
    <row r="19" spans="1:9" x14ac:dyDescent="0.2">
      <c r="A19" s="70"/>
      <c r="B19" s="51"/>
      <c r="C19" s="51"/>
      <c r="D19" s="60"/>
      <c r="E19" s="54"/>
      <c r="F19" s="54">
        <f t="shared" si="0"/>
        <v>25000</v>
      </c>
      <c r="G19" s="55"/>
      <c r="H19" s="55">
        <f t="shared" si="1"/>
        <v>0</v>
      </c>
      <c r="I19" s="55">
        <f t="shared" si="2"/>
        <v>25000</v>
      </c>
    </row>
    <row r="20" spans="1:9" x14ac:dyDescent="0.2">
      <c r="A20" s="70"/>
      <c r="B20" s="51"/>
      <c r="C20" s="51"/>
      <c r="D20" s="60"/>
      <c r="E20" s="54"/>
      <c r="F20" s="54">
        <f t="shared" si="0"/>
        <v>25000</v>
      </c>
      <c r="G20" s="55"/>
      <c r="H20" s="55">
        <f t="shared" si="1"/>
        <v>0</v>
      </c>
      <c r="I20" s="55">
        <f t="shared" si="2"/>
        <v>25000</v>
      </c>
    </row>
    <row r="21" spans="1:9" x14ac:dyDescent="0.2">
      <c r="A21" s="70"/>
      <c r="B21" s="51"/>
      <c r="C21" s="51"/>
      <c r="D21" s="39"/>
      <c r="E21" s="54"/>
      <c r="F21" s="54">
        <f t="shared" si="0"/>
        <v>25000</v>
      </c>
      <c r="G21" s="55"/>
      <c r="H21" s="55">
        <f t="shared" si="1"/>
        <v>0</v>
      </c>
      <c r="I21" s="55">
        <f t="shared" si="2"/>
        <v>25000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25000</v>
      </c>
      <c r="F23" s="63"/>
      <c r="G23" s="63">
        <f>SUM(G9:G22)</f>
        <v>0</v>
      </c>
      <c r="H23" s="63"/>
      <c r="I23" s="63">
        <f>E23-G23</f>
        <v>25000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BA68-5271-4B04-BE56-4B9A090EBA85}">
  <sheetPr>
    <tabColor indexed="30"/>
    <pageSetUpPr fitToPage="1"/>
  </sheetPr>
  <dimension ref="A1:AD41"/>
  <sheetViews>
    <sheetView zoomScaleNormal="100" workbookViewId="0">
      <selection activeCell="F28" sqref="F2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#9556.00'!B1</f>
        <v>DOC IMCC Main Building AHU Control and Old Boiler Room Condensate Tank Replacements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#9556.00'!B2</f>
        <v>Project # 9556.00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#9556.00'!B3</f>
        <v>Program code 955600</v>
      </c>
      <c r="E3" s="8" t="str">
        <f>'RECAP #9556.00'!E3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#9556.00'!B6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1E15-CFE5-4C95-82D3-FB61610B92A7}">
  <dimension ref="A1:G24"/>
  <sheetViews>
    <sheetView zoomScaleNormal="100" workbookViewId="0">
      <selection activeCell="G28" sqref="G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156</v>
      </c>
      <c r="C1" s="3"/>
    </row>
    <row r="2" spans="2:7" ht="15.75" x14ac:dyDescent="0.25">
      <c r="B2" s="6" t="s">
        <v>114</v>
      </c>
    </row>
    <row r="3" spans="2:7" ht="15.75" x14ac:dyDescent="0.25">
      <c r="B3" s="7" t="s">
        <v>115</v>
      </c>
      <c r="E3" s="8" t="s">
        <v>117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116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FINANCIAL!G25</f>
        <v>3258036.87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'#9557.00 Vendor A'!D23</f>
        <v>0</v>
      </c>
      <c r="E10" s="20">
        <f>'#9557.00 Vendor A'!F23</f>
        <v>0</v>
      </c>
      <c r="F10" s="20">
        <f>'#9557.00 Vendor A'!H23</f>
        <v>0</v>
      </c>
      <c r="G10" s="21"/>
    </row>
    <row r="11" spans="2:7" x14ac:dyDescent="0.2">
      <c r="B11" s="5" t="s">
        <v>15</v>
      </c>
      <c r="C11" s="22"/>
      <c r="D11" s="20">
        <f>'#9557.00 PM TIME'!E23</f>
        <v>0</v>
      </c>
      <c r="E11" s="20">
        <f>'#9557.00 PM TIME'!G23</f>
        <v>0</v>
      </c>
      <c r="F11" s="20">
        <f>'#9557.00 PM TIME'!I23</f>
        <v>0</v>
      </c>
      <c r="G11" s="21"/>
    </row>
    <row r="12" spans="2:7" x14ac:dyDescent="0.2">
      <c r="B12" s="5" t="s">
        <v>16</v>
      </c>
      <c r="C12" s="23"/>
      <c r="D12" s="24">
        <f>'#9557.00 Misc '!G22</f>
        <v>0</v>
      </c>
      <c r="E12" s="24">
        <f>'#9557.00 Misc 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3258036.87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3258036.87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6880-C764-4712-B0D5-AB0BB1B5700E}">
  <sheetPr>
    <tabColor rgb="FF0070C0"/>
  </sheetPr>
  <dimension ref="A1:I627"/>
  <sheetViews>
    <sheetView zoomScaleNormal="100" workbookViewId="0">
      <selection activeCell="I32" sqref="I32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#9557.00'!B1</f>
        <v>HHS IMHI Infirmary Tuckpointing and Window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#9557.00'!B2</f>
        <v>Project # 9557.00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#9557.00'!B3</f>
        <v>Program code 955700</v>
      </c>
      <c r="B3" s="5"/>
      <c r="C3" s="4"/>
      <c r="D3" s="8" t="str">
        <f>'RECAP #9557.00'!E3</f>
        <v>Major Program 4E10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#9557.00'!B6</f>
        <v>Project Manager - James T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6BB9-92EC-4FFA-8471-3C4578882220}">
  <sheetPr>
    <tabColor rgb="FF0070C0"/>
  </sheetPr>
  <dimension ref="A1:J627"/>
  <sheetViews>
    <sheetView zoomScaleNormal="100" workbookViewId="0">
      <selection activeCell="F30" sqref="F30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#9557.00'!B1</f>
        <v>HHS IMHI Infirmary Tuckpointing and Window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#9557.00'!B2</f>
        <v>Project # 9557.00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#9557.00'!B3</f>
        <v>Program code 955700</v>
      </c>
      <c r="B3" s="5"/>
      <c r="C3" s="5"/>
      <c r="D3" s="4"/>
      <c r="E3" s="8" t="str">
        <f>'RECAP #9557.00'!E3</f>
        <v>Major Program 4E10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176</v>
      </c>
      <c r="F6" s="43"/>
      <c r="G6" s="44"/>
      <c r="H6" s="40"/>
      <c r="I6" s="36"/>
    </row>
    <row r="7" spans="1:10" s="30" customFormat="1" ht="15.75" x14ac:dyDescent="0.25">
      <c r="A7" s="11" t="str">
        <f>'RECAP #9557.00'!B6</f>
        <v>Project Manager - James T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BE8E-7233-425C-B952-24AEA0CBC625}">
  <sheetPr>
    <tabColor rgb="FF0070C0"/>
    <pageSetUpPr fitToPage="1"/>
  </sheetPr>
  <dimension ref="A1:AD41"/>
  <sheetViews>
    <sheetView zoomScaleNormal="100" workbookViewId="0">
      <selection activeCell="I32" sqref="I32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#9557.00'!B1</f>
        <v>HHS IMHI Infirmary Tuckpointing and Window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#9557.00'!B2</f>
        <v>Project # 9557.00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#9557.00'!B3</f>
        <v>Program code 955700</v>
      </c>
      <c r="E3" s="8" t="str">
        <f>'RECAP #9557.00'!E3</f>
        <v>Major Program 4E10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#9557.00'!B6</f>
        <v>Project Manager - James T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6CD5-CFF1-40A2-A6F2-E4E28F10E07F}">
  <dimension ref="A1:G24"/>
  <sheetViews>
    <sheetView zoomScaleNormal="100" workbookViewId="0">
      <selection activeCell="E23" sqref="E23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157</v>
      </c>
      <c r="C1" s="3"/>
    </row>
    <row r="2" spans="2:7" ht="15.75" x14ac:dyDescent="0.25">
      <c r="B2" s="6" t="s">
        <v>118</v>
      </c>
    </row>
    <row r="3" spans="2:7" ht="15.75" x14ac:dyDescent="0.25">
      <c r="B3" s="7" t="s">
        <v>119</v>
      </c>
      <c r="E3" s="8" t="s">
        <v>117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103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FINANCIAL!G26</f>
        <v>250000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'#9558.00 Vendor A'!D23</f>
        <v>0</v>
      </c>
      <c r="E10" s="20">
        <f>'#9558.00 Vendor A'!F23</f>
        <v>0</v>
      </c>
      <c r="F10" s="20">
        <f>'#9558.00 Vendor A'!H23</f>
        <v>0</v>
      </c>
      <c r="G10" s="21"/>
    </row>
    <row r="11" spans="2:7" x14ac:dyDescent="0.2">
      <c r="B11" s="5" t="s">
        <v>15</v>
      </c>
      <c r="C11" s="22"/>
      <c r="D11" s="20">
        <f>'#9558.00 PM TIME '!E23</f>
        <v>8000</v>
      </c>
      <c r="E11" s="20">
        <f>'#9558.00 PM TIME '!G23</f>
        <v>0</v>
      </c>
      <c r="F11" s="20">
        <f>'#9558.00 PM TIME '!I23</f>
        <v>8000</v>
      </c>
      <c r="G11" s="21"/>
    </row>
    <row r="12" spans="2:7" x14ac:dyDescent="0.2">
      <c r="B12" s="5" t="s">
        <v>16</v>
      </c>
      <c r="C12" s="23"/>
      <c r="D12" s="24">
        <f>'#9558.00 Misc'!G22</f>
        <v>0</v>
      </c>
      <c r="E12" s="24">
        <f>'#9558.00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250000</v>
      </c>
      <c r="D14" s="27">
        <f>SUM(D8:D13)</f>
        <v>8000</v>
      </c>
      <c r="E14" s="27">
        <f>SUM(E8:E13)</f>
        <v>0</v>
      </c>
      <c r="F14" s="27">
        <f>SUM(D14-E14)</f>
        <v>8000</v>
      </c>
      <c r="G14" s="27">
        <f>C8-D14</f>
        <v>242000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9B81-FEFB-4A9C-B23A-41E9830EABF2}">
  <sheetPr>
    <tabColor rgb="FF0070C0"/>
  </sheetPr>
  <dimension ref="A1:I627"/>
  <sheetViews>
    <sheetView zoomScaleNormal="100" workbookViewId="0">
      <selection activeCell="P33" activeCellId="1" sqref="F28 P3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#9558.00'!B1</f>
        <v>IDOE IPBS 6535 Building Tuckpointing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#9558.00'!B2</f>
        <v>Project # 9558.00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#9558.00'!B3</f>
        <v>Program code 955800</v>
      </c>
      <c r="B3" s="5"/>
      <c r="C3" s="4"/>
      <c r="D3" s="8" t="str">
        <f>'RECAP #9558.00'!E3</f>
        <v>Major Program 4E10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#9558.00'!B6</f>
        <v>Project Manager - Brandon A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F3F4-AB8B-4531-96D0-E114E43FAF9F}">
  <dimension ref="A1:J627"/>
  <sheetViews>
    <sheetView zoomScaleNormal="100" workbookViewId="0">
      <selection activeCell="E9" sqref="E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#9558.00'!B1</f>
        <v>IDOE IPBS 6535 Building Tuckpointing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#9558.00'!B2</f>
        <v>Project # 9558.00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#9558.00'!B3</f>
        <v>Program code 955800</v>
      </c>
      <c r="B3" s="5"/>
      <c r="C3" s="5"/>
      <c r="D3" s="4"/>
      <c r="E3" s="8" t="str">
        <f>'RECAP #9558.00'!E3</f>
        <v>Major Program 4E10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177</v>
      </c>
      <c r="F6" s="43"/>
      <c r="G6" s="44"/>
      <c r="H6" s="40"/>
      <c r="I6" s="36"/>
    </row>
    <row r="7" spans="1:10" s="30" customFormat="1" ht="15.75" x14ac:dyDescent="0.25">
      <c r="A7" s="11" t="str">
        <f>'RECAP #9558.00'!B6</f>
        <v>Project Manager - Brandon A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8000</v>
      </c>
      <c r="F9" s="54">
        <f>E9</f>
        <v>8000</v>
      </c>
      <c r="G9" s="55"/>
      <c r="H9" s="55"/>
      <c r="I9" s="55">
        <f>F9</f>
        <v>8000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8000</v>
      </c>
      <c r="G10" s="58"/>
      <c r="H10" s="55">
        <f t="shared" ref="H10:H21" si="1">H9+G10</f>
        <v>0</v>
      </c>
      <c r="I10" s="55">
        <f t="shared" ref="I10:I21" si="2">I9-G10+E10</f>
        <v>8000</v>
      </c>
    </row>
    <row r="11" spans="1:10" x14ac:dyDescent="0.2">
      <c r="A11" s="70"/>
      <c r="B11" s="51"/>
      <c r="C11" s="51"/>
      <c r="D11" s="60"/>
      <c r="E11" s="54"/>
      <c r="F11" s="54">
        <f t="shared" si="0"/>
        <v>8000</v>
      </c>
      <c r="G11" s="58"/>
      <c r="H11" s="55">
        <f t="shared" si="1"/>
        <v>0</v>
      </c>
      <c r="I11" s="55">
        <f t="shared" si="2"/>
        <v>8000</v>
      </c>
    </row>
    <row r="12" spans="1:10" x14ac:dyDescent="0.2">
      <c r="A12" s="70"/>
      <c r="B12" s="51"/>
      <c r="C12" s="51"/>
      <c r="D12" s="60"/>
      <c r="E12" s="54"/>
      <c r="F12" s="54">
        <f t="shared" si="0"/>
        <v>8000</v>
      </c>
      <c r="G12" s="58"/>
      <c r="H12" s="55">
        <f t="shared" si="1"/>
        <v>0</v>
      </c>
      <c r="I12" s="55">
        <f t="shared" si="2"/>
        <v>8000</v>
      </c>
    </row>
    <row r="13" spans="1:10" x14ac:dyDescent="0.2">
      <c r="A13" s="70"/>
      <c r="B13" s="51"/>
      <c r="C13" s="51"/>
      <c r="D13" s="60"/>
      <c r="E13" s="54"/>
      <c r="F13" s="54">
        <f t="shared" si="0"/>
        <v>8000</v>
      </c>
      <c r="G13" s="58"/>
      <c r="H13" s="55">
        <f t="shared" si="1"/>
        <v>0</v>
      </c>
      <c r="I13" s="55">
        <f t="shared" si="2"/>
        <v>8000</v>
      </c>
    </row>
    <row r="14" spans="1:10" x14ac:dyDescent="0.2">
      <c r="A14" s="70"/>
      <c r="B14" s="51"/>
      <c r="C14" s="51"/>
      <c r="D14" s="60"/>
      <c r="E14" s="54"/>
      <c r="F14" s="54">
        <f t="shared" si="0"/>
        <v>8000</v>
      </c>
      <c r="G14" s="55"/>
      <c r="H14" s="55">
        <f t="shared" si="1"/>
        <v>0</v>
      </c>
      <c r="I14" s="55">
        <f t="shared" si="2"/>
        <v>8000</v>
      </c>
    </row>
    <row r="15" spans="1:10" x14ac:dyDescent="0.2">
      <c r="A15" s="70"/>
      <c r="B15" s="51"/>
      <c r="C15" s="51"/>
      <c r="D15" s="60"/>
      <c r="E15" s="54"/>
      <c r="F15" s="54">
        <f t="shared" si="0"/>
        <v>8000</v>
      </c>
      <c r="G15" s="58"/>
      <c r="H15" s="55">
        <f t="shared" si="1"/>
        <v>0</v>
      </c>
      <c r="I15" s="55">
        <f t="shared" si="2"/>
        <v>8000</v>
      </c>
    </row>
    <row r="16" spans="1:10" x14ac:dyDescent="0.2">
      <c r="A16" s="70"/>
      <c r="B16" s="51"/>
      <c r="C16" s="51"/>
      <c r="D16" s="60"/>
      <c r="E16" s="54"/>
      <c r="F16" s="54">
        <f t="shared" si="0"/>
        <v>8000</v>
      </c>
      <c r="G16" s="58"/>
      <c r="H16" s="55">
        <f t="shared" si="1"/>
        <v>0</v>
      </c>
      <c r="I16" s="55">
        <f t="shared" si="2"/>
        <v>8000</v>
      </c>
    </row>
    <row r="17" spans="1:9" x14ac:dyDescent="0.2">
      <c r="A17" s="70"/>
      <c r="B17" s="51"/>
      <c r="C17" s="51"/>
      <c r="D17" s="60"/>
      <c r="E17" s="54"/>
      <c r="F17" s="54">
        <f t="shared" si="0"/>
        <v>8000</v>
      </c>
      <c r="G17" s="58"/>
      <c r="H17" s="55">
        <f t="shared" si="1"/>
        <v>0</v>
      </c>
      <c r="I17" s="55">
        <f t="shared" si="2"/>
        <v>8000</v>
      </c>
    </row>
    <row r="18" spans="1:9" x14ac:dyDescent="0.2">
      <c r="A18" s="70"/>
      <c r="B18" s="51"/>
      <c r="C18" s="51"/>
      <c r="D18" s="60"/>
      <c r="E18" s="54"/>
      <c r="F18" s="54">
        <f t="shared" si="0"/>
        <v>8000</v>
      </c>
      <c r="G18" s="58"/>
      <c r="H18" s="55">
        <f t="shared" si="1"/>
        <v>0</v>
      </c>
      <c r="I18" s="55">
        <f t="shared" si="2"/>
        <v>8000</v>
      </c>
    </row>
    <row r="19" spans="1:9" x14ac:dyDescent="0.2">
      <c r="A19" s="70"/>
      <c r="B19" s="51"/>
      <c r="C19" s="51"/>
      <c r="D19" s="60"/>
      <c r="E19" s="54"/>
      <c r="F19" s="54">
        <f t="shared" si="0"/>
        <v>8000</v>
      </c>
      <c r="G19" s="55"/>
      <c r="H19" s="55">
        <f t="shared" si="1"/>
        <v>0</v>
      </c>
      <c r="I19" s="55">
        <f t="shared" si="2"/>
        <v>8000</v>
      </c>
    </row>
    <row r="20" spans="1:9" x14ac:dyDescent="0.2">
      <c r="A20" s="70"/>
      <c r="B20" s="51"/>
      <c r="C20" s="51"/>
      <c r="D20" s="60"/>
      <c r="E20" s="54"/>
      <c r="F20" s="54">
        <f t="shared" si="0"/>
        <v>8000</v>
      </c>
      <c r="G20" s="55"/>
      <c r="H20" s="55">
        <f t="shared" si="1"/>
        <v>0</v>
      </c>
      <c r="I20" s="55">
        <f t="shared" si="2"/>
        <v>8000</v>
      </c>
    </row>
    <row r="21" spans="1:9" x14ac:dyDescent="0.2">
      <c r="A21" s="70"/>
      <c r="B21" s="51"/>
      <c r="C21" s="51"/>
      <c r="D21" s="39"/>
      <c r="E21" s="54"/>
      <c r="F21" s="54">
        <f t="shared" si="0"/>
        <v>8000</v>
      </c>
      <c r="G21" s="55"/>
      <c r="H21" s="55">
        <f t="shared" si="1"/>
        <v>0</v>
      </c>
      <c r="I21" s="55">
        <f t="shared" si="2"/>
        <v>8000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8000</v>
      </c>
      <c r="F23" s="63"/>
      <c r="G23" s="63">
        <f>SUM(G9:G22)</f>
        <v>0</v>
      </c>
      <c r="H23" s="63"/>
      <c r="I23" s="63">
        <f>E23-G23</f>
        <v>8000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810D-CFE7-43C6-8CDD-1F319FAFD606}">
  <sheetPr>
    <tabColor indexed="30"/>
    <pageSetUpPr fitToPage="1"/>
  </sheetPr>
  <dimension ref="A1:AD41"/>
  <sheetViews>
    <sheetView zoomScaleNormal="100" workbookViewId="0">
      <selection activeCell="P33" activeCellId="1" sqref="F28 P3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#9558.00'!B1</f>
        <v>IDOE IPBS 6535 Building Tuckpointing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#9558.00'!B2</f>
        <v>Project # 9558.00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#9558.00'!B3</f>
        <v>Program code 955800</v>
      </c>
      <c r="E3" s="8" t="str">
        <f>'RECAP #9558.00'!E3</f>
        <v>Major Program 4E10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#9558.00'!B6</f>
        <v>Project Manager - Brandon A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1B18-2E4F-4A90-8F48-4F5612E2D275}">
  <dimension ref="A1:G24"/>
  <sheetViews>
    <sheetView zoomScaleNormal="100" workbookViewId="0">
      <selection activeCell="D26" sqref="D26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158</v>
      </c>
      <c r="C1" s="3"/>
    </row>
    <row r="2" spans="2:7" ht="15.75" x14ac:dyDescent="0.25">
      <c r="B2" s="6" t="s">
        <v>120</v>
      </c>
    </row>
    <row r="3" spans="2:7" ht="15.75" x14ac:dyDescent="0.25">
      <c r="B3" s="7" t="s">
        <v>121</v>
      </c>
      <c r="E3" s="8" t="s">
        <v>117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122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FINANCIAL!G27</f>
        <v>1500000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'#9559.00 Vendor A'!D23</f>
        <v>0</v>
      </c>
      <c r="E10" s="20">
        <f>'#9559.00 Vendor A'!F23</f>
        <v>0</v>
      </c>
      <c r="F10" s="20">
        <f>'#9559.00 Vendor A'!H23</f>
        <v>0</v>
      </c>
      <c r="G10" s="21"/>
    </row>
    <row r="11" spans="2:7" x14ac:dyDescent="0.2">
      <c r="B11" s="5" t="s">
        <v>15</v>
      </c>
      <c r="C11" s="22"/>
      <c r="D11" s="20">
        <f>'#9559.00 PM TIME'!E23</f>
        <v>35000</v>
      </c>
      <c r="E11" s="20">
        <f>'#9559.00 PM TIME'!G23</f>
        <v>0</v>
      </c>
      <c r="F11" s="20">
        <f>'#9559.00 PM TIME'!I23</f>
        <v>35000</v>
      </c>
      <c r="G11" s="21"/>
    </row>
    <row r="12" spans="2:7" x14ac:dyDescent="0.2">
      <c r="B12" s="5" t="s">
        <v>16</v>
      </c>
      <c r="C12" s="23"/>
      <c r="D12" s="24">
        <f>'#9559.00 Misc'!G22</f>
        <v>0</v>
      </c>
      <c r="E12" s="24">
        <f>'#9559.00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1500000</v>
      </c>
      <c r="D14" s="27">
        <f>SUM(D8:D13)</f>
        <v>35000</v>
      </c>
      <c r="E14" s="27">
        <f>SUM(E8:E13)</f>
        <v>0</v>
      </c>
      <c r="F14" s="27">
        <f>SUM(D14-E14)</f>
        <v>35000</v>
      </c>
      <c r="G14" s="27">
        <f>C8-D14</f>
        <v>1465000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B3C2-DBF7-4F75-A5CE-F94C3A606695}">
  <sheetPr>
    <tabColor rgb="FF0070C0"/>
  </sheetPr>
  <dimension ref="A1:I627"/>
  <sheetViews>
    <sheetView zoomScaleNormal="100" workbookViewId="0">
      <selection activeCell="F31" sqref="F3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#9559.00'!B1</f>
        <v>IDVA IVH West and Cottage Parking Lot Replacements and Garage Tuckpointing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#9559.00'!B2</f>
        <v>Project # 9559.00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#9559.00'!B3</f>
        <v>Program code 955900</v>
      </c>
      <c r="B3" s="5"/>
      <c r="C3" s="4"/>
      <c r="D3" s="8" t="str">
        <f>'RECAP #9559.00'!E3</f>
        <v>Major Program 4E10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#9559.00'!B6</f>
        <v xml:space="preserve">Project Manager -Brad T 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A0A7-DD8E-44EC-9AE8-6BC1E4634B05}">
  <dimension ref="A1:J627"/>
  <sheetViews>
    <sheetView zoomScaleNormal="100" workbookViewId="0">
      <selection activeCell="E10" sqref="E10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3.14062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#9559.00'!B1</f>
        <v>IDVA IVH West and Cottage Parking Lot Replacements and Garage Tuckpointing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#9559.00'!B2</f>
        <v>Project # 9559.00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#9559.00'!B3</f>
        <v>Program code 955900</v>
      </c>
      <c r="B3" s="5"/>
      <c r="C3" s="5"/>
      <c r="D3" s="4"/>
      <c r="E3" s="8" t="str">
        <f>'RECAP #9559.00'!E3</f>
        <v>Major Program 4E10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178</v>
      </c>
      <c r="F6" s="43"/>
      <c r="G6" s="44"/>
      <c r="H6" s="40"/>
      <c r="I6" s="36"/>
    </row>
    <row r="7" spans="1:10" s="30" customFormat="1" ht="15.75" x14ac:dyDescent="0.25">
      <c r="A7" s="11" t="str">
        <f>'RECAP #9559.00'!B6</f>
        <v xml:space="preserve">Project Manager -Brad T 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35000</v>
      </c>
      <c r="F9" s="54">
        <f>E9</f>
        <v>35000</v>
      </c>
      <c r="G9" s="55"/>
      <c r="H9" s="55"/>
      <c r="I9" s="55">
        <f>F9</f>
        <v>35000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35000</v>
      </c>
      <c r="G10" s="58"/>
      <c r="H10" s="55">
        <f t="shared" ref="H10:H21" si="1">H9+G10</f>
        <v>0</v>
      </c>
      <c r="I10" s="55">
        <f t="shared" ref="I10:I21" si="2">I9-G10+E10</f>
        <v>35000</v>
      </c>
    </row>
    <row r="11" spans="1:10" x14ac:dyDescent="0.2">
      <c r="A11" s="70"/>
      <c r="B11" s="51"/>
      <c r="C11" s="51"/>
      <c r="D11" s="60"/>
      <c r="E11" s="54"/>
      <c r="F11" s="54">
        <f t="shared" si="0"/>
        <v>35000</v>
      </c>
      <c r="G11" s="58"/>
      <c r="H11" s="55">
        <f t="shared" si="1"/>
        <v>0</v>
      </c>
      <c r="I11" s="55">
        <f t="shared" si="2"/>
        <v>35000</v>
      </c>
    </row>
    <row r="12" spans="1:10" x14ac:dyDescent="0.2">
      <c r="A12" s="70"/>
      <c r="B12" s="51"/>
      <c r="C12" s="51"/>
      <c r="D12" s="60"/>
      <c r="E12" s="54"/>
      <c r="F12" s="54">
        <f t="shared" si="0"/>
        <v>35000</v>
      </c>
      <c r="G12" s="58"/>
      <c r="H12" s="55">
        <f t="shared" si="1"/>
        <v>0</v>
      </c>
      <c r="I12" s="55">
        <f t="shared" si="2"/>
        <v>35000</v>
      </c>
    </row>
    <row r="13" spans="1:10" x14ac:dyDescent="0.2">
      <c r="A13" s="70"/>
      <c r="B13" s="51"/>
      <c r="C13" s="51"/>
      <c r="D13" s="60"/>
      <c r="E13" s="54"/>
      <c r="F13" s="54">
        <f t="shared" si="0"/>
        <v>35000</v>
      </c>
      <c r="G13" s="58"/>
      <c r="H13" s="55">
        <f t="shared" si="1"/>
        <v>0</v>
      </c>
      <c r="I13" s="55">
        <f t="shared" si="2"/>
        <v>35000</v>
      </c>
    </row>
    <row r="14" spans="1:10" x14ac:dyDescent="0.2">
      <c r="A14" s="70"/>
      <c r="B14" s="51"/>
      <c r="C14" s="51"/>
      <c r="D14" s="60"/>
      <c r="E14" s="54"/>
      <c r="F14" s="54">
        <f t="shared" si="0"/>
        <v>35000</v>
      </c>
      <c r="G14" s="55"/>
      <c r="H14" s="55">
        <f t="shared" si="1"/>
        <v>0</v>
      </c>
      <c r="I14" s="55">
        <f t="shared" si="2"/>
        <v>35000</v>
      </c>
    </row>
    <row r="15" spans="1:10" x14ac:dyDescent="0.2">
      <c r="A15" s="70"/>
      <c r="B15" s="51"/>
      <c r="C15" s="51"/>
      <c r="D15" s="60"/>
      <c r="E15" s="54"/>
      <c r="F15" s="54">
        <f t="shared" si="0"/>
        <v>35000</v>
      </c>
      <c r="G15" s="58"/>
      <c r="H15" s="55">
        <f t="shared" si="1"/>
        <v>0</v>
      </c>
      <c r="I15" s="55">
        <f t="shared" si="2"/>
        <v>35000</v>
      </c>
    </row>
    <row r="16" spans="1:10" x14ac:dyDescent="0.2">
      <c r="A16" s="70"/>
      <c r="B16" s="51"/>
      <c r="C16" s="51"/>
      <c r="D16" s="60"/>
      <c r="E16" s="54"/>
      <c r="F16" s="54">
        <f t="shared" si="0"/>
        <v>35000</v>
      </c>
      <c r="G16" s="58"/>
      <c r="H16" s="55">
        <f t="shared" si="1"/>
        <v>0</v>
      </c>
      <c r="I16" s="55">
        <f t="shared" si="2"/>
        <v>35000</v>
      </c>
    </row>
    <row r="17" spans="1:9" x14ac:dyDescent="0.2">
      <c r="A17" s="70"/>
      <c r="B17" s="51"/>
      <c r="C17" s="51"/>
      <c r="D17" s="60"/>
      <c r="E17" s="54"/>
      <c r="F17" s="54">
        <f t="shared" si="0"/>
        <v>35000</v>
      </c>
      <c r="G17" s="58"/>
      <c r="H17" s="55">
        <f t="shared" si="1"/>
        <v>0</v>
      </c>
      <c r="I17" s="55">
        <f t="shared" si="2"/>
        <v>35000</v>
      </c>
    </row>
    <row r="18" spans="1:9" x14ac:dyDescent="0.2">
      <c r="A18" s="70"/>
      <c r="B18" s="51"/>
      <c r="C18" s="51"/>
      <c r="D18" s="60"/>
      <c r="E18" s="54"/>
      <c r="F18" s="54">
        <f t="shared" si="0"/>
        <v>35000</v>
      </c>
      <c r="G18" s="58"/>
      <c r="H18" s="55">
        <f t="shared" si="1"/>
        <v>0</v>
      </c>
      <c r="I18" s="55">
        <f t="shared" si="2"/>
        <v>35000</v>
      </c>
    </row>
    <row r="19" spans="1:9" x14ac:dyDescent="0.2">
      <c r="A19" s="70"/>
      <c r="B19" s="51"/>
      <c r="C19" s="51"/>
      <c r="D19" s="60"/>
      <c r="E19" s="54"/>
      <c r="F19" s="54">
        <f t="shared" si="0"/>
        <v>35000</v>
      </c>
      <c r="G19" s="55"/>
      <c r="H19" s="55">
        <f t="shared" si="1"/>
        <v>0</v>
      </c>
      <c r="I19" s="55">
        <f t="shared" si="2"/>
        <v>35000</v>
      </c>
    </row>
    <row r="20" spans="1:9" x14ac:dyDescent="0.2">
      <c r="A20" s="70"/>
      <c r="B20" s="51"/>
      <c r="C20" s="51"/>
      <c r="D20" s="60"/>
      <c r="E20" s="54"/>
      <c r="F20" s="54">
        <f t="shared" si="0"/>
        <v>35000</v>
      </c>
      <c r="G20" s="55"/>
      <c r="H20" s="55">
        <f t="shared" si="1"/>
        <v>0</v>
      </c>
      <c r="I20" s="55">
        <f t="shared" si="2"/>
        <v>35000</v>
      </c>
    </row>
    <row r="21" spans="1:9" x14ac:dyDescent="0.2">
      <c r="A21" s="70"/>
      <c r="B21" s="51"/>
      <c r="C21" s="51"/>
      <c r="D21" s="39"/>
      <c r="E21" s="54"/>
      <c r="F21" s="54">
        <f t="shared" si="0"/>
        <v>35000</v>
      </c>
      <c r="G21" s="55"/>
      <c r="H21" s="55">
        <f t="shared" si="1"/>
        <v>0</v>
      </c>
      <c r="I21" s="55">
        <f t="shared" si="2"/>
        <v>35000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35000</v>
      </c>
      <c r="F23" s="63"/>
      <c r="G23" s="63">
        <f>SUM(G9:G22)</f>
        <v>0</v>
      </c>
      <c r="H23" s="63"/>
      <c r="I23" s="63">
        <f>E23-G23</f>
        <v>35000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E9B88-E157-43F6-A055-390A3D51CE67}">
  <sheetPr>
    <tabColor indexed="30"/>
    <pageSetUpPr fitToPage="1"/>
  </sheetPr>
  <dimension ref="A1:AD41"/>
  <sheetViews>
    <sheetView zoomScaleNormal="100" workbookViewId="0">
      <selection activeCell="G30" sqref="G30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#9559.00'!B1</f>
        <v>IDVA IVH West and Cottage Parking Lot Replacements and Garage Tuckpointing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#9559.00'!B2</f>
        <v>Project # 9559.00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#9559.00'!B3</f>
        <v>Program code 955900</v>
      </c>
      <c r="E3" s="8" t="str">
        <f>'RECAP #9559.00'!E3</f>
        <v>Major Program 4E10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#9559.00'!B6</f>
        <v xml:space="preserve">Project Manager -Brad T 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11C4-C615-473C-B398-D86F7A80E67F}">
  <dimension ref="A1:G24"/>
  <sheetViews>
    <sheetView zoomScaleNormal="100" workbookViewId="0">
      <selection activeCell="C27" sqref="C27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159</v>
      </c>
      <c r="C1" s="3"/>
    </row>
    <row r="2" spans="2:7" ht="15.75" x14ac:dyDescent="0.25">
      <c r="B2" s="6" t="s">
        <v>123</v>
      </c>
    </row>
    <row r="3" spans="2:7" ht="15.75" x14ac:dyDescent="0.25">
      <c r="B3" s="7" t="s">
        <v>124</v>
      </c>
      <c r="E3" s="8" t="s">
        <v>125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103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FINANCIAL!G28</f>
        <v>1000000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'#9560.00 Vendor A '!D23</f>
        <v>0</v>
      </c>
      <c r="E10" s="20">
        <f>'#9560.00 Vendor A '!F23</f>
        <v>0</v>
      </c>
      <c r="F10" s="20">
        <f>'#9560.00 Vendor A '!H23</f>
        <v>0</v>
      </c>
      <c r="G10" s="21"/>
    </row>
    <row r="11" spans="2:7" x14ac:dyDescent="0.2">
      <c r="B11" s="5" t="s">
        <v>15</v>
      </c>
      <c r="C11" s="22"/>
      <c r="D11" s="20">
        <f>'#9560.00 PM TIME'!E23</f>
        <v>20000</v>
      </c>
      <c r="E11" s="20">
        <f>'#9560.00 PM TIME'!G23</f>
        <v>0</v>
      </c>
      <c r="F11" s="20">
        <f>'#9560.00 PM TIME'!I23</f>
        <v>20000</v>
      </c>
      <c r="G11" s="21"/>
    </row>
    <row r="12" spans="2:7" x14ac:dyDescent="0.2">
      <c r="B12" s="5" t="s">
        <v>16</v>
      </c>
      <c r="C12" s="23"/>
      <c r="D12" s="24">
        <f>'#9560.00 Misc'!G22</f>
        <v>0</v>
      </c>
      <c r="E12" s="24">
        <f>'#9560.00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1000000</v>
      </c>
      <c r="D14" s="27">
        <f>SUM(D8:D13)</f>
        <v>20000</v>
      </c>
      <c r="E14" s="27">
        <f>SUM(E8:E13)</f>
        <v>0</v>
      </c>
      <c r="F14" s="27">
        <f>SUM(D14-E14)</f>
        <v>20000</v>
      </c>
      <c r="G14" s="27">
        <f>C8-D14</f>
        <v>980000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8F1F4-5279-4EF7-8FCC-EFB27369C18B}">
  <sheetPr>
    <tabColor rgb="FF0070C0"/>
  </sheetPr>
  <dimension ref="A1:I627"/>
  <sheetViews>
    <sheetView zoomScaleNormal="100" workbookViewId="0">
      <selection activeCell="C29" sqref="C29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#9560.00'!B1</f>
        <v>DOC MPCF Campus-Wide PIV Replacement and MLO Parking Lot Repair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#9560.00'!B2</f>
        <v>Project # 9560.00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#9560.00'!B3</f>
        <v>Program code 956000</v>
      </c>
      <c r="B3" s="5"/>
      <c r="C3" s="4"/>
      <c r="D3" s="8" t="str">
        <f>'RECAP #9560.00'!E3</f>
        <v>Major Program 4G01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#9560.00'!B6</f>
        <v>Project Manager - Brandon A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ECCD-F3A3-4BA9-8E76-AFFE10EE7AAE}">
  <dimension ref="A1:J627"/>
  <sheetViews>
    <sheetView zoomScaleNormal="100" workbookViewId="0">
      <selection activeCell="E9" sqref="E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3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#9560.00'!B1</f>
        <v>DOC MPCF Campus-Wide PIV Replacement and MLO Parking Lot Repair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#9560.00'!B2</f>
        <v>Project # 9560.00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#9560.00'!B3</f>
        <v>Program code 956000</v>
      </c>
      <c r="B3" s="5"/>
      <c r="C3" s="5"/>
      <c r="D3" s="4"/>
      <c r="E3" s="8" t="str">
        <f>'RECAP #9560.00'!E3</f>
        <v>Major Program 4G01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179</v>
      </c>
      <c r="F6" s="43"/>
      <c r="G6" s="44"/>
      <c r="H6" s="40"/>
      <c r="I6" s="36"/>
    </row>
    <row r="7" spans="1:10" s="30" customFormat="1" ht="15.75" x14ac:dyDescent="0.25">
      <c r="A7" s="11" t="str">
        <f>'RECAP #9560.00'!B6</f>
        <v>Project Manager - Brandon A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20000</v>
      </c>
      <c r="F9" s="54">
        <f>E9</f>
        <v>20000</v>
      </c>
      <c r="G9" s="55"/>
      <c r="H9" s="55"/>
      <c r="I9" s="55">
        <f>F9</f>
        <v>20000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20000</v>
      </c>
      <c r="G10" s="58"/>
      <c r="H10" s="55">
        <f t="shared" ref="H10:H21" si="1">H9+G10</f>
        <v>0</v>
      </c>
      <c r="I10" s="55">
        <f t="shared" ref="I10:I21" si="2">I9-G10+E10</f>
        <v>20000</v>
      </c>
    </row>
    <row r="11" spans="1:10" x14ac:dyDescent="0.2">
      <c r="A11" s="70"/>
      <c r="B11" s="51"/>
      <c r="C11" s="51"/>
      <c r="D11" s="60"/>
      <c r="E11" s="54"/>
      <c r="F11" s="54">
        <f t="shared" si="0"/>
        <v>20000</v>
      </c>
      <c r="G11" s="58"/>
      <c r="H11" s="55">
        <f t="shared" si="1"/>
        <v>0</v>
      </c>
      <c r="I11" s="55">
        <f t="shared" si="2"/>
        <v>20000</v>
      </c>
    </row>
    <row r="12" spans="1:10" x14ac:dyDescent="0.2">
      <c r="A12" s="70"/>
      <c r="B12" s="51"/>
      <c r="C12" s="51"/>
      <c r="D12" s="60"/>
      <c r="E12" s="54"/>
      <c r="F12" s="54">
        <f t="shared" si="0"/>
        <v>20000</v>
      </c>
      <c r="G12" s="58"/>
      <c r="H12" s="55">
        <f t="shared" si="1"/>
        <v>0</v>
      </c>
      <c r="I12" s="55">
        <f t="shared" si="2"/>
        <v>20000</v>
      </c>
    </row>
    <row r="13" spans="1:10" x14ac:dyDescent="0.2">
      <c r="A13" s="70"/>
      <c r="B13" s="51"/>
      <c r="C13" s="51"/>
      <c r="D13" s="60"/>
      <c r="E13" s="54"/>
      <c r="F13" s="54">
        <f t="shared" si="0"/>
        <v>20000</v>
      </c>
      <c r="G13" s="58"/>
      <c r="H13" s="55">
        <f t="shared" si="1"/>
        <v>0</v>
      </c>
      <c r="I13" s="55">
        <f t="shared" si="2"/>
        <v>20000</v>
      </c>
    </row>
    <row r="14" spans="1:10" x14ac:dyDescent="0.2">
      <c r="A14" s="70"/>
      <c r="B14" s="51"/>
      <c r="C14" s="51"/>
      <c r="D14" s="60"/>
      <c r="E14" s="54"/>
      <c r="F14" s="54">
        <f t="shared" si="0"/>
        <v>20000</v>
      </c>
      <c r="G14" s="55"/>
      <c r="H14" s="55">
        <f t="shared" si="1"/>
        <v>0</v>
      </c>
      <c r="I14" s="55">
        <f t="shared" si="2"/>
        <v>20000</v>
      </c>
    </row>
    <row r="15" spans="1:10" x14ac:dyDescent="0.2">
      <c r="A15" s="70"/>
      <c r="B15" s="51"/>
      <c r="C15" s="51"/>
      <c r="D15" s="60"/>
      <c r="E15" s="54"/>
      <c r="F15" s="54">
        <f t="shared" si="0"/>
        <v>20000</v>
      </c>
      <c r="G15" s="58"/>
      <c r="H15" s="55">
        <f t="shared" si="1"/>
        <v>0</v>
      </c>
      <c r="I15" s="55">
        <f t="shared" si="2"/>
        <v>20000</v>
      </c>
    </row>
    <row r="16" spans="1:10" x14ac:dyDescent="0.2">
      <c r="A16" s="70"/>
      <c r="B16" s="51"/>
      <c r="C16" s="51"/>
      <c r="D16" s="60"/>
      <c r="E16" s="54"/>
      <c r="F16" s="54">
        <f t="shared" si="0"/>
        <v>20000</v>
      </c>
      <c r="G16" s="58"/>
      <c r="H16" s="55">
        <f t="shared" si="1"/>
        <v>0</v>
      </c>
      <c r="I16" s="55">
        <f t="shared" si="2"/>
        <v>20000</v>
      </c>
    </row>
    <row r="17" spans="1:9" x14ac:dyDescent="0.2">
      <c r="A17" s="70"/>
      <c r="B17" s="51"/>
      <c r="C17" s="51"/>
      <c r="D17" s="60"/>
      <c r="E17" s="54"/>
      <c r="F17" s="54">
        <f t="shared" si="0"/>
        <v>20000</v>
      </c>
      <c r="G17" s="58"/>
      <c r="H17" s="55">
        <f t="shared" si="1"/>
        <v>0</v>
      </c>
      <c r="I17" s="55">
        <f t="shared" si="2"/>
        <v>20000</v>
      </c>
    </row>
    <row r="18" spans="1:9" x14ac:dyDescent="0.2">
      <c r="A18" s="70"/>
      <c r="B18" s="51"/>
      <c r="C18" s="51"/>
      <c r="D18" s="60"/>
      <c r="E18" s="54"/>
      <c r="F18" s="54">
        <f t="shared" si="0"/>
        <v>20000</v>
      </c>
      <c r="G18" s="58"/>
      <c r="H18" s="55">
        <f t="shared" si="1"/>
        <v>0</v>
      </c>
      <c r="I18" s="55">
        <f t="shared" si="2"/>
        <v>20000</v>
      </c>
    </row>
    <row r="19" spans="1:9" x14ac:dyDescent="0.2">
      <c r="A19" s="70"/>
      <c r="B19" s="51"/>
      <c r="C19" s="51"/>
      <c r="D19" s="60"/>
      <c r="E19" s="54"/>
      <c r="F19" s="54">
        <f t="shared" si="0"/>
        <v>20000</v>
      </c>
      <c r="G19" s="55"/>
      <c r="H19" s="55">
        <f t="shared" si="1"/>
        <v>0</v>
      </c>
      <c r="I19" s="55">
        <f t="shared" si="2"/>
        <v>20000</v>
      </c>
    </row>
    <row r="20" spans="1:9" x14ac:dyDescent="0.2">
      <c r="A20" s="70"/>
      <c r="B20" s="51"/>
      <c r="C20" s="51"/>
      <c r="D20" s="60"/>
      <c r="E20" s="54"/>
      <c r="F20" s="54">
        <f t="shared" si="0"/>
        <v>20000</v>
      </c>
      <c r="G20" s="55"/>
      <c r="H20" s="55">
        <f t="shared" si="1"/>
        <v>0</v>
      </c>
      <c r="I20" s="55">
        <f t="shared" si="2"/>
        <v>20000</v>
      </c>
    </row>
    <row r="21" spans="1:9" x14ac:dyDescent="0.2">
      <c r="A21" s="70"/>
      <c r="B21" s="51"/>
      <c r="C21" s="51"/>
      <c r="D21" s="39"/>
      <c r="E21" s="54"/>
      <c r="F21" s="54">
        <f t="shared" si="0"/>
        <v>20000</v>
      </c>
      <c r="G21" s="55"/>
      <c r="H21" s="55">
        <f t="shared" si="1"/>
        <v>0</v>
      </c>
      <c r="I21" s="55">
        <f t="shared" si="2"/>
        <v>20000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20000</v>
      </c>
      <c r="F23" s="63"/>
      <c r="G23" s="63">
        <f>SUM(G9:G22)</f>
        <v>0</v>
      </c>
      <c r="H23" s="63"/>
      <c r="I23" s="63">
        <f>E23-G23</f>
        <v>20000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3887-78B9-4150-A153-99FEB2811A92}">
  <sheetPr>
    <tabColor indexed="30"/>
    <pageSetUpPr fitToPage="1"/>
  </sheetPr>
  <dimension ref="A1:AD41"/>
  <sheetViews>
    <sheetView zoomScaleNormal="100" workbookViewId="0">
      <selection activeCell="F30" sqref="F30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#9560.00'!B1</f>
        <v>DOC MPCF Campus-Wide PIV Replacement and MLO Parking Lot Repair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#9560.00'!B2</f>
        <v>Project # 9560.00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#9560.00'!B3</f>
        <v>Program code 956000</v>
      </c>
      <c r="E3" s="8" t="str">
        <f>'RECAP #9560.00'!E3</f>
        <v>Major Program 4G01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#9560.00'!B6</f>
        <v>Project Manager - Brandon A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299A-8D0A-4A31-AA87-8F3F4AABBA0B}">
  <dimension ref="A1:G24"/>
  <sheetViews>
    <sheetView zoomScaleNormal="100" workbookViewId="0">
      <selection activeCell="C23" sqref="C23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160</v>
      </c>
      <c r="C1" s="3"/>
    </row>
    <row r="2" spans="2:7" ht="15.75" x14ac:dyDescent="0.25">
      <c r="B2" s="6" t="s">
        <v>126</v>
      </c>
    </row>
    <row r="3" spans="2:7" ht="15.75" x14ac:dyDescent="0.25">
      <c r="B3" s="7" t="s">
        <v>127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97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FINANCIAL!G29</f>
        <v>195000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'#9561.00 Vendor A'!D23</f>
        <v>0</v>
      </c>
      <c r="E10" s="20">
        <f>'#9561.00 Vendor A'!F23</f>
        <v>0</v>
      </c>
      <c r="F10" s="20">
        <f>'#9561.00 Vendor A'!H23</f>
        <v>0</v>
      </c>
      <c r="G10" s="21"/>
    </row>
    <row r="11" spans="2:7" x14ac:dyDescent="0.2">
      <c r="B11" s="5" t="s">
        <v>15</v>
      </c>
      <c r="C11" s="22"/>
      <c r="D11" s="20">
        <f>'#9561.00 PM TIME'!E23</f>
        <v>0</v>
      </c>
      <c r="E11" s="20">
        <f>'#9561.00 PM TIME'!G23</f>
        <v>0</v>
      </c>
      <c r="F11" s="20">
        <f>'#9561.00 PM TIME'!I23</f>
        <v>0</v>
      </c>
      <c r="G11" s="21"/>
    </row>
    <row r="12" spans="2:7" x14ac:dyDescent="0.2">
      <c r="B12" s="5" t="s">
        <v>16</v>
      </c>
      <c r="C12" s="23"/>
      <c r="D12" s="24">
        <f>'#9561.00 Misc'!G22</f>
        <v>0</v>
      </c>
      <c r="E12" s="24">
        <f>'#9561.00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195000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195000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0E8A-D82E-41B4-874C-7A8DB35DB9BC}">
  <sheetPr>
    <tabColor rgb="FF0070C0"/>
  </sheetPr>
  <dimension ref="A1:I627"/>
  <sheetViews>
    <sheetView zoomScaleNormal="100" workbookViewId="0">
      <selection activeCell="F31" sqref="F31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#9561.00'!B1</f>
        <v>DOC NCCF R&amp;D Window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#9561.00'!B2</f>
        <v>Project # 9561.00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#9561.00'!B3</f>
        <v>Program code 956100</v>
      </c>
      <c r="B3" s="5"/>
      <c r="C3" s="4"/>
      <c r="D3" s="8" t="str">
        <f>'RECAP #9561.00'!E3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#9561.00'!B6</f>
        <v>Project Manager - Jennie E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8FC8-C0EC-4492-8D37-CE12E560966F}">
  <sheetPr>
    <tabColor indexed="30"/>
  </sheetPr>
  <dimension ref="A1:J627"/>
  <sheetViews>
    <sheetView zoomScaleNormal="100" workbookViewId="0">
      <selection activeCell="E7" sqref="E7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#9561.00'!B1</f>
        <v>DOC NCCF R&amp;D Window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#9561.00'!B2</f>
        <v>Project # 9561.00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#9561.00'!B3</f>
        <v>Program code 956100</v>
      </c>
      <c r="B3" s="5"/>
      <c r="C3" s="5"/>
      <c r="D3" s="4"/>
      <c r="E3" s="8" t="str">
        <f>'RECAP #9561.00'!E3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180</v>
      </c>
      <c r="F6" s="43"/>
      <c r="G6" s="44"/>
      <c r="H6" s="40"/>
      <c r="I6" s="36"/>
    </row>
    <row r="7" spans="1:10" s="30" customFormat="1" ht="15.75" x14ac:dyDescent="0.25">
      <c r="A7" s="11" t="str">
        <f>'RECAP #9561.00'!B6</f>
        <v>Project Manager - Jennie E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65D9-D4F1-4D3E-8631-6C644EDC896D}">
  <sheetPr>
    <tabColor indexed="30"/>
    <pageSetUpPr fitToPage="1"/>
  </sheetPr>
  <dimension ref="A1:AD41"/>
  <sheetViews>
    <sheetView zoomScaleNormal="100" workbookViewId="0">
      <selection activeCell="B8" sqref="B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#9561.00'!B1</f>
        <v>DOC NCCF R&amp;D Window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#9561.00'!B2</f>
        <v>Project # 9561.00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#9561.00'!B3</f>
        <v>Program code 956100</v>
      </c>
      <c r="E3" s="8" t="str">
        <f>'RECAP #9561.00'!E3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#9561.00'!B6</f>
        <v>Project Manager - Jennie E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7CA2-1E52-4971-BA02-A6D72B49107E}">
  <dimension ref="A1:G24"/>
  <sheetViews>
    <sheetView zoomScaleNormal="100" workbookViewId="0">
      <selection activeCell="F21" sqref="F21:F2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161</v>
      </c>
      <c r="C1" s="3"/>
    </row>
    <row r="2" spans="2:7" ht="15.75" x14ac:dyDescent="0.25">
      <c r="B2" s="6" t="s">
        <v>128</v>
      </c>
    </row>
    <row r="3" spans="2:7" ht="15.75" x14ac:dyDescent="0.25">
      <c r="B3" s="7" t="s">
        <v>129</v>
      </c>
      <c r="E3" s="8" t="s">
        <v>94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130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FINANCIAL!G30</f>
        <v>773500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'#9562.00 Vendor A'!D23</f>
        <v>0</v>
      </c>
      <c r="E10" s="20">
        <f>'#9562.00 Vendor A'!F23</f>
        <v>0</v>
      </c>
      <c r="F10" s="20">
        <f>'#9562.00 Vendor A'!H23</f>
        <v>0</v>
      </c>
      <c r="G10" s="21"/>
    </row>
    <row r="11" spans="2:7" x14ac:dyDescent="0.2">
      <c r="B11" s="5" t="s">
        <v>15</v>
      </c>
      <c r="C11" s="22"/>
      <c r="D11" s="20">
        <f>'#9562.00 PM TIME'!E23</f>
        <v>30000</v>
      </c>
      <c r="E11" s="20">
        <f>'#9562.00 PM TIME'!G23</f>
        <v>0</v>
      </c>
      <c r="F11" s="20">
        <f>'#9562.00 PM TIME'!I23</f>
        <v>30000</v>
      </c>
      <c r="G11" s="21"/>
    </row>
    <row r="12" spans="2:7" x14ac:dyDescent="0.2">
      <c r="B12" s="5" t="s">
        <v>16</v>
      </c>
      <c r="C12" s="23"/>
      <c r="D12" s="24">
        <f>'#9562.00 Misc'!G22</f>
        <v>0</v>
      </c>
      <c r="E12" s="24">
        <f>'#9562.00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773500</v>
      </c>
      <c r="D14" s="27">
        <f>SUM(D8:D13)</f>
        <v>30000</v>
      </c>
      <c r="E14" s="27">
        <f>SUM(E8:E13)</f>
        <v>0</v>
      </c>
      <c r="F14" s="27">
        <f>SUM(D14-E14)</f>
        <v>30000</v>
      </c>
      <c r="G14" s="27">
        <f>C8-D14</f>
        <v>743500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628F-A3B8-4BBE-867D-E43F1E89A97F}">
  <sheetPr>
    <tabColor rgb="FF0070C0"/>
  </sheetPr>
  <dimension ref="A1:I627"/>
  <sheetViews>
    <sheetView zoomScaleNormal="100" workbookViewId="0">
      <selection activeCell="P33" activeCellId="1" sqref="F28 P3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#9562.00'!B1</f>
        <v>DOC NCF Living Unit B and E Large Capacity Water Vessel Replacements and CRC Generator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#9562.00'!B2</f>
        <v>Project # 9562.00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#9562.00'!B3</f>
        <v>Program code 956200</v>
      </c>
      <c r="B3" s="5"/>
      <c r="C3" s="4"/>
      <c r="D3" s="8" t="str">
        <f>'RECAP #9562.00'!E3</f>
        <v>Major Program 4B01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#9562.00'!B6</f>
        <v xml:space="preserve">Project Manager - Brad T 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904A-249B-4823-9CC2-46D6EA8A5874}">
  <dimension ref="A1:J627"/>
  <sheetViews>
    <sheetView zoomScaleNormal="100" workbookViewId="0">
      <selection activeCell="E9" sqref="E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3.8554687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#9562.00'!B1</f>
        <v>DOC NCF Living Unit B and E Large Capacity Water Vessel Replacements and CRC Generator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#9562.00'!B2</f>
        <v>Project # 9562.00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#9562.00'!B3</f>
        <v>Program code 956200</v>
      </c>
      <c r="B3" s="5"/>
      <c r="C3" s="5"/>
      <c r="D3" s="4"/>
      <c r="E3" s="8" t="str">
        <f>'RECAP #9562.00'!E3</f>
        <v>Major Program 4B01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181</v>
      </c>
      <c r="F6" s="43"/>
      <c r="G6" s="44"/>
      <c r="H6" s="40"/>
      <c r="I6" s="36"/>
    </row>
    <row r="7" spans="1:10" s="30" customFormat="1" ht="15.75" x14ac:dyDescent="0.25">
      <c r="A7" s="11" t="str">
        <f>'RECAP #9562.00'!B6</f>
        <v xml:space="preserve">Project Manager - Brad T 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30000</v>
      </c>
      <c r="F9" s="54">
        <f>E9</f>
        <v>30000</v>
      </c>
      <c r="G9" s="55"/>
      <c r="H9" s="55"/>
      <c r="I9" s="55">
        <f>F9</f>
        <v>30000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30000</v>
      </c>
      <c r="G10" s="58"/>
      <c r="H10" s="55">
        <f t="shared" ref="H10:H21" si="1">H9+G10</f>
        <v>0</v>
      </c>
      <c r="I10" s="55">
        <f t="shared" ref="I10:I21" si="2">I9-G10+E10</f>
        <v>30000</v>
      </c>
    </row>
    <row r="11" spans="1:10" x14ac:dyDescent="0.2">
      <c r="A11" s="70"/>
      <c r="B11" s="51"/>
      <c r="C11" s="51"/>
      <c r="D11" s="60"/>
      <c r="E11" s="54"/>
      <c r="F11" s="54">
        <f t="shared" si="0"/>
        <v>30000</v>
      </c>
      <c r="G11" s="58"/>
      <c r="H11" s="55">
        <f t="shared" si="1"/>
        <v>0</v>
      </c>
      <c r="I11" s="55">
        <f t="shared" si="2"/>
        <v>30000</v>
      </c>
    </row>
    <row r="12" spans="1:10" x14ac:dyDescent="0.2">
      <c r="A12" s="70"/>
      <c r="B12" s="51"/>
      <c r="C12" s="51"/>
      <c r="D12" s="60"/>
      <c r="E12" s="54"/>
      <c r="F12" s="54">
        <f t="shared" si="0"/>
        <v>30000</v>
      </c>
      <c r="G12" s="58"/>
      <c r="H12" s="55">
        <f t="shared" si="1"/>
        <v>0</v>
      </c>
      <c r="I12" s="55">
        <f t="shared" si="2"/>
        <v>30000</v>
      </c>
    </row>
    <row r="13" spans="1:10" x14ac:dyDescent="0.2">
      <c r="A13" s="70"/>
      <c r="B13" s="51"/>
      <c r="C13" s="51"/>
      <c r="D13" s="60"/>
      <c r="E13" s="54"/>
      <c r="F13" s="54">
        <f t="shared" si="0"/>
        <v>30000</v>
      </c>
      <c r="G13" s="58"/>
      <c r="H13" s="55">
        <f t="shared" si="1"/>
        <v>0</v>
      </c>
      <c r="I13" s="55">
        <f t="shared" si="2"/>
        <v>30000</v>
      </c>
    </row>
    <row r="14" spans="1:10" x14ac:dyDescent="0.2">
      <c r="A14" s="70"/>
      <c r="B14" s="51"/>
      <c r="C14" s="51"/>
      <c r="D14" s="60"/>
      <c r="E14" s="54"/>
      <c r="F14" s="54">
        <f t="shared" si="0"/>
        <v>30000</v>
      </c>
      <c r="G14" s="55"/>
      <c r="H14" s="55">
        <f t="shared" si="1"/>
        <v>0</v>
      </c>
      <c r="I14" s="55">
        <f t="shared" si="2"/>
        <v>30000</v>
      </c>
    </row>
    <row r="15" spans="1:10" x14ac:dyDescent="0.2">
      <c r="A15" s="70"/>
      <c r="B15" s="51"/>
      <c r="C15" s="51"/>
      <c r="D15" s="60"/>
      <c r="E15" s="54"/>
      <c r="F15" s="54">
        <f t="shared" si="0"/>
        <v>30000</v>
      </c>
      <c r="G15" s="58"/>
      <c r="H15" s="55">
        <f t="shared" si="1"/>
        <v>0</v>
      </c>
      <c r="I15" s="55">
        <f t="shared" si="2"/>
        <v>30000</v>
      </c>
    </row>
    <row r="16" spans="1:10" x14ac:dyDescent="0.2">
      <c r="A16" s="70"/>
      <c r="B16" s="51"/>
      <c r="C16" s="51"/>
      <c r="D16" s="60"/>
      <c r="E16" s="54"/>
      <c r="F16" s="54">
        <f t="shared" si="0"/>
        <v>30000</v>
      </c>
      <c r="G16" s="58"/>
      <c r="H16" s="55">
        <f t="shared" si="1"/>
        <v>0</v>
      </c>
      <c r="I16" s="55">
        <f t="shared" si="2"/>
        <v>30000</v>
      </c>
    </row>
    <row r="17" spans="1:9" x14ac:dyDescent="0.2">
      <c r="A17" s="70"/>
      <c r="B17" s="51"/>
      <c r="C17" s="51"/>
      <c r="D17" s="60"/>
      <c r="E17" s="54"/>
      <c r="F17" s="54">
        <f t="shared" si="0"/>
        <v>30000</v>
      </c>
      <c r="G17" s="58"/>
      <c r="H17" s="55">
        <f t="shared" si="1"/>
        <v>0</v>
      </c>
      <c r="I17" s="55">
        <f t="shared" si="2"/>
        <v>30000</v>
      </c>
    </row>
    <row r="18" spans="1:9" x14ac:dyDescent="0.2">
      <c r="A18" s="70"/>
      <c r="B18" s="51"/>
      <c r="C18" s="51"/>
      <c r="D18" s="60"/>
      <c r="E18" s="54"/>
      <c r="F18" s="54">
        <f t="shared" si="0"/>
        <v>30000</v>
      </c>
      <c r="G18" s="58"/>
      <c r="H18" s="55">
        <f t="shared" si="1"/>
        <v>0</v>
      </c>
      <c r="I18" s="55">
        <f t="shared" si="2"/>
        <v>30000</v>
      </c>
    </row>
    <row r="19" spans="1:9" x14ac:dyDescent="0.2">
      <c r="A19" s="70"/>
      <c r="B19" s="51"/>
      <c r="C19" s="51"/>
      <c r="D19" s="60"/>
      <c r="E19" s="54"/>
      <c r="F19" s="54">
        <f t="shared" si="0"/>
        <v>30000</v>
      </c>
      <c r="G19" s="55"/>
      <c r="H19" s="55">
        <f t="shared" si="1"/>
        <v>0</v>
      </c>
      <c r="I19" s="55">
        <f t="shared" si="2"/>
        <v>30000</v>
      </c>
    </row>
    <row r="20" spans="1:9" x14ac:dyDescent="0.2">
      <c r="A20" s="70"/>
      <c r="B20" s="51"/>
      <c r="C20" s="51"/>
      <c r="D20" s="60"/>
      <c r="E20" s="54"/>
      <c r="F20" s="54">
        <f t="shared" si="0"/>
        <v>30000</v>
      </c>
      <c r="G20" s="55"/>
      <c r="H20" s="55">
        <f t="shared" si="1"/>
        <v>0</v>
      </c>
      <c r="I20" s="55">
        <f t="shared" si="2"/>
        <v>30000</v>
      </c>
    </row>
    <row r="21" spans="1:9" x14ac:dyDescent="0.2">
      <c r="A21" s="70"/>
      <c r="B21" s="51"/>
      <c r="C21" s="51"/>
      <c r="D21" s="39"/>
      <c r="E21" s="54"/>
      <c r="F21" s="54">
        <f t="shared" si="0"/>
        <v>30000</v>
      </c>
      <c r="G21" s="55"/>
      <c r="H21" s="55">
        <f t="shared" si="1"/>
        <v>0</v>
      </c>
      <c r="I21" s="55">
        <f t="shared" si="2"/>
        <v>30000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30000</v>
      </c>
      <c r="F23" s="63"/>
      <c r="G23" s="63">
        <f>SUM(G9:G22)</f>
        <v>0</v>
      </c>
      <c r="H23" s="63"/>
      <c r="I23" s="63">
        <f>E23-G23</f>
        <v>30000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91A2-E053-4182-99AB-14AC5CBAC960}">
  <sheetPr>
    <tabColor indexed="30"/>
    <pageSetUpPr fitToPage="1"/>
  </sheetPr>
  <dimension ref="A1:AD41"/>
  <sheetViews>
    <sheetView zoomScaleNormal="100" workbookViewId="0">
      <selection activeCell="E29" sqref="E29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#9562.00'!B1</f>
        <v>DOC NCF Living Unit B and E Large Capacity Water Vessel Replacements and CRC Generator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#9562.00'!B2</f>
        <v>Project # 9562.00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#9562.00'!B3</f>
        <v>Program code 956200</v>
      </c>
      <c r="E3" s="8" t="str">
        <f>'RECAP #9562.00'!E3</f>
        <v>Major Program 4B01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#9562.00'!B6</f>
        <v xml:space="preserve">Project Manager - Brad T 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562B-2896-4AFE-A592-C52B2DC6EEE9}">
  <dimension ref="A1:G24"/>
  <sheetViews>
    <sheetView zoomScaleNormal="100" workbookViewId="0">
      <selection activeCell="E28" sqref="E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162</v>
      </c>
      <c r="C1" s="3"/>
    </row>
    <row r="2" spans="2:7" ht="15.75" x14ac:dyDescent="0.25">
      <c r="B2" s="6" t="s">
        <v>131</v>
      </c>
    </row>
    <row r="3" spans="2:7" ht="15.75" x14ac:dyDescent="0.25">
      <c r="B3" s="7" t="s">
        <v>132</v>
      </c>
      <c r="E3" s="8" t="s">
        <v>100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103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FINANCIAL!G31</f>
        <v>110000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'#9563.00 Vendor A'!D23</f>
        <v>0</v>
      </c>
      <c r="E10" s="20">
        <f>'#9563.00 Vendor A'!F23</f>
        <v>0</v>
      </c>
      <c r="F10" s="20">
        <f>'#9563.00 Vendor A'!H23</f>
        <v>0</v>
      </c>
      <c r="G10" s="21"/>
    </row>
    <row r="11" spans="2:7" x14ac:dyDescent="0.2">
      <c r="B11" s="5" t="s">
        <v>15</v>
      </c>
      <c r="C11" s="22"/>
      <c r="D11" s="20">
        <f>'#9563.00 PM TIME'!E23</f>
        <v>4000</v>
      </c>
      <c r="E11" s="20">
        <f>'#9563.00 PM TIME'!G23</f>
        <v>0</v>
      </c>
      <c r="F11" s="20">
        <f>'#9563.00 PM TIME'!I23</f>
        <v>4000</v>
      </c>
      <c r="G11" s="21"/>
    </row>
    <row r="12" spans="2:7" x14ac:dyDescent="0.2">
      <c r="B12" s="5" t="s">
        <v>16</v>
      </c>
      <c r="C12" s="23"/>
      <c r="D12" s="24">
        <f>'#9563.00 Misc'!G22</f>
        <v>0</v>
      </c>
      <c r="E12" s="24">
        <f>'#9563.00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110000</v>
      </c>
      <c r="D14" s="27">
        <f>SUM(D8:D13)</f>
        <v>4000</v>
      </c>
      <c r="E14" s="27">
        <f>SUM(E8:E13)</f>
        <v>0</v>
      </c>
      <c r="F14" s="27">
        <f>SUM(D14-E14)</f>
        <v>4000</v>
      </c>
      <c r="G14" s="27">
        <f>C8-D14</f>
        <v>106000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9247-F457-456B-A9FD-04C5F66750EC}">
  <sheetPr>
    <tabColor rgb="FF0070C0"/>
  </sheetPr>
  <dimension ref="A1:I627"/>
  <sheetViews>
    <sheetView zoomScaleNormal="100" workbookViewId="0">
      <selection activeCell="E28" sqref="E28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#9563.00'!B1</f>
        <v>DPS P01 South Alley Retaining Wall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#9563.00'!B2</f>
        <v>Project # 9563.00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#9563.00'!B3</f>
        <v>Program code 956300</v>
      </c>
      <c r="B3" s="5"/>
      <c r="C3" s="4"/>
      <c r="D3" s="8" t="str">
        <f>'RECAP #9563.00'!E3</f>
        <v>Major Program 4E19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#9563.00'!B6</f>
        <v>Project Manager - Brandon A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A91E-8FEA-49DC-841D-628FE4D3D79A}">
  <dimension ref="A1:J627"/>
  <sheetViews>
    <sheetView zoomScaleNormal="100" workbookViewId="0">
      <selection activeCell="E13" sqref="E13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#9563.00'!B1</f>
        <v>DPS P01 South Alley Retaining Wall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#9563.00'!B2</f>
        <v>Project # 9563.00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#9563.00'!B3</f>
        <v>Program code 956300</v>
      </c>
      <c r="B3" s="5"/>
      <c r="C3" s="5"/>
      <c r="D3" s="4"/>
      <c r="E3" s="8" t="str">
        <f>'RECAP #9563.00'!E3</f>
        <v>Major Program 4E19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182</v>
      </c>
      <c r="F6" s="43"/>
      <c r="G6" s="44"/>
      <c r="H6" s="40"/>
      <c r="I6" s="36"/>
    </row>
    <row r="7" spans="1:10" s="30" customFormat="1" ht="15.75" x14ac:dyDescent="0.25">
      <c r="A7" s="11" t="str">
        <f>'RECAP #9563.00'!B6</f>
        <v>Project Manager - Brandon A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4000</v>
      </c>
      <c r="F9" s="54">
        <f>E9</f>
        <v>4000</v>
      </c>
      <c r="G9" s="55"/>
      <c r="H9" s="55"/>
      <c r="I9" s="55">
        <f>F9</f>
        <v>4000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4000</v>
      </c>
      <c r="G10" s="58"/>
      <c r="H10" s="55">
        <f t="shared" ref="H10:H21" si="1">H9+G10</f>
        <v>0</v>
      </c>
      <c r="I10" s="55">
        <f t="shared" ref="I10:I21" si="2">I9-G10+E10</f>
        <v>4000</v>
      </c>
    </row>
    <row r="11" spans="1:10" x14ac:dyDescent="0.2">
      <c r="A11" s="70"/>
      <c r="B11" s="51"/>
      <c r="C11" s="51"/>
      <c r="D11" s="60"/>
      <c r="E11" s="54"/>
      <c r="F11" s="54">
        <f t="shared" si="0"/>
        <v>4000</v>
      </c>
      <c r="G11" s="58"/>
      <c r="H11" s="55">
        <f t="shared" si="1"/>
        <v>0</v>
      </c>
      <c r="I11" s="55">
        <f t="shared" si="2"/>
        <v>4000</v>
      </c>
    </row>
    <row r="12" spans="1:10" x14ac:dyDescent="0.2">
      <c r="A12" s="70"/>
      <c r="B12" s="51"/>
      <c r="C12" s="51"/>
      <c r="D12" s="60"/>
      <c r="E12" s="54"/>
      <c r="F12" s="54">
        <f t="shared" si="0"/>
        <v>4000</v>
      </c>
      <c r="G12" s="58"/>
      <c r="H12" s="55">
        <f t="shared" si="1"/>
        <v>0</v>
      </c>
      <c r="I12" s="55">
        <f t="shared" si="2"/>
        <v>4000</v>
      </c>
    </row>
    <row r="13" spans="1:10" x14ac:dyDescent="0.2">
      <c r="A13" s="70"/>
      <c r="B13" s="51"/>
      <c r="C13" s="51"/>
      <c r="D13" s="60"/>
      <c r="E13" s="54"/>
      <c r="F13" s="54">
        <f t="shared" si="0"/>
        <v>4000</v>
      </c>
      <c r="G13" s="58"/>
      <c r="H13" s="55">
        <f t="shared" si="1"/>
        <v>0</v>
      </c>
      <c r="I13" s="55">
        <f t="shared" si="2"/>
        <v>4000</v>
      </c>
    </row>
    <row r="14" spans="1:10" x14ac:dyDescent="0.2">
      <c r="A14" s="70"/>
      <c r="B14" s="51"/>
      <c r="C14" s="51"/>
      <c r="D14" s="60"/>
      <c r="E14" s="54"/>
      <c r="F14" s="54">
        <f t="shared" si="0"/>
        <v>4000</v>
      </c>
      <c r="G14" s="55"/>
      <c r="H14" s="55">
        <f t="shared" si="1"/>
        <v>0</v>
      </c>
      <c r="I14" s="55">
        <f t="shared" si="2"/>
        <v>4000</v>
      </c>
    </row>
    <row r="15" spans="1:10" x14ac:dyDescent="0.2">
      <c r="A15" s="70"/>
      <c r="B15" s="51"/>
      <c r="C15" s="51"/>
      <c r="D15" s="60"/>
      <c r="E15" s="54"/>
      <c r="F15" s="54">
        <f t="shared" si="0"/>
        <v>4000</v>
      </c>
      <c r="G15" s="58"/>
      <c r="H15" s="55">
        <f t="shared" si="1"/>
        <v>0</v>
      </c>
      <c r="I15" s="55">
        <f t="shared" si="2"/>
        <v>4000</v>
      </c>
    </row>
    <row r="16" spans="1:10" x14ac:dyDescent="0.2">
      <c r="A16" s="70"/>
      <c r="B16" s="51"/>
      <c r="C16" s="51"/>
      <c r="D16" s="60"/>
      <c r="E16" s="54"/>
      <c r="F16" s="54">
        <f t="shared" si="0"/>
        <v>4000</v>
      </c>
      <c r="G16" s="58"/>
      <c r="H16" s="55">
        <f t="shared" si="1"/>
        <v>0</v>
      </c>
      <c r="I16" s="55">
        <f t="shared" si="2"/>
        <v>4000</v>
      </c>
    </row>
    <row r="17" spans="1:9" x14ac:dyDescent="0.2">
      <c r="A17" s="70"/>
      <c r="B17" s="51"/>
      <c r="C17" s="51"/>
      <c r="D17" s="60"/>
      <c r="E17" s="54"/>
      <c r="F17" s="54">
        <f t="shared" si="0"/>
        <v>4000</v>
      </c>
      <c r="G17" s="58"/>
      <c r="H17" s="55">
        <f t="shared" si="1"/>
        <v>0</v>
      </c>
      <c r="I17" s="55">
        <f t="shared" si="2"/>
        <v>4000</v>
      </c>
    </row>
    <row r="18" spans="1:9" x14ac:dyDescent="0.2">
      <c r="A18" s="70"/>
      <c r="B18" s="51"/>
      <c r="C18" s="51"/>
      <c r="D18" s="60"/>
      <c r="E18" s="54"/>
      <c r="F18" s="54">
        <f t="shared" si="0"/>
        <v>4000</v>
      </c>
      <c r="G18" s="58"/>
      <c r="H18" s="55">
        <f t="shared" si="1"/>
        <v>0</v>
      </c>
      <c r="I18" s="55">
        <f t="shared" si="2"/>
        <v>4000</v>
      </c>
    </row>
    <row r="19" spans="1:9" x14ac:dyDescent="0.2">
      <c r="A19" s="70"/>
      <c r="B19" s="51"/>
      <c r="C19" s="51"/>
      <c r="D19" s="60"/>
      <c r="E19" s="54"/>
      <c r="F19" s="54">
        <f t="shared" si="0"/>
        <v>4000</v>
      </c>
      <c r="G19" s="55"/>
      <c r="H19" s="55">
        <f t="shared" si="1"/>
        <v>0</v>
      </c>
      <c r="I19" s="55">
        <f t="shared" si="2"/>
        <v>4000</v>
      </c>
    </row>
    <row r="20" spans="1:9" x14ac:dyDescent="0.2">
      <c r="A20" s="70"/>
      <c r="B20" s="51"/>
      <c r="C20" s="51"/>
      <c r="D20" s="60"/>
      <c r="E20" s="54"/>
      <c r="F20" s="54">
        <f t="shared" si="0"/>
        <v>4000</v>
      </c>
      <c r="G20" s="55"/>
      <c r="H20" s="55">
        <f t="shared" si="1"/>
        <v>0</v>
      </c>
      <c r="I20" s="55">
        <f t="shared" si="2"/>
        <v>4000</v>
      </c>
    </row>
    <row r="21" spans="1:9" x14ac:dyDescent="0.2">
      <c r="A21" s="70"/>
      <c r="B21" s="51"/>
      <c r="C21" s="51"/>
      <c r="D21" s="39"/>
      <c r="E21" s="54"/>
      <c r="F21" s="54">
        <f t="shared" si="0"/>
        <v>4000</v>
      </c>
      <c r="G21" s="55"/>
      <c r="H21" s="55">
        <f t="shared" si="1"/>
        <v>0</v>
      </c>
      <c r="I21" s="55">
        <f t="shared" si="2"/>
        <v>4000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4000</v>
      </c>
      <c r="F23" s="63"/>
      <c r="G23" s="63">
        <f>SUM(G9:G22)</f>
        <v>0</v>
      </c>
      <c r="H23" s="63"/>
      <c r="I23" s="63">
        <f>E23-G23</f>
        <v>4000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3748-CCC7-401A-953B-E378B476DC9B}">
  <sheetPr>
    <tabColor indexed="30"/>
    <pageSetUpPr fitToPage="1"/>
  </sheetPr>
  <dimension ref="A1:AD41"/>
  <sheetViews>
    <sheetView zoomScaleNormal="100" workbookViewId="0">
      <selection activeCell="C15" sqref="C15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#9563.00'!B1</f>
        <v>DPS P01 South Alley Retaining Wall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#9563.00'!B2</f>
        <v>Project # 9563.00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#9563.00'!B3</f>
        <v>Program code 956300</v>
      </c>
      <c r="E3" s="8" t="str">
        <f>'RECAP #9563.00'!E3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#9563.00'!B6</f>
        <v>Project Manager - Brandon A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7FE5-FEEA-4F8D-AD3D-BC9788C335F4}">
  <dimension ref="A1:G24"/>
  <sheetViews>
    <sheetView zoomScaleNormal="100" workbookViewId="0">
      <selection activeCell="B25" sqref="B2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163</v>
      </c>
      <c r="C1" s="3"/>
    </row>
    <row r="2" spans="2:7" ht="15.75" x14ac:dyDescent="0.25">
      <c r="B2" s="6" t="s">
        <v>133</v>
      </c>
    </row>
    <row r="3" spans="2:7" ht="15.75" x14ac:dyDescent="0.25">
      <c r="B3" s="7" t="s">
        <v>134</v>
      </c>
      <c r="E3" s="8" t="s">
        <v>125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116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FINANCIAL!G32</f>
        <v>535000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'#9564.00 Vendor A '!D23</f>
        <v>0</v>
      </c>
      <c r="E10" s="20">
        <f>'#9564.00 Vendor A '!F23</f>
        <v>0</v>
      </c>
      <c r="F10" s="20">
        <f>'#9564.00 Vendor A '!H23</f>
        <v>0</v>
      </c>
      <c r="G10" s="21"/>
    </row>
    <row r="11" spans="2:7" x14ac:dyDescent="0.2">
      <c r="B11" s="5" t="s">
        <v>15</v>
      </c>
      <c r="C11" s="22"/>
      <c r="D11" s="20">
        <f>'#9564.00 PM TIME '!E23</f>
        <v>0</v>
      </c>
      <c r="E11" s="20">
        <f>'#9564.00 PM TIME '!G23</f>
        <v>0</v>
      </c>
      <c r="F11" s="20">
        <f>'#9564.00 PM TIME '!I23</f>
        <v>0</v>
      </c>
      <c r="G11" s="21"/>
    </row>
    <row r="12" spans="2:7" x14ac:dyDescent="0.2">
      <c r="B12" s="5" t="s">
        <v>16</v>
      </c>
      <c r="C12" s="23"/>
      <c r="D12" s="24">
        <f>'#9564.00 Misc'!G22</f>
        <v>0</v>
      </c>
      <c r="E12" s="24">
        <f>'#9564.00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535000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535000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4B7C-253C-46E1-97A6-6712D766F6DD}">
  <sheetPr>
    <tabColor rgb="FF0070C0"/>
  </sheetPr>
  <dimension ref="A1:I627"/>
  <sheetViews>
    <sheetView zoomScaleNormal="100" workbookViewId="0">
      <selection activeCell="C30" sqref="C30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#9564.00'!B1</f>
        <v>DPS P11 Parking Lot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#9564.00'!B2</f>
        <v>Project # 9564.00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#9564.00'!B3</f>
        <v>Program code 956400</v>
      </c>
      <c r="B3" s="5"/>
      <c r="C3" s="4"/>
      <c r="D3" s="8" t="str">
        <f>'RECAP #9564.00'!E3</f>
        <v>Major Program 4G01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#9564.00'!B6</f>
        <v>Project Manager - James T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289FE-60EF-4410-A13E-C8579735DBE2}">
  <sheetPr>
    <tabColor indexed="30"/>
  </sheetPr>
  <dimension ref="A1:J627"/>
  <sheetViews>
    <sheetView zoomScaleNormal="100" workbookViewId="0">
      <selection activeCell="D29" sqref="D2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#9564.00'!B1</f>
        <v>DPS P11 Parking Lot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#9564.00'!B2</f>
        <v>Project # 9564.00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#9564.00'!B3</f>
        <v>Program code 956400</v>
      </c>
      <c r="B3" s="5"/>
      <c r="C3" s="5"/>
      <c r="D3" s="4"/>
      <c r="E3" s="8" t="str">
        <f>'RECAP #9564.00'!E3</f>
        <v>Major Program 4G01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183</v>
      </c>
      <c r="F6" s="43"/>
      <c r="G6" s="44"/>
      <c r="H6" s="40"/>
      <c r="I6" s="36"/>
    </row>
    <row r="7" spans="1:10" s="30" customFormat="1" ht="15.75" x14ac:dyDescent="0.25">
      <c r="A7" s="11" t="str">
        <f>'RECAP #9564.00'!B6</f>
        <v>Project Manager - James T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E25D-1870-412F-9B9F-31B5774E9BF6}">
  <sheetPr>
    <tabColor indexed="30"/>
    <pageSetUpPr fitToPage="1"/>
  </sheetPr>
  <dimension ref="A1:AD41"/>
  <sheetViews>
    <sheetView zoomScaleNormal="100" workbookViewId="0">
      <selection activeCell="F29" sqref="F29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#9564.00'!B1</f>
        <v>DPS P11 Parking Lot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#9564.00'!B2</f>
        <v>Project # 9564.00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#9564.00'!B3</f>
        <v>Program code 956400</v>
      </c>
      <c r="E3" s="8" t="str">
        <f>'RECAP #9564.00'!E3</f>
        <v>Major Program 4G01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#9564.00'!B6</f>
        <v>Project Manager - James T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CA8D-2A79-4BEF-A5B8-5C337937FE79}">
  <dimension ref="A1:G24"/>
  <sheetViews>
    <sheetView zoomScaleNormal="100" workbookViewId="0">
      <selection activeCell="E26" sqref="E26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164</v>
      </c>
      <c r="C1" s="3"/>
    </row>
    <row r="2" spans="2:7" ht="15.75" x14ac:dyDescent="0.25">
      <c r="B2" s="6" t="s">
        <v>135</v>
      </c>
    </row>
    <row r="3" spans="2:7" ht="15.75" x14ac:dyDescent="0.25">
      <c r="B3" s="7" t="s">
        <v>136</v>
      </c>
      <c r="E3" s="8" t="s">
        <v>100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116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FINANCIAL!G33</f>
        <v>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'#9565.00 Vendor A'!D23</f>
        <v>0</v>
      </c>
      <c r="E10" s="20">
        <f>'#9565.00 Vendor A'!F23</f>
        <v>0</v>
      </c>
      <c r="F10" s="20">
        <f>'#9565.00 Vendor A'!H23</f>
        <v>0</v>
      </c>
      <c r="G10" s="21"/>
    </row>
    <row r="11" spans="2:7" x14ac:dyDescent="0.2">
      <c r="B11" s="5" t="s">
        <v>15</v>
      </c>
      <c r="C11" s="22"/>
      <c r="D11" s="20">
        <f>'#9565.00 PM TIME '!E23</f>
        <v>0</v>
      </c>
      <c r="E11" s="20">
        <f>'#9565.00 PM TIME '!G23</f>
        <v>0</v>
      </c>
      <c r="F11" s="20">
        <f>'#9565.00 PM TIME '!I23</f>
        <v>0</v>
      </c>
      <c r="G11" s="21"/>
    </row>
    <row r="12" spans="2:7" x14ac:dyDescent="0.2">
      <c r="B12" s="5" t="s">
        <v>16</v>
      </c>
      <c r="C12" s="23"/>
      <c r="D12" s="24">
        <f>'#9565.00 Misc'!G22</f>
        <v>0</v>
      </c>
      <c r="E12" s="24">
        <f>'#9565.00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50000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50000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4E04-752E-4D31-BBF7-1207512743AB}">
  <sheetPr>
    <tabColor rgb="FF0070C0"/>
  </sheetPr>
  <dimension ref="A1:I627"/>
  <sheetViews>
    <sheetView zoomScaleNormal="100" workbookViewId="0">
      <selection activeCell="D27" sqref="D27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#9565.00'!B1</f>
        <v>DPS P12 Retaining Wall Re-Build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#9565.00'!B2</f>
        <v>Project # 9565.00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#9565.00'!B3</f>
        <v>Program code 956500</v>
      </c>
      <c r="B3" s="5"/>
      <c r="C3" s="4"/>
      <c r="D3" s="8" t="str">
        <f>'RECAP #9565.00'!E3</f>
        <v>Major Program 4E19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#9565.00'!B6</f>
        <v>Project Manager - James T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167E-EDBD-4643-A7C8-37B7E7CC3913}">
  <sheetPr>
    <tabColor indexed="30"/>
  </sheetPr>
  <dimension ref="A1:J627"/>
  <sheetViews>
    <sheetView zoomScaleNormal="100" workbookViewId="0">
      <selection activeCell="A31" sqref="A31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#9565.00'!B1</f>
        <v>DPS P12 Retaining Wall Re-Build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#9565.00'!B2</f>
        <v>Project # 9565.00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#9565.00'!B3</f>
        <v>Program code 956500</v>
      </c>
      <c r="B3" s="5"/>
      <c r="C3" s="5"/>
      <c r="D3" s="4"/>
      <c r="E3" s="8" t="str">
        <f>'RECAP #9565.00'!E3</f>
        <v>Major Program 4E19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184</v>
      </c>
      <c r="F6" s="43"/>
      <c r="G6" s="44"/>
      <c r="H6" s="40"/>
      <c r="I6" s="36"/>
    </row>
    <row r="7" spans="1:10" s="30" customFormat="1" ht="15.75" x14ac:dyDescent="0.25">
      <c r="A7" s="11" t="str">
        <f>'RECAP #9565.00'!B6</f>
        <v>Project Manager - James T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E436-946A-4AC8-ABEA-87988CE618E7}">
  <sheetPr>
    <tabColor indexed="30"/>
    <pageSetUpPr fitToPage="1"/>
  </sheetPr>
  <dimension ref="A1:AD41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#9565.00'!B1</f>
        <v>DPS P12 Retaining Wall Re-Build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#9565.00'!B2</f>
        <v>Project # 9565.00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#9565.00'!B3</f>
        <v>Program code 956500</v>
      </c>
      <c r="E3" s="8" t="str">
        <f>'RECAP #9565.00'!E3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#9565.00'!B6</f>
        <v>Project Manager - James T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7F8B-1EA0-4030-BC5E-5D9F28E42B27}">
  <dimension ref="A1:G24"/>
  <sheetViews>
    <sheetView zoomScaleNormal="100" workbookViewId="0">
      <selection activeCell="C28" sqref="C2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165</v>
      </c>
      <c r="C1" s="3"/>
    </row>
    <row r="2" spans="2:7" ht="15.75" x14ac:dyDescent="0.25">
      <c r="B2" s="6" t="s">
        <v>137</v>
      </c>
    </row>
    <row r="3" spans="2:7" ht="15.75" x14ac:dyDescent="0.25">
      <c r="B3" s="7" t="s">
        <v>138</v>
      </c>
      <c r="E3" s="8" t="s">
        <v>117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FINANCIAL!G34</f>
        <v>250000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'#9566.00 Vendor A'!D23</f>
        <v>0</v>
      </c>
      <c r="E10" s="20">
        <f>'#9566.00 Vendor A'!F23</f>
        <v>0</v>
      </c>
      <c r="F10" s="20">
        <f>'#9566.00 Vendor A'!H23</f>
        <v>0</v>
      </c>
      <c r="G10" s="21"/>
    </row>
    <row r="11" spans="2:7" x14ac:dyDescent="0.2">
      <c r="B11" s="5" t="s">
        <v>15</v>
      </c>
      <c r="C11" s="22"/>
      <c r="D11" s="20">
        <f>'#9566.00 PM TIME '!E23</f>
        <v>12000</v>
      </c>
      <c r="E11" s="20">
        <f>'#9566.00 PM TIME '!G23</f>
        <v>0</v>
      </c>
      <c r="F11" s="20">
        <f>'#9566.00 PM TIME '!I23</f>
        <v>12000</v>
      </c>
      <c r="G11" s="21"/>
    </row>
    <row r="12" spans="2:7" x14ac:dyDescent="0.2">
      <c r="B12" s="5" t="s">
        <v>16</v>
      </c>
      <c r="C12" s="23"/>
      <c r="D12" s="24">
        <f>'#9566.00 Misc'!G22</f>
        <v>0</v>
      </c>
      <c r="E12" s="24">
        <f>'#9566.00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250000</v>
      </c>
      <c r="D14" s="27">
        <f>SUM(D8:D13)</f>
        <v>12000</v>
      </c>
      <c r="E14" s="27">
        <f>SUM(E8:E13)</f>
        <v>0</v>
      </c>
      <c r="F14" s="27">
        <f>SUM(D14-E14)</f>
        <v>12000</v>
      </c>
      <c r="G14" s="27">
        <f>C8-D14</f>
        <v>238000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B4CF-F7CA-4172-AD3D-79D556BA9DD9}">
  <sheetPr>
    <tabColor rgb="FF0070C0"/>
  </sheetPr>
  <dimension ref="A1:I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#9566.00'!B1</f>
        <v>HHS STS Bakery Cooler Enclosure Replacement and Corbett-Miller Hall Tuckpointing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#9566.00'!B2</f>
        <v>Project # 9566.00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#9566.00'!B3</f>
        <v>Program code 956600</v>
      </c>
      <c r="B3" s="5"/>
      <c r="C3" s="4"/>
      <c r="D3" s="8" t="str">
        <f>'RECAP #9566.00'!E3</f>
        <v>Major Program 4E10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#9566.00'!B6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6FCE-EFB8-4B07-A5BF-15EE1B7BB622}">
  <dimension ref="A1:J627"/>
  <sheetViews>
    <sheetView zoomScaleNormal="100" workbookViewId="0">
      <selection activeCell="E29" sqref="E2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2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#9566.00'!B1</f>
        <v>HHS STS Bakery Cooler Enclosure Replacement and Corbett-Miller Hall Tuckpointing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#9566.00'!B2</f>
        <v>Project # 9566.00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#9566.00'!B3</f>
        <v>Program code 956600</v>
      </c>
      <c r="B3" s="5"/>
      <c r="C3" s="5"/>
      <c r="D3" s="4"/>
      <c r="E3" s="8" t="str">
        <f>'RECAP #9566.00'!E3</f>
        <v>Major Program 4E10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185</v>
      </c>
      <c r="F6" s="43"/>
      <c r="G6" s="44"/>
      <c r="H6" s="40"/>
      <c r="I6" s="36"/>
    </row>
    <row r="7" spans="1:10" s="30" customFormat="1" ht="15.75" x14ac:dyDescent="0.25">
      <c r="A7" s="11" t="str">
        <f>'RECAP #9566.00'!B6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12000</v>
      </c>
      <c r="F9" s="54">
        <f>E9</f>
        <v>12000</v>
      </c>
      <c r="G9" s="55"/>
      <c r="H9" s="55"/>
      <c r="I9" s="55">
        <f>F9</f>
        <v>12000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12000</v>
      </c>
      <c r="G10" s="58"/>
      <c r="H10" s="55">
        <f t="shared" ref="H10:H21" si="1">H9+G10</f>
        <v>0</v>
      </c>
      <c r="I10" s="55">
        <f t="shared" ref="I10:I21" si="2">I9-G10+E10</f>
        <v>12000</v>
      </c>
    </row>
    <row r="11" spans="1:10" x14ac:dyDescent="0.2">
      <c r="A11" s="70"/>
      <c r="B11" s="51"/>
      <c r="C11" s="51"/>
      <c r="D11" s="60"/>
      <c r="E11" s="54"/>
      <c r="F11" s="54">
        <f t="shared" si="0"/>
        <v>12000</v>
      </c>
      <c r="G11" s="58"/>
      <c r="H11" s="55">
        <f t="shared" si="1"/>
        <v>0</v>
      </c>
      <c r="I11" s="55">
        <f t="shared" si="2"/>
        <v>12000</v>
      </c>
    </row>
    <row r="12" spans="1:10" x14ac:dyDescent="0.2">
      <c r="A12" s="70"/>
      <c r="B12" s="51"/>
      <c r="C12" s="51"/>
      <c r="D12" s="60"/>
      <c r="E12" s="54"/>
      <c r="F12" s="54">
        <f t="shared" si="0"/>
        <v>12000</v>
      </c>
      <c r="G12" s="58"/>
      <c r="H12" s="55">
        <f t="shared" si="1"/>
        <v>0</v>
      </c>
      <c r="I12" s="55">
        <f t="shared" si="2"/>
        <v>12000</v>
      </c>
    </row>
    <row r="13" spans="1:10" x14ac:dyDescent="0.2">
      <c r="A13" s="70"/>
      <c r="B13" s="51"/>
      <c r="C13" s="51"/>
      <c r="D13" s="60"/>
      <c r="E13" s="54"/>
      <c r="F13" s="54">
        <f t="shared" si="0"/>
        <v>12000</v>
      </c>
      <c r="G13" s="58"/>
      <c r="H13" s="55">
        <f t="shared" si="1"/>
        <v>0</v>
      </c>
      <c r="I13" s="55">
        <f t="shared" si="2"/>
        <v>12000</v>
      </c>
    </row>
    <row r="14" spans="1:10" x14ac:dyDescent="0.2">
      <c r="A14" s="70"/>
      <c r="B14" s="51"/>
      <c r="C14" s="51"/>
      <c r="D14" s="60"/>
      <c r="E14" s="54"/>
      <c r="F14" s="54">
        <f t="shared" si="0"/>
        <v>12000</v>
      </c>
      <c r="G14" s="55"/>
      <c r="H14" s="55">
        <f t="shared" si="1"/>
        <v>0</v>
      </c>
      <c r="I14" s="55">
        <f t="shared" si="2"/>
        <v>12000</v>
      </c>
    </row>
    <row r="15" spans="1:10" x14ac:dyDescent="0.2">
      <c r="A15" s="70"/>
      <c r="B15" s="51"/>
      <c r="C15" s="51"/>
      <c r="D15" s="60"/>
      <c r="E15" s="54"/>
      <c r="F15" s="54">
        <f t="shared" si="0"/>
        <v>12000</v>
      </c>
      <c r="G15" s="58"/>
      <c r="H15" s="55">
        <f t="shared" si="1"/>
        <v>0</v>
      </c>
      <c r="I15" s="55">
        <f t="shared" si="2"/>
        <v>12000</v>
      </c>
    </row>
    <row r="16" spans="1:10" x14ac:dyDescent="0.2">
      <c r="A16" s="70"/>
      <c r="B16" s="51"/>
      <c r="C16" s="51"/>
      <c r="D16" s="60"/>
      <c r="E16" s="54"/>
      <c r="F16" s="54">
        <f t="shared" si="0"/>
        <v>12000</v>
      </c>
      <c r="G16" s="58"/>
      <c r="H16" s="55">
        <f t="shared" si="1"/>
        <v>0</v>
      </c>
      <c r="I16" s="55">
        <f t="shared" si="2"/>
        <v>12000</v>
      </c>
    </row>
    <row r="17" spans="1:9" x14ac:dyDescent="0.2">
      <c r="A17" s="70"/>
      <c r="B17" s="51"/>
      <c r="C17" s="51"/>
      <c r="D17" s="60"/>
      <c r="E17" s="54"/>
      <c r="F17" s="54">
        <f t="shared" si="0"/>
        <v>12000</v>
      </c>
      <c r="G17" s="58"/>
      <c r="H17" s="55">
        <f t="shared" si="1"/>
        <v>0</v>
      </c>
      <c r="I17" s="55">
        <f t="shared" si="2"/>
        <v>12000</v>
      </c>
    </row>
    <row r="18" spans="1:9" x14ac:dyDescent="0.2">
      <c r="A18" s="70"/>
      <c r="B18" s="51"/>
      <c r="C18" s="51"/>
      <c r="D18" s="60"/>
      <c r="E18" s="54"/>
      <c r="F18" s="54">
        <f t="shared" si="0"/>
        <v>12000</v>
      </c>
      <c r="G18" s="58"/>
      <c r="H18" s="55">
        <f t="shared" si="1"/>
        <v>0</v>
      </c>
      <c r="I18" s="55">
        <f t="shared" si="2"/>
        <v>12000</v>
      </c>
    </row>
    <row r="19" spans="1:9" x14ac:dyDescent="0.2">
      <c r="A19" s="70"/>
      <c r="B19" s="51"/>
      <c r="C19" s="51"/>
      <c r="D19" s="60"/>
      <c r="E19" s="54"/>
      <c r="F19" s="54">
        <f t="shared" si="0"/>
        <v>12000</v>
      </c>
      <c r="G19" s="55"/>
      <c r="H19" s="55">
        <f t="shared" si="1"/>
        <v>0</v>
      </c>
      <c r="I19" s="55">
        <f t="shared" si="2"/>
        <v>12000</v>
      </c>
    </row>
    <row r="20" spans="1:9" x14ac:dyDescent="0.2">
      <c r="A20" s="70"/>
      <c r="B20" s="51"/>
      <c r="C20" s="51"/>
      <c r="D20" s="60"/>
      <c r="E20" s="54"/>
      <c r="F20" s="54">
        <f t="shared" si="0"/>
        <v>12000</v>
      </c>
      <c r="G20" s="55"/>
      <c r="H20" s="55">
        <f t="shared" si="1"/>
        <v>0</v>
      </c>
      <c r="I20" s="55">
        <f t="shared" si="2"/>
        <v>12000</v>
      </c>
    </row>
    <row r="21" spans="1:9" x14ac:dyDescent="0.2">
      <c r="A21" s="70"/>
      <c r="B21" s="51"/>
      <c r="C21" s="51"/>
      <c r="D21" s="39"/>
      <c r="E21" s="54"/>
      <c r="F21" s="54">
        <f t="shared" si="0"/>
        <v>12000</v>
      </c>
      <c r="G21" s="55"/>
      <c r="H21" s="55">
        <f t="shared" si="1"/>
        <v>0</v>
      </c>
      <c r="I21" s="55">
        <f t="shared" si="2"/>
        <v>12000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12000</v>
      </c>
      <c r="F23" s="63"/>
      <c r="G23" s="63">
        <f>SUM(G9:G22)</f>
        <v>0</v>
      </c>
      <c r="H23" s="63"/>
      <c r="I23" s="63">
        <f>E23-G23</f>
        <v>12000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4CAF-223B-46F0-A42E-E31FEB51C869}">
  <sheetPr>
    <tabColor indexed="30"/>
    <pageSetUpPr fitToPage="1"/>
  </sheetPr>
  <dimension ref="A1:AD41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#9566.00'!B1</f>
        <v>HHS STS Bakery Cooler Enclosure Replacement and Corbett-Miller Hall Tuckpointing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#9566.00'!B2</f>
        <v>Project # 9566.00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#9566.00'!B3</f>
        <v>Program code 956600</v>
      </c>
      <c r="E3" s="8" t="str">
        <f>'RECAP #9566.00'!E3</f>
        <v>Major Program 4E10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#9566.00'!B6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4317-088C-4506-9AC6-7061796EF1FD}">
  <dimension ref="A1:G24"/>
  <sheetViews>
    <sheetView zoomScaleNormal="100" workbookViewId="0">
      <selection activeCell="E23" sqref="E23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166</v>
      </c>
      <c r="C1" s="3"/>
    </row>
    <row r="2" spans="2:7" ht="15.75" x14ac:dyDescent="0.25">
      <c r="B2" s="6" t="s">
        <v>139</v>
      </c>
    </row>
    <row r="3" spans="2:7" ht="15.75" x14ac:dyDescent="0.25">
      <c r="B3" s="7" t="s">
        <v>140</v>
      </c>
      <c r="E3" s="8" t="s">
        <v>141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116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FINANCIAL!G35</f>
        <v>456000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'#9567.00 Vendor A'!D23</f>
        <v>0</v>
      </c>
      <c r="E10" s="20">
        <f>'#9567.00 Vendor A'!F23</f>
        <v>0</v>
      </c>
      <c r="F10" s="20">
        <f>'#9567.00 Vendor A'!H23</f>
        <v>0</v>
      </c>
      <c r="G10" s="21"/>
    </row>
    <row r="11" spans="2:7" x14ac:dyDescent="0.2">
      <c r="B11" s="5" t="s">
        <v>15</v>
      </c>
      <c r="C11" s="22"/>
      <c r="D11" s="20">
        <f>'#9567.00 PM TIME'!E23</f>
        <v>0</v>
      </c>
      <c r="E11" s="20">
        <f>'#9567.00 PM TIME'!G23</f>
        <v>0</v>
      </c>
      <c r="F11" s="20">
        <f>'#9567.00 PM TIME'!I23</f>
        <v>0</v>
      </c>
      <c r="G11" s="21"/>
    </row>
    <row r="12" spans="2:7" x14ac:dyDescent="0.2">
      <c r="B12" s="5" t="s">
        <v>16</v>
      </c>
      <c r="C12" s="23"/>
      <c r="D12" s="24">
        <f>'#9567.00 Misc'!G22</f>
        <v>0</v>
      </c>
      <c r="E12" s="24">
        <f>'#9567.00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456000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456000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9D90-2EA4-406F-86E6-828BA4C5C21D}">
  <sheetPr>
    <tabColor rgb="FF0070C0"/>
  </sheetPr>
  <dimension ref="A1:I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#9567.00'!B1</f>
        <v>DAS USS Union Sunday School Masonry Repairs and Roof Replacement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#9567.00'!B2</f>
        <v>Project # 9567.00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#9567.00'!B3</f>
        <v>Program code 956700</v>
      </c>
      <c r="B3" s="5"/>
      <c r="C3" s="4"/>
      <c r="D3" s="8" t="str">
        <f>'RECAP #9567.00'!E3</f>
        <v>Major Program 4E02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#9567.00'!B6</f>
        <v>Project Manager - James T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40EC-0C88-4EE2-BF9A-34D3CB243514}">
  <sheetPr>
    <tabColor indexed="30"/>
  </sheetPr>
  <dimension ref="A1:J627"/>
  <sheetViews>
    <sheetView zoomScaleNormal="100" workbookViewId="0">
      <selection activeCell="G29" sqref="G2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#9567.00'!B1</f>
        <v>DAS USS Union Sunday School Masonry Repairs and Roof Replacement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#9567.00'!B2</f>
        <v>Project # 9567.00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#9567.00'!B3</f>
        <v>Program code 956700</v>
      </c>
      <c r="B3" s="5"/>
      <c r="C3" s="5"/>
      <c r="D3" s="4"/>
      <c r="E3" s="8" t="str">
        <f>'RECAP #9567.00'!E3</f>
        <v>Major Program 4E02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186</v>
      </c>
      <c r="F6" s="43"/>
      <c r="G6" s="44"/>
      <c r="H6" s="40"/>
      <c r="I6" s="36"/>
    </row>
    <row r="7" spans="1:10" s="30" customFormat="1" ht="15.75" x14ac:dyDescent="0.25">
      <c r="A7" s="11" t="str">
        <f>'RECAP #9567.00'!B6</f>
        <v>Project Manager - James T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92C6-38B2-4446-AC0D-1B2FB6751F0D}">
  <sheetPr>
    <tabColor indexed="30"/>
    <pageSetUpPr fitToPage="1"/>
  </sheetPr>
  <dimension ref="A1:AD41"/>
  <sheetViews>
    <sheetView zoomScaleNormal="100" workbookViewId="0">
      <selection activeCell="E28" sqref="E2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#9567.00'!B1</f>
        <v>DAS USS Union Sunday School Masonry Repairs and Roof Replacement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#9567.00'!B2</f>
        <v>Project # 9567.00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#9567.00'!B3</f>
        <v>Program code 956700</v>
      </c>
      <c r="E3" s="8" t="str">
        <f>'RECAP #9567.00'!E3</f>
        <v>Major Program 4E02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#9567.00'!B6</f>
        <v>Project Manager - James T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225F-C461-41C5-9A90-F4560F299DB7}">
  <dimension ref="A1:G24"/>
  <sheetViews>
    <sheetView zoomScaleNormal="100" workbookViewId="0">
      <selection activeCell="B22" sqref="B22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167</v>
      </c>
      <c r="C1" s="3"/>
    </row>
    <row r="2" spans="2:7" ht="15.75" x14ac:dyDescent="0.25">
      <c r="B2" s="6" t="s">
        <v>142</v>
      </c>
    </row>
    <row r="3" spans="2:7" ht="15.75" x14ac:dyDescent="0.25">
      <c r="B3" s="7" t="s">
        <v>143</v>
      </c>
      <c r="E3" s="8" t="s">
        <v>117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106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FINANCIAL!G36</f>
        <v>980000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'#9568.00 Vendor A'!D23</f>
        <v>0</v>
      </c>
      <c r="E10" s="20">
        <f>'#9568.00 Vendor A'!F23</f>
        <v>0</v>
      </c>
      <c r="F10" s="20">
        <f>'#9568.00 Vendor A'!H23</f>
        <v>0</v>
      </c>
      <c r="G10" s="21"/>
    </row>
    <row r="11" spans="2:7" x14ac:dyDescent="0.2">
      <c r="B11" s="5" t="s">
        <v>15</v>
      </c>
      <c r="C11" s="22"/>
      <c r="D11" s="20">
        <f>'#9568.00 PM TIME'!E23</f>
        <v>22500</v>
      </c>
      <c r="E11" s="20">
        <f>'#9568.00 PM TIME'!G23</f>
        <v>0</v>
      </c>
      <c r="F11" s="20">
        <f>'#9568.00 PM TIME'!I23</f>
        <v>22500</v>
      </c>
      <c r="G11" s="21"/>
    </row>
    <row r="12" spans="2:7" x14ac:dyDescent="0.2">
      <c r="B12" s="5" t="s">
        <v>16</v>
      </c>
      <c r="C12" s="23"/>
      <c r="D12" s="24">
        <f>'#9568.00 Misc'!G22</f>
        <v>0</v>
      </c>
      <c r="E12" s="24">
        <f>'#9568.00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980000</v>
      </c>
      <c r="D14" s="27">
        <f>SUM(D8:D13)</f>
        <v>22500</v>
      </c>
      <c r="E14" s="27">
        <f>SUM(E8:E13)</f>
        <v>0</v>
      </c>
      <c r="F14" s="27">
        <f>SUM(D14-E14)</f>
        <v>22500</v>
      </c>
      <c r="G14" s="27">
        <f>C8-D14</f>
        <v>957500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0FD7-63F3-4500-8E87-4B14A9E99A6F}">
  <sheetPr>
    <tabColor rgb="FF0070C0"/>
  </sheetPr>
  <dimension ref="A1:I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#9568.00'!B1</f>
        <v>HHS WRC Dispatch Garage Roof Replacement and Birches Tuckpointing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#9568.00'!B2</f>
        <v>Project # 9568.00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#9568.00'!B3</f>
        <v>Program code 956800</v>
      </c>
      <c r="B3" s="5"/>
      <c r="C3" s="4"/>
      <c r="D3" s="8" t="str">
        <f>'RECAP #9568.00'!E3</f>
        <v>Major Program 4E10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#9568.00'!B6</f>
        <v>Project Manager - Jennifer K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9D30-AE27-4687-BB65-4D0FACC7D863}">
  <dimension ref="A1:J627"/>
  <sheetViews>
    <sheetView zoomScaleNormal="100" workbookViewId="0">
      <selection activeCell="N16" sqref="N16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4.2851562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#9568.00'!B1</f>
        <v>HHS WRC Dispatch Garage Roof Replacement and Birches Tuckpointing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#9568.00'!B2</f>
        <v>Project # 9568.00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#9568.00'!B3</f>
        <v>Program code 956800</v>
      </c>
      <c r="B3" s="5"/>
      <c r="C3" s="5"/>
      <c r="D3" s="4"/>
      <c r="E3" s="8" t="str">
        <f>'RECAP #9568.00'!E3</f>
        <v>Major Program 4E10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187</v>
      </c>
      <c r="F6" s="43"/>
      <c r="G6" s="44"/>
      <c r="H6" s="40"/>
      <c r="I6" s="36"/>
    </row>
    <row r="7" spans="1:10" s="30" customFormat="1" ht="15.75" x14ac:dyDescent="0.25">
      <c r="A7" s="11" t="str">
        <f>'RECAP #9568.00'!B6</f>
        <v>Project Manager - Jennifer K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59">
        <v>22500</v>
      </c>
      <c r="F9" s="54">
        <f>E9</f>
        <v>22500</v>
      </c>
      <c r="G9" s="55"/>
      <c r="H9" s="55"/>
      <c r="I9" s="55">
        <f>F9</f>
        <v>22500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22500</v>
      </c>
      <c r="G10" s="58"/>
      <c r="H10" s="55">
        <f t="shared" ref="H10:H21" si="1">H9+G10</f>
        <v>0</v>
      </c>
      <c r="I10" s="55">
        <f t="shared" ref="I10:I21" si="2">I9-G10+E10</f>
        <v>22500</v>
      </c>
    </row>
    <row r="11" spans="1:10" x14ac:dyDescent="0.2">
      <c r="A11" s="70"/>
      <c r="B11" s="51"/>
      <c r="C11" s="51"/>
      <c r="D11" s="60"/>
      <c r="E11" s="54"/>
      <c r="F11" s="54">
        <f t="shared" si="0"/>
        <v>22500</v>
      </c>
      <c r="G11" s="58"/>
      <c r="H11" s="55">
        <f t="shared" si="1"/>
        <v>0</v>
      </c>
      <c r="I11" s="55">
        <f t="shared" si="2"/>
        <v>22500</v>
      </c>
    </row>
    <row r="12" spans="1:10" x14ac:dyDescent="0.2">
      <c r="A12" s="70"/>
      <c r="B12" s="51"/>
      <c r="C12" s="51"/>
      <c r="D12" s="60"/>
      <c r="E12" s="54"/>
      <c r="F12" s="54">
        <f t="shared" si="0"/>
        <v>22500</v>
      </c>
      <c r="G12" s="58"/>
      <c r="H12" s="55">
        <f t="shared" si="1"/>
        <v>0</v>
      </c>
      <c r="I12" s="55">
        <f t="shared" si="2"/>
        <v>22500</v>
      </c>
    </row>
    <row r="13" spans="1:10" x14ac:dyDescent="0.2">
      <c r="A13" s="70"/>
      <c r="B13" s="51"/>
      <c r="C13" s="51"/>
      <c r="D13" s="60"/>
      <c r="E13" s="54"/>
      <c r="F13" s="54">
        <f t="shared" si="0"/>
        <v>22500</v>
      </c>
      <c r="G13" s="58"/>
      <c r="H13" s="55">
        <f t="shared" si="1"/>
        <v>0</v>
      </c>
      <c r="I13" s="55">
        <f t="shared" si="2"/>
        <v>22500</v>
      </c>
    </row>
    <row r="14" spans="1:10" x14ac:dyDescent="0.2">
      <c r="A14" s="70"/>
      <c r="B14" s="51"/>
      <c r="C14" s="51"/>
      <c r="D14" s="60"/>
      <c r="E14" s="54"/>
      <c r="F14" s="54">
        <f t="shared" si="0"/>
        <v>22500</v>
      </c>
      <c r="G14" s="55"/>
      <c r="H14" s="55">
        <f t="shared" si="1"/>
        <v>0</v>
      </c>
      <c r="I14" s="55">
        <f t="shared" si="2"/>
        <v>22500</v>
      </c>
    </row>
    <row r="15" spans="1:10" x14ac:dyDescent="0.2">
      <c r="A15" s="70"/>
      <c r="B15" s="51"/>
      <c r="C15" s="51"/>
      <c r="D15" s="60"/>
      <c r="E15" s="54"/>
      <c r="F15" s="54">
        <f t="shared" si="0"/>
        <v>22500</v>
      </c>
      <c r="G15" s="58"/>
      <c r="H15" s="55">
        <f t="shared" si="1"/>
        <v>0</v>
      </c>
      <c r="I15" s="55">
        <f t="shared" si="2"/>
        <v>22500</v>
      </c>
    </row>
    <row r="16" spans="1:10" x14ac:dyDescent="0.2">
      <c r="A16" s="70"/>
      <c r="B16" s="51"/>
      <c r="C16" s="51"/>
      <c r="D16" s="60"/>
      <c r="E16" s="54"/>
      <c r="F16" s="54">
        <f t="shared" si="0"/>
        <v>22500</v>
      </c>
      <c r="G16" s="58"/>
      <c r="H16" s="55">
        <f t="shared" si="1"/>
        <v>0</v>
      </c>
      <c r="I16" s="55">
        <f t="shared" si="2"/>
        <v>22500</v>
      </c>
    </row>
    <row r="17" spans="1:9" x14ac:dyDescent="0.2">
      <c r="A17" s="70"/>
      <c r="B17" s="51"/>
      <c r="C17" s="51"/>
      <c r="D17" s="60"/>
      <c r="E17" s="54"/>
      <c r="F17" s="54">
        <f t="shared" si="0"/>
        <v>22500</v>
      </c>
      <c r="G17" s="58"/>
      <c r="H17" s="55">
        <f t="shared" si="1"/>
        <v>0</v>
      </c>
      <c r="I17" s="55">
        <f t="shared" si="2"/>
        <v>22500</v>
      </c>
    </row>
    <row r="18" spans="1:9" x14ac:dyDescent="0.2">
      <c r="A18" s="70"/>
      <c r="B18" s="51"/>
      <c r="C18" s="51"/>
      <c r="D18" s="60"/>
      <c r="E18" s="54"/>
      <c r="F18" s="54">
        <f t="shared" si="0"/>
        <v>22500</v>
      </c>
      <c r="G18" s="58"/>
      <c r="H18" s="55">
        <f t="shared" si="1"/>
        <v>0</v>
      </c>
      <c r="I18" s="55">
        <f t="shared" si="2"/>
        <v>22500</v>
      </c>
    </row>
    <row r="19" spans="1:9" x14ac:dyDescent="0.2">
      <c r="A19" s="70"/>
      <c r="B19" s="51"/>
      <c r="C19" s="51"/>
      <c r="D19" s="60"/>
      <c r="E19" s="54"/>
      <c r="F19" s="54">
        <f t="shared" si="0"/>
        <v>22500</v>
      </c>
      <c r="G19" s="55"/>
      <c r="H19" s="55">
        <f t="shared" si="1"/>
        <v>0</v>
      </c>
      <c r="I19" s="55">
        <f t="shared" si="2"/>
        <v>22500</v>
      </c>
    </row>
    <row r="20" spans="1:9" x14ac:dyDescent="0.2">
      <c r="A20" s="70"/>
      <c r="B20" s="51"/>
      <c r="C20" s="51"/>
      <c r="D20" s="60"/>
      <c r="E20" s="54"/>
      <c r="F20" s="54">
        <f t="shared" si="0"/>
        <v>22500</v>
      </c>
      <c r="G20" s="55"/>
      <c r="H20" s="55">
        <f t="shared" si="1"/>
        <v>0</v>
      </c>
      <c r="I20" s="55">
        <f t="shared" si="2"/>
        <v>22500</v>
      </c>
    </row>
    <row r="21" spans="1:9" x14ac:dyDescent="0.2">
      <c r="A21" s="70"/>
      <c r="B21" s="51"/>
      <c r="C21" s="51"/>
      <c r="D21" s="39"/>
      <c r="E21" s="54"/>
      <c r="F21" s="54">
        <f t="shared" si="0"/>
        <v>22500</v>
      </c>
      <c r="G21" s="55"/>
      <c r="H21" s="55">
        <f t="shared" si="1"/>
        <v>0</v>
      </c>
      <c r="I21" s="55">
        <f t="shared" si="2"/>
        <v>22500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22500</v>
      </c>
      <c r="F23" s="63"/>
      <c r="G23" s="63">
        <f>SUM(G9:G22)</f>
        <v>0</v>
      </c>
      <c r="H23" s="63"/>
      <c r="I23" s="63">
        <f>E23-G23</f>
        <v>22500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  <legacy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6AA50-CD85-48CB-BC98-4AED0ACAAD4D}">
  <sheetPr>
    <tabColor indexed="30"/>
    <pageSetUpPr fitToPage="1"/>
  </sheetPr>
  <dimension ref="A1:AD41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#9568.00'!B1</f>
        <v>HHS WRC Dispatch Garage Roof Replacement and Birches Tuckpointing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#9568.00'!B2</f>
        <v>Project # 9568.00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#9568.00'!B3</f>
        <v>Program code 956800</v>
      </c>
      <c r="E3" s="8" t="str">
        <f>'RECAP #9568.00'!E3</f>
        <v>Major Program 4E10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#9568.00'!B6</f>
        <v>Project Manager - Jennifer K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tabColor indexed="30"/>
  </sheetPr>
  <dimension ref="A1:G24"/>
  <sheetViews>
    <sheetView zoomScaleNormal="100" workbookViewId="0">
      <selection activeCell="J26" sqref="J26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0</v>
      </c>
      <c r="C1" s="3"/>
    </row>
    <row r="2" spans="2:7" ht="15.75" x14ac:dyDescent="0.25">
      <c r="B2" s="6" t="s">
        <v>1</v>
      </c>
    </row>
    <row r="3" spans="2:7" ht="15.75" x14ac:dyDescent="0.25">
      <c r="B3" s="7" t="s">
        <v>2</v>
      </c>
      <c r="E3" s="8" t="s">
        <v>3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  <c r="E5" s="13" t="s">
        <v>189</v>
      </c>
      <c r="F5" s="162"/>
    </row>
    <row r="6" spans="2:7" ht="15.75" x14ac:dyDescent="0.25">
      <c r="B6" s="11" t="s">
        <v>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15</v>
      </c>
      <c r="C11" s="22"/>
      <c r="D11" s="20">
        <f>'#XXXX.XX PM TIME'!E23</f>
        <v>0</v>
      </c>
      <c r="E11" s="20">
        <f>'#XXXX.XX PM TIME'!G23</f>
        <v>0</v>
      </c>
      <c r="F11" s="20">
        <f>'#XXXX.XX PM TIME'!I23</f>
        <v>0</v>
      </c>
      <c r="G11" s="21"/>
    </row>
    <row r="12" spans="2:7" x14ac:dyDescent="0.2">
      <c r="B12" s="5" t="s">
        <v>16</v>
      </c>
      <c r="C12" s="23"/>
      <c r="D12" s="24">
        <f>'#XXXX.XX Misc'!G22</f>
        <v>0</v>
      </c>
      <c r="E12" s="24">
        <f>'#XXXX.XX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tabColor rgb="FF0070C0"/>
  </sheetPr>
  <dimension ref="A1:I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#XXXX.XX'!B6</f>
        <v>Project Manager - xxxxxxxxxxxxxxxxxxx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tabColor indexed="30"/>
  </sheetPr>
  <dimension ref="A1:J627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32</v>
      </c>
      <c r="F6" s="43"/>
      <c r="G6" s="44"/>
      <c r="H6" s="40"/>
      <c r="I6" s="36"/>
    </row>
    <row r="7" spans="1:10" s="30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tabColor indexed="30"/>
    <pageSetUpPr fitToPage="1"/>
  </sheetPr>
  <dimension ref="A1:AD41"/>
  <sheetViews>
    <sheetView zoomScaleNormal="100" workbookViewId="0">
      <selection activeCell="A23" sqref="A23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xxxx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92</vt:i4>
      </vt:variant>
      <vt:variant>
        <vt:lpstr>Named Ranges</vt:lpstr>
      </vt:variant>
      <vt:variant>
        <vt:i4>2</vt:i4>
      </vt:variant>
    </vt:vector>
  </HeadingPairs>
  <TitlesOfParts>
    <vt:vector size="94" baseType="lpstr">
      <vt:lpstr>Language</vt:lpstr>
      <vt:lpstr>FINANCIAL</vt:lpstr>
      <vt:lpstr>RECAP #9997.27</vt:lpstr>
      <vt:lpstr>#9997.27 PM TIME </vt:lpstr>
      <vt:lpstr>RECAP #9542.01</vt:lpstr>
      <vt:lpstr>#9542.01 Vendor A</vt:lpstr>
      <vt:lpstr>#9542.01 PM TIME</vt:lpstr>
      <vt:lpstr>#9542.01 Misc</vt:lpstr>
      <vt:lpstr>RECAP #9547.00</vt:lpstr>
      <vt:lpstr>#9547.00 Vendor A </vt:lpstr>
      <vt:lpstr>#9547.00 PM TIME</vt:lpstr>
      <vt:lpstr>#9547.00 Misc </vt:lpstr>
      <vt:lpstr>RECAP #9548.00</vt:lpstr>
      <vt:lpstr>#9548.00 Vendor A</vt:lpstr>
      <vt:lpstr>#9548.00 PM TIME </vt:lpstr>
      <vt:lpstr>#9548.00 Misc </vt:lpstr>
      <vt:lpstr>RECAP #9549.00</vt:lpstr>
      <vt:lpstr>#9549.00 Vendor A</vt:lpstr>
      <vt:lpstr>#9549.00 PM TIME</vt:lpstr>
      <vt:lpstr>#9549.00 Misc</vt:lpstr>
      <vt:lpstr>RECAP #9550.00</vt:lpstr>
      <vt:lpstr>#9550.00 Vendor A</vt:lpstr>
      <vt:lpstr>#9550.00 PM TIME </vt:lpstr>
      <vt:lpstr>#9550.00 Misc</vt:lpstr>
      <vt:lpstr>RECAP #9551.00</vt:lpstr>
      <vt:lpstr>#9551.00 Vendor A </vt:lpstr>
      <vt:lpstr>#9551.00 PM TIME</vt:lpstr>
      <vt:lpstr>#9551.00 Misc</vt:lpstr>
      <vt:lpstr>RECAP #9554.00</vt:lpstr>
      <vt:lpstr>#9554.00 Vendor A </vt:lpstr>
      <vt:lpstr>#9554.00 PM TIME</vt:lpstr>
      <vt:lpstr>#9554.00 Misc</vt:lpstr>
      <vt:lpstr>RECAP #9555.00</vt:lpstr>
      <vt:lpstr>#9555.00 Vendor A</vt:lpstr>
      <vt:lpstr>#9555.00 PM TIME</vt:lpstr>
      <vt:lpstr>#9555.00 Misc</vt:lpstr>
      <vt:lpstr>RECAP #9556.00</vt:lpstr>
      <vt:lpstr>#9556.00 Vendor A</vt:lpstr>
      <vt:lpstr>#9556.00 PM TIME</vt:lpstr>
      <vt:lpstr>#9556.00 Misc</vt:lpstr>
      <vt:lpstr>RECAP #9557.00</vt:lpstr>
      <vt:lpstr>#9557.00 Vendor A</vt:lpstr>
      <vt:lpstr>#9557.00 PM TIME</vt:lpstr>
      <vt:lpstr>#9557.00 Misc </vt:lpstr>
      <vt:lpstr>RECAP #9558.00</vt:lpstr>
      <vt:lpstr>#9558.00 Vendor A</vt:lpstr>
      <vt:lpstr>#9558.00 PM TIME </vt:lpstr>
      <vt:lpstr>#9558.00 Misc</vt:lpstr>
      <vt:lpstr>RECAP #9559.00</vt:lpstr>
      <vt:lpstr>#9559.00 Vendor A</vt:lpstr>
      <vt:lpstr>#9559.00 PM TIME</vt:lpstr>
      <vt:lpstr>#9559.00 Misc</vt:lpstr>
      <vt:lpstr>RECAP #9560.00</vt:lpstr>
      <vt:lpstr>#9560.00 Vendor A </vt:lpstr>
      <vt:lpstr>#9560.00 PM TIME</vt:lpstr>
      <vt:lpstr>#9560.00 Misc</vt:lpstr>
      <vt:lpstr>RECAP #9561.00</vt:lpstr>
      <vt:lpstr>#9561.00 Vendor A</vt:lpstr>
      <vt:lpstr>#9561.00 PM TIME</vt:lpstr>
      <vt:lpstr>#9561.00 Misc</vt:lpstr>
      <vt:lpstr>RECAP #9562.00</vt:lpstr>
      <vt:lpstr>#9562.00 Vendor A</vt:lpstr>
      <vt:lpstr>#9562.00 PM TIME</vt:lpstr>
      <vt:lpstr>#9562.00 Misc</vt:lpstr>
      <vt:lpstr>RECAP #9563.00</vt:lpstr>
      <vt:lpstr>#9563.00 Vendor A</vt:lpstr>
      <vt:lpstr>#9563.00 PM TIME</vt:lpstr>
      <vt:lpstr>#9563.00 Misc</vt:lpstr>
      <vt:lpstr>RECAP #9564.00</vt:lpstr>
      <vt:lpstr>#9564.00 Vendor A </vt:lpstr>
      <vt:lpstr>#9564.00 PM TIME </vt:lpstr>
      <vt:lpstr>#9564.00 Misc</vt:lpstr>
      <vt:lpstr>RECAP #9565.00</vt:lpstr>
      <vt:lpstr>#9565.00 Vendor A</vt:lpstr>
      <vt:lpstr>#9565.00 PM TIME </vt:lpstr>
      <vt:lpstr>#9565.00 Misc</vt:lpstr>
      <vt:lpstr>RECAP #9566.00</vt:lpstr>
      <vt:lpstr>#9566.00 Vendor A</vt:lpstr>
      <vt:lpstr>#9566.00 PM TIME </vt:lpstr>
      <vt:lpstr>#9566.00 Misc</vt:lpstr>
      <vt:lpstr>RECAP #9567.00</vt:lpstr>
      <vt:lpstr>#9567.00 Vendor A</vt:lpstr>
      <vt:lpstr>#9567.00 PM TIME</vt:lpstr>
      <vt:lpstr>#9567.00 Misc</vt:lpstr>
      <vt:lpstr>RECAP #9568.00</vt:lpstr>
      <vt:lpstr>#9568.00 Vendor A</vt:lpstr>
      <vt:lpstr>#9568.00 PM TIME</vt:lpstr>
      <vt:lpstr>#9568.00 Misc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2026-10-01T13:04:02Z</cp:lastPrinted>
  <dcterms:created xsi:type="dcterms:W3CDTF">2015-06-05T18:17:20Z</dcterms:created>
  <dcterms:modified xsi:type="dcterms:W3CDTF">2026-10-01T13:50:52Z</dcterms:modified>
</cp:coreProperties>
</file>