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DA27) 0506\"/>
    </mc:Choice>
  </mc:AlternateContent>
  <xr:revisionPtr revIDLastSave="0" documentId="13_ncr:1_{1186457F-0D5D-453F-8B43-5A9715BC2CD6}" xr6:coauthVersionLast="47" xr6:coauthVersionMax="47" xr10:uidLastSave="{00000000-0000-0000-0000-000000000000}"/>
  <bookViews>
    <workbookView xWindow="-28920" yWindow="-120" windowWidth="29040" windowHeight="15720" tabRatio="950" xr2:uid="{00000000-000D-0000-FFFF-FFFF00000000}"/>
  </bookViews>
  <sheets>
    <sheet name="FINANCIAL" sheetId="17" r:id="rId1"/>
    <sheet name="RECAP #9455.00" sheetId="23" r:id="rId2"/>
    <sheet name="#9455.00 Funds Rec'd " sheetId="24" r:id="rId3"/>
    <sheet name="#9455.00 OPN Architects" sheetId="25" r:id="rId4"/>
    <sheet name="#9455.00 PM TIME" sheetId="26" r:id="rId5"/>
    <sheet name="#9455.00 Misc" sheetId="27" r:id="rId6"/>
    <sheet name="#9455.00 Samuels Group" sheetId="37" r:id="rId7"/>
    <sheet name="#9455.00 McKinnis" sheetId="49" r:id="rId8"/>
    <sheet name="RECAP #9516.01" sheetId="29" r:id="rId9"/>
    <sheet name="#9516.01 Funds Rec'd " sheetId="30" r:id="rId10"/>
    <sheet name="#9516.01 Bergstrom Construction" sheetId="31" r:id="rId11"/>
    <sheet name="#9516.01 PM TIME" sheetId="32" r:id="rId12"/>
    <sheet name="#9516.01 Misc" sheetId="33" r:id="rId13"/>
    <sheet name="#9516.01 Proctor Mechanical" sheetId="34" r:id="rId14"/>
    <sheet name="#9516.01 Mahoney Fire" sheetId="35" r:id="rId15"/>
    <sheet name="#9516.01 Waldinger Electrical" sheetId="36" r:id="rId16"/>
    <sheet name="#9516.01 Paragon Interiors " sheetId="60" r:id="rId17"/>
    <sheet name="#9516.01 DCI Group" sheetId="67" r:id="rId18"/>
    <sheet name="#9516.01 CTI" sheetId="76" r:id="rId19"/>
    <sheet name="RECAP #9522.00" sheetId="39" r:id="rId20"/>
    <sheet name="#9522.00 Funds Rec'd " sheetId="40" r:id="rId21"/>
    <sheet name="#9522.00 Vendor A" sheetId="41" r:id="rId22"/>
    <sheet name="#9522.00 PM TIME" sheetId="42" r:id="rId23"/>
    <sheet name="#9522.00 Misc" sheetId="43" r:id="rId24"/>
    <sheet name="RECAP #9534.01" sheetId="50" r:id="rId25"/>
    <sheet name="#9534.01 Funds Rec'd " sheetId="51" r:id="rId26"/>
    <sheet name="#9534.01 Absolute Group" sheetId="52" r:id="rId27"/>
    <sheet name="#9534.01 PM TIME" sheetId="53" r:id="rId28"/>
    <sheet name="#9534.01 Misc" sheetId="54" r:id="rId29"/>
    <sheet name="#9534.01 Samuels Group" sheetId="68" r:id="rId30"/>
    <sheet name="RECAP #9543.00" sheetId="44" r:id="rId31"/>
    <sheet name="#9543.00 Funds Rec'd" sheetId="45" r:id="rId32"/>
    <sheet name="#9543.00 McGough Construction" sheetId="46" r:id="rId33"/>
    <sheet name="#9543.00 PM TIME" sheetId="47" r:id="rId34"/>
    <sheet name="#9543.00 Misc" sheetId="48" r:id="rId35"/>
    <sheet name="RECAP #9545.00" sheetId="55" r:id="rId36"/>
    <sheet name="#9545.00 Funds Rec'd " sheetId="56" r:id="rId37"/>
    <sheet name="#9545.00 Story Construction" sheetId="57" r:id="rId38"/>
    <sheet name="#9545.00 PM TIME" sheetId="58" r:id="rId39"/>
    <sheet name="#9545.00 Misc" sheetId="59" r:id="rId40"/>
    <sheet name="#9545.00 Innovative Engineers" sheetId="69" r:id="rId41"/>
    <sheet name="RECAP #9546.00" sheetId="61" r:id="rId42"/>
    <sheet name="#9546.00 Funds Rec'd" sheetId="62" r:id="rId43"/>
    <sheet name="#9546.00 Samuels Group" sheetId="63" r:id="rId44"/>
    <sheet name="#9546.00 PM TIME" sheetId="64" r:id="rId45"/>
    <sheet name="#9546.00 Misc" sheetId="65" r:id="rId46"/>
    <sheet name="RECAP #9571.00" sheetId="71" r:id="rId47"/>
    <sheet name="#9571.00 Funds Rec'd " sheetId="72" r:id="rId48"/>
    <sheet name="#9571.00 Vendor A" sheetId="73" r:id="rId49"/>
    <sheet name="#9571.00 PM TIME" sheetId="74" r:id="rId50"/>
    <sheet name="#9571.00 Misc" sheetId="75" r:id="rId51"/>
    <sheet name=" Funds Rec'd Incorrectly" sheetId="66" r:id="rId52"/>
    <sheet name="RECAP #XXXX.XX " sheetId="18" r:id="rId53"/>
    <sheet name="#xxxx.xx Funds Rec'd " sheetId="19" r:id="rId54"/>
    <sheet name="#xxxx.xx Vendor A " sheetId="20" r:id="rId55"/>
    <sheet name="#xxxx.xx PM TIME " sheetId="21" r:id="rId56"/>
    <sheet name="#xxxx.xx Misc" sheetId="22" r:id="rId57"/>
  </sheets>
  <externalReferences>
    <externalReference r:id="rId58"/>
  </externalReferences>
  <definedNames>
    <definedName name="_xlnm._FilterDatabase" localSheetId="0" hidden="1">FINANCIAL!$A$13:$K$13</definedName>
    <definedName name="_xlnm.Print_Titles" localSheetId="0">FINANCIAL!$2:$2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9" l="1"/>
  <c r="E18" i="29"/>
  <c r="D18" i="29"/>
  <c r="H27" i="76"/>
  <c r="F28" i="76"/>
  <c r="D28" i="76"/>
  <c r="H26" i="76"/>
  <c r="F23" i="76"/>
  <c r="D23" i="76"/>
  <c r="G10" i="76"/>
  <c r="G11" i="76" s="1"/>
  <c r="G12" i="76" s="1"/>
  <c r="G13" i="76" s="1"/>
  <c r="G14" i="76" s="1"/>
  <c r="G15" i="76" s="1"/>
  <c r="G16" i="76" s="1"/>
  <c r="G17" i="76" s="1"/>
  <c r="G18" i="76" s="1"/>
  <c r="G19" i="76" s="1"/>
  <c r="G20" i="76" s="1"/>
  <c r="G21" i="76" s="1"/>
  <c r="E9" i="76"/>
  <c r="H9" i="76" s="1"/>
  <c r="H10" i="76" s="1"/>
  <c r="H11" i="76" s="1"/>
  <c r="H12" i="76" s="1"/>
  <c r="H13" i="76" s="1"/>
  <c r="H14" i="76" s="1"/>
  <c r="H15" i="76" s="1"/>
  <c r="H16" i="76" s="1"/>
  <c r="H17" i="76" s="1"/>
  <c r="H18" i="76" s="1"/>
  <c r="H19" i="76" s="1"/>
  <c r="H20" i="76" s="1"/>
  <c r="H21" i="76" s="1"/>
  <c r="A6" i="76"/>
  <c r="D3" i="76"/>
  <c r="A3" i="76"/>
  <c r="A2" i="76"/>
  <c r="A1" i="76"/>
  <c r="E11" i="71"/>
  <c r="I23" i="74"/>
  <c r="F11" i="71" s="1"/>
  <c r="G23" i="74"/>
  <c r="D11" i="71"/>
  <c r="E23" i="74"/>
  <c r="F27" i="31"/>
  <c r="F26" i="31"/>
  <c r="G22" i="75"/>
  <c r="D12" i="71" s="1"/>
  <c r="F12" i="71" s="1"/>
  <c r="H9" i="75"/>
  <c r="H10" i="75" s="1"/>
  <c r="H11" i="75" s="1"/>
  <c r="H12" i="75" s="1"/>
  <c r="H13" i="75" s="1"/>
  <c r="H14" i="75" s="1"/>
  <c r="H15" i="75" s="1"/>
  <c r="H16" i="75" s="1"/>
  <c r="H17" i="75" s="1"/>
  <c r="H18" i="75" s="1"/>
  <c r="H19" i="75" s="1"/>
  <c r="H20" i="75" s="1"/>
  <c r="A6" i="75"/>
  <c r="E3" i="75"/>
  <c r="A3" i="75"/>
  <c r="A2" i="75"/>
  <c r="A1" i="75"/>
  <c r="H10" i="74"/>
  <c r="H11" i="74" s="1"/>
  <c r="H12" i="74" s="1"/>
  <c r="H13" i="74" s="1"/>
  <c r="H14" i="74" s="1"/>
  <c r="H15" i="74" s="1"/>
  <c r="H16" i="74" s="1"/>
  <c r="H17" i="74" s="1"/>
  <c r="H18" i="74" s="1"/>
  <c r="H19" i="74" s="1"/>
  <c r="H20" i="74" s="1"/>
  <c r="H21" i="74" s="1"/>
  <c r="F9" i="74"/>
  <c r="F10" i="74" s="1"/>
  <c r="F11" i="74" s="1"/>
  <c r="F12" i="74" s="1"/>
  <c r="F13" i="74" s="1"/>
  <c r="F14" i="74" s="1"/>
  <c r="F15" i="74" s="1"/>
  <c r="F16" i="74" s="1"/>
  <c r="F17" i="74" s="1"/>
  <c r="F18" i="74" s="1"/>
  <c r="F19" i="74" s="1"/>
  <c r="F20" i="74" s="1"/>
  <c r="F21" i="74" s="1"/>
  <c r="A6" i="74"/>
  <c r="E3" i="74"/>
  <c r="A3" i="74"/>
  <c r="A2" i="74"/>
  <c r="A1" i="74"/>
  <c r="F23" i="73"/>
  <c r="E10" i="71" s="1"/>
  <c r="D23" i="73"/>
  <c r="H23" i="73" s="1"/>
  <c r="F10" i="71" s="1"/>
  <c r="G10" i="73"/>
  <c r="G11" i="73" s="1"/>
  <c r="G12" i="73" s="1"/>
  <c r="G13" i="73" s="1"/>
  <c r="G14" i="73" s="1"/>
  <c r="G15" i="73" s="1"/>
  <c r="G16" i="73" s="1"/>
  <c r="G17" i="73" s="1"/>
  <c r="G18" i="73" s="1"/>
  <c r="G19" i="73" s="1"/>
  <c r="G20" i="73" s="1"/>
  <c r="G21" i="73" s="1"/>
  <c r="E10" i="73"/>
  <c r="E11" i="73" s="1"/>
  <c r="E12" i="73" s="1"/>
  <c r="E13" i="73" s="1"/>
  <c r="E14" i="73" s="1"/>
  <c r="E15" i="73" s="1"/>
  <c r="E16" i="73" s="1"/>
  <c r="E17" i="73" s="1"/>
  <c r="E18" i="73" s="1"/>
  <c r="E19" i="73" s="1"/>
  <c r="E20" i="73" s="1"/>
  <c r="E21" i="73" s="1"/>
  <c r="H9" i="73"/>
  <c r="H10" i="73" s="1"/>
  <c r="H11" i="73" s="1"/>
  <c r="H12" i="73" s="1"/>
  <c r="H13" i="73" s="1"/>
  <c r="H14" i="73" s="1"/>
  <c r="H15" i="73" s="1"/>
  <c r="H16" i="73" s="1"/>
  <c r="H17" i="73" s="1"/>
  <c r="H18" i="73" s="1"/>
  <c r="H19" i="73" s="1"/>
  <c r="H20" i="73" s="1"/>
  <c r="H21" i="73" s="1"/>
  <c r="E9" i="73"/>
  <c r="A6" i="73"/>
  <c r="D3" i="73"/>
  <c r="A3" i="73"/>
  <c r="A2" i="73"/>
  <c r="A1" i="73"/>
  <c r="G24" i="72"/>
  <c r="C24" i="72"/>
  <c r="H24" i="72"/>
  <c r="C8" i="71" s="1"/>
  <c r="A6" i="72"/>
  <c r="D3" i="72"/>
  <c r="A3" i="72"/>
  <c r="A2" i="72"/>
  <c r="A1" i="72"/>
  <c r="E12" i="71"/>
  <c r="A1" i="63"/>
  <c r="F28" i="63"/>
  <c r="D28" i="63"/>
  <c r="H27" i="63"/>
  <c r="H26" i="63"/>
  <c r="H27" i="69"/>
  <c r="H28" i="69"/>
  <c r="H29" i="69"/>
  <c r="H26" i="69"/>
  <c r="H30" i="69" s="1"/>
  <c r="D30" i="69"/>
  <c r="F30" i="69"/>
  <c r="F23" i="69"/>
  <c r="E13" i="55" s="1"/>
  <c r="D23" i="69"/>
  <c r="G10" i="69"/>
  <c r="G11" i="69" s="1"/>
  <c r="G12" i="69" s="1"/>
  <c r="G13" i="69" s="1"/>
  <c r="G14" i="69" s="1"/>
  <c r="G15" i="69" s="1"/>
  <c r="G16" i="69" s="1"/>
  <c r="G17" i="69" s="1"/>
  <c r="G18" i="69" s="1"/>
  <c r="G19" i="69" s="1"/>
  <c r="G20" i="69" s="1"/>
  <c r="G21" i="69" s="1"/>
  <c r="E9" i="69"/>
  <c r="E10" i="69" s="1"/>
  <c r="E11" i="69" s="1"/>
  <c r="E12" i="69" s="1"/>
  <c r="E13" i="69" s="1"/>
  <c r="E14" i="69" s="1"/>
  <c r="E15" i="69" s="1"/>
  <c r="E16" i="69" s="1"/>
  <c r="E17" i="69" s="1"/>
  <c r="E18" i="69" s="1"/>
  <c r="E19" i="69" s="1"/>
  <c r="E20" i="69" s="1"/>
  <c r="E21" i="69" s="1"/>
  <c r="A6" i="69"/>
  <c r="D3" i="69"/>
  <c r="A3" i="69"/>
  <c r="A2" i="69"/>
  <c r="A1" i="69"/>
  <c r="F26" i="67"/>
  <c r="H28" i="76" l="1"/>
  <c r="E10" i="76"/>
  <c r="E11" i="76" s="1"/>
  <c r="E12" i="76" s="1"/>
  <c r="E13" i="76" s="1"/>
  <c r="E14" i="76" s="1"/>
  <c r="E15" i="76" s="1"/>
  <c r="E16" i="76" s="1"/>
  <c r="E17" i="76" s="1"/>
  <c r="E18" i="76" s="1"/>
  <c r="E19" i="76" s="1"/>
  <c r="E20" i="76" s="1"/>
  <c r="E21" i="76" s="1"/>
  <c r="H23" i="76"/>
  <c r="H23" i="69"/>
  <c r="F13" i="55" s="1"/>
  <c r="D13" i="55"/>
  <c r="E14" i="71"/>
  <c r="I21" i="17" s="1"/>
  <c r="C14" i="71"/>
  <c r="F21" i="17" s="1"/>
  <c r="G21" i="17" s="1"/>
  <c r="D10" i="71"/>
  <c r="D14" i="71" s="1"/>
  <c r="I9" i="74"/>
  <c r="I10" i="74" s="1"/>
  <c r="I11" i="74" s="1"/>
  <c r="I12" i="74" s="1"/>
  <c r="I13" i="74" s="1"/>
  <c r="I14" i="74" s="1"/>
  <c r="I15" i="74" s="1"/>
  <c r="I16" i="74" s="1"/>
  <c r="I17" i="74" s="1"/>
  <c r="I18" i="74" s="1"/>
  <c r="I19" i="74" s="1"/>
  <c r="I20" i="74" s="1"/>
  <c r="I21" i="74" s="1"/>
  <c r="H28" i="63"/>
  <c r="H9" i="69"/>
  <c r="H10" i="69" s="1"/>
  <c r="H11" i="69" s="1"/>
  <c r="H12" i="69" s="1"/>
  <c r="H13" i="69" s="1"/>
  <c r="H14" i="69" s="1"/>
  <c r="H15" i="69" s="1"/>
  <c r="H16" i="69" s="1"/>
  <c r="H17" i="69" s="1"/>
  <c r="H18" i="69" s="1"/>
  <c r="H19" i="69" s="1"/>
  <c r="H20" i="69" s="1"/>
  <c r="H21" i="69" s="1"/>
  <c r="F29" i="68"/>
  <c r="D29" i="68"/>
  <c r="H26" i="68"/>
  <c r="H29" i="68" s="1"/>
  <c r="H28" i="68"/>
  <c r="H27" i="68"/>
  <c r="F23" i="68"/>
  <c r="E13" i="50" s="1"/>
  <c r="D23" i="68"/>
  <c r="H23" i="68" s="1"/>
  <c r="F13" i="50" s="1"/>
  <c r="G10" i="68"/>
  <c r="G11" i="68" s="1"/>
  <c r="G12" i="68" s="1"/>
  <c r="G13" i="68" s="1"/>
  <c r="G14" i="68" s="1"/>
  <c r="G15" i="68" s="1"/>
  <c r="G16" i="68" s="1"/>
  <c r="G17" i="68" s="1"/>
  <c r="G18" i="68" s="1"/>
  <c r="G19" i="68" s="1"/>
  <c r="G20" i="68" s="1"/>
  <c r="G21" i="68" s="1"/>
  <c r="E9" i="68"/>
  <c r="H9" i="68" s="1"/>
  <c r="H10" i="68" s="1"/>
  <c r="H11" i="68" s="1"/>
  <c r="H12" i="68" s="1"/>
  <c r="H13" i="68" s="1"/>
  <c r="H14" i="68" s="1"/>
  <c r="H15" i="68" s="1"/>
  <c r="H16" i="68" s="1"/>
  <c r="H17" i="68" s="1"/>
  <c r="H18" i="68" s="1"/>
  <c r="H19" i="68" s="1"/>
  <c r="H20" i="68" s="1"/>
  <c r="H21" i="68" s="1"/>
  <c r="A6" i="68"/>
  <c r="D3" i="68"/>
  <c r="A3" i="68"/>
  <c r="A2" i="68"/>
  <c r="A1" i="68"/>
  <c r="G11" i="58"/>
  <c r="G10" i="58"/>
  <c r="H28" i="49"/>
  <c r="D28" i="46"/>
  <c r="H27" i="46"/>
  <c r="F28" i="46"/>
  <c r="F14" i="71" l="1"/>
  <c r="J21" i="17" s="1"/>
  <c r="H21" i="17"/>
  <c r="D13" i="50"/>
  <c r="G14" i="71"/>
  <c r="K21" i="17" s="1"/>
  <c r="E10" i="68"/>
  <c r="E11" i="68" s="1"/>
  <c r="E12" i="68" s="1"/>
  <c r="E13" i="68" s="1"/>
  <c r="E14" i="68" s="1"/>
  <c r="E15" i="68" s="1"/>
  <c r="E16" i="68" s="1"/>
  <c r="E17" i="68" s="1"/>
  <c r="E18" i="68" s="1"/>
  <c r="E19" i="68" s="1"/>
  <c r="E20" i="68" s="1"/>
  <c r="E21" i="68" s="1"/>
  <c r="H26" i="46"/>
  <c r="H28" i="46" s="1"/>
  <c r="D9" i="49" l="1"/>
  <c r="F28" i="67"/>
  <c r="D28" i="67"/>
  <c r="H27" i="67"/>
  <c r="H26" i="67"/>
  <c r="F23" i="67"/>
  <c r="E17" i="29" s="1"/>
  <c r="D23" i="67"/>
  <c r="D17" i="29" s="1"/>
  <c r="G10" i="67"/>
  <c r="G11" i="67" s="1"/>
  <c r="G12" i="67" s="1"/>
  <c r="G13" i="67" s="1"/>
  <c r="G14" i="67" s="1"/>
  <c r="G15" i="67" s="1"/>
  <c r="G16" i="67" s="1"/>
  <c r="G17" i="67" s="1"/>
  <c r="G18" i="67" s="1"/>
  <c r="G19" i="67" s="1"/>
  <c r="G20" i="67" s="1"/>
  <c r="G21" i="67" s="1"/>
  <c r="E9" i="67"/>
  <c r="E10" i="67" s="1"/>
  <c r="E11" i="67" s="1"/>
  <c r="E12" i="67" s="1"/>
  <c r="E13" i="67" s="1"/>
  <c r="E14" i="67" s="1"/>
  <c r="E15" i="67" s="1"/>
  <c r="E16" i="67" s="1"/>
  <c r="E17" i="67" s="1"/>
  <c r="E18" i="67" s="1"/>
  <c r="E19" i="67" s="1"/>
  <c r="E20" i="67" s="1"/>
  <c r="E21" i="67" s="1"/>
  <c r="A6" i="67"/>
  <c r="D3" i="67"/>
  <c r="A3" i="67"/>
  <c r="A2" i="67"/>
  <c r="A1" i="67"/>
  <c r="G24" i="66"/>
  <c r="C24" i="66"/>
  <c r="H10" i="66"/>
  <c r="H24" i="66" s="1"/>
  <c r="A6" i="66"/>
  <c r="D3" i="66"/>
  <c r="A3" i="66"/>
  <c r="A2" i="66"/>
  <c r="A1" i="66"/>
  <c r="H23" i="67" l="1"/>
  <c r="F17" i="29" s="1"/>
  <c r="H28" i="67"/>
  <c r="H9" i="67"/>
  <c r="H10" i="67" s="1"/>
  <c r="H11" i="67" s="1"/>
  <c r="H12" i="67" s="1"/>
  <c r="H13" i="67" s="1"/>
  <c r="H14" i="67" s="1"/>
  <c r="H15" i="67" s="1"/>
  <c r="H16" i="67" s="1"/>
  <c r="H17" i="67" s="1"/>
  <c r="H18" i="67" s="1"/>
  <c r="H19" i="67" s="1"/>
  <c r="H20" i="67" s="1"/>
  <c r="H21" i="67" s="1"/>
  <c r="G22" i="65"/>
  <c r="E12" i="61" s="1"/>
  <c r="H9" i="65"/>
  <c r="H10" i="65" s="1"/>
  <c r="H11" i="65" s="1"/>
  <c r="H12" i="65" s="1"/>
  <c r="H13" i="65" s="1"/>
  <c r="H14" i="65" s="1"/>
  <c r="H15" i="65" s="1"/>
  <c r="H16" i="65" s="1"/>
  <c r="H17" i="65" s="1"/>
  <c r="H18" i="65" s="1"/>
  <c r="H19" i="65" s="1"/>
  <c r="H20" i="65" s="1"/>
  <c r="A6" i="65"/>
  <c r="E3" i="65"/>
  <c r="A3" i="65"/>
  <c r="A2" i="65"/>
  <c r="A1" i="65"/>
  <c r="G23" i="64"/>
  <c r="E11" i="61" s="1"/>
  <c r="E23" i="64"/>
  <c r="D11" i="61" s="1"/>
  <c r="H10" i="64"/>
  <c r="H11" i="64" s="1"/>
  <c r="H12" i="64" s="1"/>
  <c r="H13" i="64" s="1"/>
  <c r="H14" i="64" s="1"/>
  <c r="H15" i="64" s="1"/>
  <c r="H16" i="64" s="1"/>
  <c r="H17" i="64" s="1"/>
  <c r="H18" i="64" s="1"/>
  <c r="H19" i="64" s="1"/>
  <c r="H20" i="64" s="1"/>
  <c r="H21" i="64" s="1"/>
  <c r="F9" i="64"/>
  <c r="I9" i="64" s="1"/>
  <c r="I10" i="64" s="1"/>
  <c r="I11" i="64" s="1"/>
  <c r="I12" i="64" s="1"/>
  <c r="I13" i="64" s="1"/>
  <c r="I14" i="64" s="1"/>
  <c r="I15" i="64" s="1"/>
  <c r="I16" i="64" s="1"/>
  <c r="I17" i="64" s="1"/>
  <c r="I18" i="64" s="1"/>
  <c r="I19" i="64" s="1"/>
  <c r="I20" i="64" s="1"/>
  <c r="I21" i="64" s="1"/>
  <c r="A6" i="64"/>
  <c r="E3" i="64"/>
  <c r="A3" i="64"/>
  <c r="A2" i="64"/>
  <c r="A1" i="64"/>
  <c r="F23" i="63"/>
  <c r="E10" i="61" s="1"/>
  <c r="D23" i="63"/>
  <c r="G10" i="63"/>
  <c r="G11" i="63" s="1"/>
  <c r="G12" i="63" s="1"/>
  <c r="G13" i="63" s="1"/>
  <c r="G14" i="63" s="1"/>
  <c r="G15" i="63" s="1"/>
  <c r="G16" i="63" s="1"/>
  <c r="G17" i="63" s="1"/>
  <c r="G18" i="63" s="1"/>
  <c r="G19" i="63" s="1"/>
  <c r="G20" i="63" s="1"/>
  <c r="G21" i="63" s="1"/>
  <c r="E9" i="63"/>
  <c r="E10" i="63" s="1"/>
  <c r="E11" i="63" s="1"/>
  <c r="E12" i="63" s="1"/>
  <c r="E13" i="63" s="1"/>
  <c r="E14" i="63" s="1"/>
  <c r="E15" i="63" s="1"/>
  <c r="E16" i="63" s="1"/>
  <c r="E17" i="63" s="1"/>
  <c r="E18" i="63" s="1"/>
  <c r="E19" i="63" s="1"/>
  <c r="E20" i="63" s="1"/>
  <c r="E21" i="63" s="1"/>
  <c r="A6" i="63"/>
  <c r="D3" i="63"/>
  <c r="A3" i="63"/>
  <c r="A2" i="63"/>
  <c r="G24" i="62"/>
  <c r="C24" i="62"/>
  <c r="H24" i="62"/>
  <c r="C8" i="61" s="1"/>
  <c r="A6" i="62"/>
  <c r="D3" i="62"/>
  <c r="A3" i="62"/>
  <c r="A2" i="62"/>
  <c r="A1" i="62"/>
  <c r="D12" i="61"/>
  <c r="F23" i="60"/>
  <c r="E16" i="29" s="1"/>
  <c r="D23" i="60"/>
  <c r="G10" i="60"/>
  <c r="G11" i="60" s="1"/>
  <c r="G12" i="60" s="1"/>
  <c r="G13" i="60" s="1"/>
  <c r="G14" i="60" s="1"/>
  <c r="G15" i="60" s="1"/>
  <c r="G16" i="60" s="1"/>
  <c r="G17" i="60" s="1"/>
  <c r="G18" i="60" s="1"/>
  <c r="G19" i="60" s="1"/>
  <c r="G20" i="60" s="1"/>
  <c r="G21" i="60" s="1"/>
  <c r="E9" i="60"/>
  <c r="E10" i="60" s="1"/>
  <c r="E11" i="60" s="1"/>
  <c r="E12" i="60" s="1"/>
  <c r="E13" i="60" s="1"/>
  <c r="E14" i="60" s="1"/>
  <c r="E15" i="60" s="1"/>
  <c r="E16" i="60" s="1"/>
  <c r="E17" i="60" s="1"/>
  <c r="E18" i="60" s="1"/>
  <c r="E19" i="60" s="1"/>
  <c r="E20" i="60" s="1"/>
  <c r="E21" i="60" s="1"/>
  <c r="A6" i="60"/>
  <c r="D3" i="60"/>
  <c r="A3" i="60"/>
  <c r="A2" i="60"/>
  <c r="A1" i="60"/>
  <c r="G22" i="59"/>
  <c r="E12" i="55" s="1"/>
  <c r="H9" i="59"/>
  <c r="H10" i="59" s="1"/>
  <c r="H11" i="59" s="1"/>
  <c r="H12" i="59" s="1"/>
  <c r="H13" i="59" s="1"/>
  <c r="H14" i="59" s="1"/>
  <c r="H15" i="59" s="1"/>
  <c r="H16" i="59" s="1"/>
  <c r="H17" i="59" s="1"/>
  <c r="H18" i="59" s="1"/>
  <c r="H19" i="59" s="1"/>
  <c r="H20" i="59" s="1"/>
  <c r="A6" i="59"/>
  <c r="E3" i="59"/>
  <c r="A3" i="59"/>
  <c r="A2" i="59"/>
  <c r="A1" i="59"/>
  <c r="G23" i="58"/>
  <c r="E11" i="55" s="1"/>
  <c r="E23" i="58"/>
  <c r="D11" i="55" s="1"/>
  <c r="H10" i="58"/>
  <c r="H11" i="58" s="1"/>
  <c r="H12" i="58" s="1"/>
  <c r="H13" i="58" s="1"/>
  <c r="H14" i="58" s="1"/>
  <c r="H15" i="58" s="1"/>
  <c r="H16" i="58" s="1"/>
  <c r="H17" i="58" s="1"/>
  <c r="H18" i="58" s="1"/>
  <c r="H19" i="58" s="1"/>
  <c r="H20" i="58" s="1"/>
  <c r="H21" i="58" s="1"/>
  <c r="F9" i="58"/>
  <c r="F10" i="58" s="1"/>
  <c r="F11" i="58" s="1"/>
  <c r="F12" i="58" s="1"/>
  <c r="F13" i="58" s="1"/>
  <c r="F14" i="58" s="1"/>
  <c r="F15" i="58" s="1"/>
  <c r="F16" i="58" s="1"/>
  <c r="F17" i="58" s="1"/>
  <c r="F18" i="58" s="1"/>
  <c r="F19" i="58" s="1"/>
  <c r="F20" i="58" s="1"/>
  <c r="F21" i="58" s="1"/>
  <c r="A6" i="58"/>
  <c r="E3" i="58"/>
  <c r="A3" i="58"/>
  <c r="A2" i="58"/>
  <c r="A1" i="58"/>
  <c r="F23" i="57"/>
  <c r="E10" i="55" s="1"/>
  <c r="D23" i="57"/>
  <c r="G10" i="57"/>
  <c r="G11" i="57" s="1"/>
  <c r="G12" i="57" s="1"/>
  <c r="G13" i="57" s="1"/>
  <c r="G14" i="57" s="1"/>
  <c r="G15" i="57" s="1"/>
  <c r="G16" i="57" s="1"/>
  <c r="G17" i="57" s="1"/>
  <c r="G18" i="57" s="1"/>
  <c r="G19" i="57" s="1"/>
  <c r="G20" i="57" s="1"/>
  <c r="G21" i="57" s="1"/>
  <c r="E9" i="57"/>
  <c r="E10" i="57" s="1"/>
  <c r="E11" i="57" s="1"/>
  <c r="E12" i="57" s="1"/>
  <c r="E13" i="57" s="1"/>
  <c r="E14" i="57" s="1"/>
  <c r="E15" i="57" s="1"/>
  <c r="E16" i="57" s="1"/>
  <c r="E17" i="57" s="1"/>
  <c r="E18" i="57" s="1"/>
  <c r="E19" i="57" s="1"/>
  <c r="E20" i="57" s="1"/>
  <c r="E21" i="57" s="1"/>
  <c r="A6" i="57"/>
  <c r="D3" i="57"/>
  <c r="A3" i="57"/>
  <c r="A2" i="57"/>
  <c r="A1" i="57"/>
  <c r="G24" i="56"/>
  <c r="C24" i="56"/>
  <c r="H24" i="56"/>
  <c r="C8" i="55" s="1"/>
  <c r="A6" i="56"/>
  <c r="D3" i="56"/>
  <c r="A3" i="56"/>
  <c r="A2" i="56"/>
  <c r="A1" i="56"/>
  <c r="D12" i="55"/>
  <c r="H9" i="63" l="1"/>
  <c r="H10" i="63" s="1"/>
  <c r="H11" i="63" s="1"/>
  <c r="H12" i="63" s="1"/>
  <c r="H13" i="63" s="1"/>
  <c r="H14" i="63" s="1"/>
  <c r="H15" i="63" s="1"/>
  <c r="H16" i="63" s="1"/>
  <c r="H17" i="63" s="1"/>
  <c r="H18" i="63" s="1"/>
  <c r="H19" i="63" s="1"/>
  <c r="H20" i="63" s="1"/>
  <c r="H21" i="63" s="1"/>
  <c r="H23" i="57"/>
  <c r="F10" i="55" s="1"/>
  <c r="F12" i="61"/>
  <c r="H23" i="63"/>
  <c r="F10" i="61" s="1"/>
  <c r="F10" i="64"/>
  <c r="F11" i="64" s="1"/>
  <c r="F12" i="64" s="1"/>
  <c r="F13" i="64" s="1"/>
  <c r="F14" i="64" s="1"/>
  <c r="F15" i="64" s="1"/>
  <c r="F16" i="64" s="1"/>
  <c r="F17" i="64" s="1"/>
  <c r="F18" i="64" s="1"/>
  <c r="F19" i="64" s="1"/>
  <c r="F20" i="64" s="1"/>
  <c r="F21" i="64" s="1"/>
  <c r="E14" i="61"/>
  <c r="I20" i="17" s="1"/>
  <c r="H23" i="60"/>
  <c r="F16" i="29" s="1"/>
  <c r="D16" i="29"/>
  <c r="D10" i="55"/>
  <c r="D15" i="55" s="1"/>
  <c r="D10" i="61"/>
  <c r="D14" i="61" s="1"/>
  <c r="C14" i="61"/>
  <c r="F20" i="17" s="1"/>
  <c r="G20" i="17" s="1"/>
  <c r="I23" i="64"/>
  <c r="F11" i="61" s="1"/>
  <c r="H9" i="60"/>
  <c r="H10" i="60" s="1"/>
  <c r="H11" i="60" s="1"/>
  <c r="H12" i="60" s="1"/>
  <c r="H13" i="60" s="1"/>
  <c r="H14" i="60" s="1"/>
  <c r="H15" i="60" s="1"/>
  <c r="H16" i="60" s="1"/>
  <c r="H17" i="60" s="1"/>
  <c r="H18" i="60" s="1"/>
  <c r="H19" i="60" s="1"/>
  <c r="H20" i="60" s="1"/>
  <c r="H21" i="60" s="1"/>
  <c r="I9" i="58"/>
  <c r="I10" i="58" s="1"/>
  <c r="I11" i="58" s="1"/>
  <c r="I12" i="58" s="1"/>
  <c r="I13" i="58" s="1"/>
  <c r="I14" i="58" s="1"/>
  <c r="I15" i="58" s="1"/>
  <c r="I16" i="58" s="1"/>
  <c r="I17" i="58" s="1"/>
  <c r="I18" i="58" s="1"/>
  <c r="I19" i="58" s="1"/>
  <c r="I20" i="58" s="1"/>
  <c r="I21" i="58" s="1"/>
  <c r="E15" i="55"/>
  <c r="I19" i="17" s="1"/>
  <c r="F12" i="55"/>
  <c r="H9" i="57"/>
  <c r="H10" i="57" s="1"/>
  <c r="H11" i="57" s="1"/>
  <c r="H12" i="57" s="1"/>
  <c r="H13" i="57" s="1"/>
  <c r="H14" i="57" s="1"/>
  <c r="H15" i="57" s="1"/>
  <c r="H16" i="57" s="1"/>
  <c r="H17" i="57" s="1"/>
  <c r="H18" i="57" s="1"/>
  <c r="H19" i="57" s="1"/>
  <c r="H20" i="57" s="1"/>
  <c r="H21" i="57" s="1"/>
  <c r="C15" i="55"/>
  <c r="F19" i="17" s="1"/>
  <c r="G19" i="17" s="1"/>
  <c r="I23" i="58"/>
  <c r="F11" i="55" s="1"/>
  <c r="F14" i="61" l="1"/>
  <c r="J20" i="17" s="1"/>
  <c r="H20" i="17"/>
  <c r="G14" i="61"/>
  <c r="K20" i="17" s="1"/>
  <c r="F15" i="55"/>
  <c r="J19" i="17" s="1"/>
  <c r="H19" i="17"/>
  <c r="G15" i="55"/>
  <c r="K19" i="17" s="1"/>
  <c r="G22" i="54" l="1"/>
  <c r="H9" i="54"/>
  <c r="H10" i="54" s="1"/>
  <c r="H11" i="54" s="1"/>
  <c r="H12" i="54" s="1"/>
  <c r="H13" i="54" s="1"/>
  <c r="H14" i="54" s="1"/>
  <c r="H15" i="54" s="1"/>
  <c r="H16" i="54" s="1"/>
  <c r="H17" i="54" s="1"/>
  <c r="H18" i="54" s="1"/>
  <c r="H19" i="54" s="1"/>
  <c r="H20" i="54" s="1"/>
  <c r="A6" i="54"/>
  <c r="E3" i="54"/>
  <c r="A3" i="54"/>
  <c r="A2" i="54"/>
  <c r="A1" i="54"/>
  <c r="G23" i="53"/>
  <c r="E11" i="50" s="1"/>
  <c r="E23" i="53"/>
  <c r="D11" i="50" s="1"/>
  <c r="H10" i="53"/>
  <c r="H11" i="53" s="1"/>
  <c r="H12" i="53" s="1"/>
  <c r="H13" i="53" s="1"/>
  <c r="H14" i="53" s="1"/>
  <c r="H15" i="53" s="1"/>
  <c r="H16" i="53" s="1"/>
  <c r="H17" i="53" s="1"/>
  <c r="H18" i="53" s="1"/>
  <c r="H19" i="53" s="1"/>
  <c r="H20" i="53" s="1"/>
  <c r="H21" i="53" s="1"/>
  <c r="F9" i="53"/>
  <c r="I9" i="53" s="1"/>
  <c r="I10" i="53" s="1"/>
  <c r="I11" i="53" s="1"/>
  <c r="I12" i="53" s="1"/>
  <c r="I13" i="53" s="1"/>
  <c r="I14" i="53" s="1"/>
  <c r="I15" i="53" s="1"/>
  <c r="I16" i="53" s="1"/>
  <c r="I17" i="53" s="1"/>
  <c r="I18" i="53" s="1"/>
  <c r="I19" i="53" s="1"/>
  <c r="I20" i="53" s="1"/>
  <c r="I21" i="53" s="1"/>
  <c r="A6" i="53"/>
  <c r="E3" i="53"/>
  <c r="A3" i="53"/>
  <c r="A2" i="53"/>
  <c r="A1" i="53"/>
  <c r="F23" i="52"/>
  <c r="E10" i="50" s="1"/>
  <c r="D23" i="52"/>
  <c r="H23" i="52" s="1"/>
  <c r="F10" i="50" s="1"/>
  <c r="G10" i="52"/>
  <c r="G11" i="52" s="1"/>
  <c r="G12" i="52" s="1"/>
  <c r="G13" i="52" s="1"/>
  <c r="G14" i="52" s="1"/>
  <c r="G15" i="52" s="1"/>
  <c r="G16" i="52" s="1"/>
  <c r="G17" i="52" s="1"/>
  <c r="G18" i="52" s="1"/>
  <c r="G19" i="52" s="1"/>
  <c r="G20" i="52" s="1"/>
  <c r="G21" i="52" s="1"/>
  <c r="E9" i="52"/>
  <c r="H9" i="52" s="1"/>
  <c r="H10" i="52" s="1"/>
  <c r="H11" i="52" s="1"/>
  <c r="H12" i="52" s="1"/>
  <c r="H13" i="52" s="1"/>
  <c r="H14" i="52" s="1"/>
  <c r="H15" i="52" s="1"/>
  <c r="H16" i="52" s="1"/>
  <c r="H17" i="52" s="1"/>
  <c r="H18" i="52" s="1"/>
  <c r="H19" i="52" s="1"/>
  <c r="H20" i="52" s="1"/>
  <c r="H21" i="52" s="1"/>
  <c r="A6" i="52"/>
  <c r="D3" i="52"/>
  <c r="A3" i="52"/>
  <c r="A2" i="52"/>
  <c r="A1" i="52"/>
  <c r="G23" i="51"/>
  <c r="C23" i="51"/>
  <c r="H23" i="51"/>
  <c r="C8" i="50" s="1"/>
  <c r="A6" i="51"/>
  <c r="D3" i="51"/>
  <c r="A3" i="51"/>
  <c r="A2" i="51"/>
  <c r="A1" i="51"/>
  <c r="E12" i="50"/>
  <c r="D12" i="50"/>
  <c r="H14" i="23"/>
  <c r="H16" i="23" s="1"/>
  <c r="D3" i="49"/>
  <c r="D10" i="50" l="1"/>
  <c r="D15" i="50" s="1"/>
  <c r="G15" i="50" s="1"/>
  <c r="K17" i="17" s="1"/>
  <c r="E10" i="52"/>
  <c r="E11" i="52" s="1"/>
  <c r="E12" i="52" s="1"/>
  <c r="E13" i="52" s="1"/>
  <c r="E14" i="52" s="1"/>
  <c r="E15" i="52" s="1"/>
  <c r="E16" i="52" s="1"/>
  <c r="E17" i="52" s="1"/>
  <c r="E18" i="52" s="1"/>
  <c r="E19" i="52" s="1"/>
  <c r="E20" i="52" s="1"/>
  <c r="E21" i="52" s="1"/>
  <c r="F10" i="53"/>
  <c r="F11" i="53" s="1"/>
  <c r="F12" i="53" s="1"/>
  <c r="F13" i="53" s="1"/>
  <c r="F14" i="53" s="1"/>
  <c r="F15" i="53" s="1"/>
  <c r="F16" i="53" s="1"/>
  <c r="F17" i="53" s="1"/>
  <c r="F18" i="53" s="1"/>
  <c r="F19" i="53" s="1"/>
  <c r="F20" i="53" s="1"/>
  <c r="F21" i="53" s="1"/>
  <c r="E15" i="50"/>
  <c r="I17" i="17" s="1"/>
  <c r="I23" i="53"/>
  <c r="F11" i="50" s="1"/>
  <c r="F12" i="50"/>
  <c r="C15" i="50"/>
  <c r="F17" i="17" s="1"/>
  <c r="G17" i="17" s="1"/>
  <c r="F15" i="50" l="1"/>
  <c r="J17" i="17" s="1"/>
  <c r="H17" i="17"/>
  <c r="F23" i="49"/>
  <c r="D23" i="49"/>
  <c r="G10" i="49"/>
  <c r="G11" i="49" s="1"/>
  <c r="G12" i="49" s="1"/>
  <c r="G13" i="49" s="1"/>
  <c r="G14" i="49" s="1"/>
  <c r="G15" i="49" s="1"/>
  <c r="G16" i="49" s="1"/>
  <c r="G17" i="49" s="1"/>
  <c r="G18" i="49" s="1"/>
  <c r="G19" i="49" s="1"/>
  <c r="G20" i="49" s="1"/>
  <c r="G21" i="49" s="1"/>
  <c r="E9" i="49"/>
  <c r="A6" i="49"/>
  <c r="A3" i="49"/>
  <c r="A2" i="49"/>
  <c r="A1" i="49"/>
  <c r="E10" i="49" l="1"/>
  <c r="E11" i="49" s="1"/>
  <c r="E12" i="49" s="1"/>
  <c r="E13" i="49" s="1"/>
  <c r="E14" i="49" s="1"/>
  <c r="E15" i="49" s="1"/>
  <c r="E16" i="49" s="1"/>
  <c r="E17" i="49" s="1"/>
  <c r="E18" i="49" s="1"/>
  <c r="E19" i="49" s="1"/>
  <c r="E20" i="49" s="1"/>
  <c r="E21" i="49" s="1"/>
  <c r="D14" i="23"/>
  <c r="E14" i="23"/>
  <c r="H23" i="49"/>
  <c r="H9" i="49"/>
  <c r="H10" i="49" s="1"/>
  <c r="H11" i="49" s="1"/>
  <c r="H12" i="49" s="1"/>
  <c r="H13" i="49" s="1"/>
  <c r="H14" i="49" s="1"/>
  <c r="H15" i="49" s="1"/>
  <c r="H16" i="49" s="1"/>
  <c r="H17" i="49" s="1"/>
  <c r="H18" i="49" s="1"/>
  <c r="H19" i="49" s="1"/>
  <c r="H20" i="49" s="1"/>
  <c r="H21" i="49" s="1"/>
  <c r="F14" i="23" l="1"/>
  <c r="G22" i="48"/>
  <c r="D12" i="44" s="1"/>
  <c r="H9" i="48"/>
  <c r="H10" i="48" s="1"/>
  <c r="H11" i="48" s="1"/>
  <c r="H12" i="48" s="1"/>
  <c r="H13" i="48" s="1"/>
  <c r="H14" i="48" s="1"/>
  <c r="H15" i="48" s="1"/>
  <c r="H16" i="48" s="1"/>
  <c r="H17" i="48" s="1"/>
  <c r="H18" i="48" s="1"/>
  <c r="H19" i="48" s="1"/>
  <c r="H20" i="48" s="1"/>
  <c r="A6" i="48"/>
  <c r="E3" i="48"/>
  <c r="A3" i="48"/>
  <c r="A2" i="48"/>
  <c r="A1" i="48"/>
  <c r="G23" i="47"/>
  <c r="E11" i="44" s="1"/>
  <c r="E23" i="47"/>
  <c r="D11" i="44" s="1"/>
  <c r="H10" i="47"/>
  <c r="H11" i="47" s="1"/>
  <c r="H12" i="47" s="1"/>
  <c r="H13" i="47" s="1"/>
  <c r="H14" i="47" s="1"/>
  <c r="H15" i="47" s="1"/>
  <c r="H16" i="47" s="1"/>
  <c r="H17" i="47" s="1"/>
  <c r="H18" i="47" s="1"/>
  <c r="H19" i="47" s="1"/>
  <c r="H20" i="47" s="1"/>
  <c r="H21" i="47" s="1"/>
  <c r="F9" i="47"/>
  <c r="I9" i="47" s="1"/>
  <c r="I10" i="47" s="1"/>
  <c r="I11" i="47" s="1"/>
  <c r="I12" i="47" s="1"/>
  <c r="I13" i="47" s="1"/>
  <c r="I14" i="47" s="1"/>
  <c r="I15" i="47" s="1"/>
  <c r="I16" i="47" s="1"/>
  <c r="I17" i="47" s="1"/>
  <c r="I18" i="47" s="1"/>
  <c r="I19" i="47" s="1"/>
  <c r="I20" i="47" s="1"/>
  <c r="I21" i="47" s="1"/>
  <c r="A6" i="47"/>
  <c r="E3" i="47"/>
  <c r="A3" i="47"/>
  <c r="A2" i="47"/>
  <c r="A1" i="47"/>
  <c r="F23" i="46"/>
  <c r="E10" i="44" s="1"/>
  <c r="D23" i="46"/>
  <c r="D10" i="44" s="1"/>
  <c r="G10" i="46"/>
  <c r="G11" i="46" s="1"/>
  <c r="G12" i="46" s="1"/>
  <c r="G13" i="46" s="1"/>
  <c r="G14" i="46" s="1"/>
  <c r="G15" i="46" s="1"/>
  <c r="G16" i="46" s="1"/>
  <c r="G17" i="46" s="1"/>
  <c r="G18" i="46" s="1"/>
  <c r="G19" i="46" s="1"/>
  <c r="G20" i="46" s="1"/>
  <c r="G21" i="46" s="1"/>
  <c r="E9" i="46"/>
  <c r="E10" i="46" s="1"/>
  <c r="E11" i="46" s="1"/>
  <c r="E12" i="46" s="1"/>
  <c r="E13" i="46" s="1"/>
  <c r="E14" i="46" s="1"/>
  <c r="E15" i="46" s="1"/>
  <c r="E16" i="46" s="1"/>
  <c r="E17" i="46" s="1"/>
  <c r="E18" i="46" s="1"/>
  <c r="E19" i="46" s="1"/>
  <c r="E20" i="46" s="1"/>
  <c r="E21" i="46" s="1"/>
  <c r="A6" i="46"/>
  <c r="D3" i="46"/>
  <c r="A3" i="46"/>
  <c r="A2" i="46"/>
  <c r="A1" i="46"/>
  <c r="G24" i="45"/>
  <c r="C24" i="45"/>
  <c r="H24" i="45"/>
  <c r="C8" i="44" s="1"/>
  <c r="A6" i="45"/>
  <c r="D3" i="45"/>
  <c r="A3" i="45"/>
  <c r="A2" i="45"/>
  <c r="A1" i="45"/>
  <c r="H23" i="46" l="1"/>
  <c r="F10" i="44" s="1"/>
  <c r="E12" i="44"/>
  <c r="F12" i="44" s="1"/>
  <c r="F10" i="47"/>
  <c r="F11" i="47" s="1"/>
  <c r="F12" i="47" s="1"/>
  <c r="F13" i="47" s="1"/>
  <c r="F14" i="47" s="1"/>
  <c r="F15" i="47" s="1"/>
  <c r="F16" i="47" s="1"/>
  <c r="F17" i="47" s="1"/>
  <c r="F18" i="47" s="1"/>
  <c r="F19" i="47" s="1"/>
  <c r="F20" i="47" s="1"/>
  <c r="F21" i="47" s="1"/>
  <c r="D14" i="44"/>
  <c r="C14" i="44"/>
  <c r="F18" i="17" s="1"/>
  <c r="G18" i="17" s="1"/>
  <c r="G14" i="44"/>
  <c r="K18" i="17" s="1"/>
  <c r="H9" i="46"/>
  <c r="H10" i="46" s="1"/>
  <c r="H11" i="46" s="1"/>
  <c r="H12" i="46" s="1"/>
  <c r="H13" i="46" s="1"/>
  <c r="H14" i="46" s="1"/>
  <c r="H15" i="46" s="1"/>
  <c r="H16" i="46" s="1"/>
  <c r="H17" i="46" s="1"/>
  <c r="H18" i="46" s="1"/>
  <c r="H19" i="46" s="1"/>
  <c r="H20" i="46" s="1"/>
  <c r="H21" i="46" s="1"/>
  <c r="I23" i="47"/>
  <c r="F11" i="44" s="1"/>
  <c r="E14" i="44" l="1"/>
  <c r="I18" i="17" s="1"/>
  <c r="H18" i="17"/>
  <c r="E3" i="43"/>
  <c r="A6" i="43"/>
  <c r="A3" i="43"/>
  <c r="A2" i="43"/>
  <c r="A1" i="43"/>
  <c r="E3" i="42"/>
  <c r="A6" i="42"/>
  <c r="A3" i="42"/>
  <c r="A2" i="42"/>
  <c r="A1" i="42"/>
  <c r="D3" i="41"/>
  <c r="A6" i="41"/>
  <c r="A3" i="41"/>
  <c r="A2" i="41"/>
  <c r="A1" i="41"/>
  <c r="D3" i="40"/>
  <c r="A6" i="40"/>
  <c r="A3" i="40"/>
  <c r="A2" i="40"/>
  <c r="A1" i="40"/>
  <c r="G22" i="43"/>
  <c r="H9" i="43"/>
  <c r="H10" i="43" s="1"/>
  <c r="H11" i="43" s="1"/>
  <c r="H12" i="43" s="1"/>
  <c r="H13" i="43" s="1"/>
  <c r="H14" i="43" s="1"/>
  <c r="H15" i="43" s="1"/>
  <c r="H16" i="43" s="1"/>
  <c r="H17" i="43" s="1"/>
  <c r="H18" i="43" s="1"/>
  <c r="H19" i="43" s="1"/>
  <c r="H20" i="43" s="1"/>
  <c r="G23" i="42"/>
  <c r="E23" i="42"/>
  <c r="H10" i="42"/>
  <c r="H11" i="42" s="1"/>
  <c r="H12" i="42" s="1"/>
  <c r="H13" i="42" s="1"/>
  <c r="H14" i="42" s="1"/>
  <c r="H15" i="42" s="1"/>
  <c r="H16" i="42" s="1"/>
  <c r="H17" i="42" s="1"/>
  <c r="H18" i="42" s="1"/>
  <c r="H19" i="42" s="1"/>
  <c r="H20" i="42" s="1"/>
  <c r="H21" i="42" s="1"/>
  <c r="F9" i="42"/>
  <c r="F10" i="42" s="1"/>
  <c r="F11" i="42" s="1"/>
  <c r="F12" i="42" s="1"/>
  <c r="F13" i="42" s="1"/>
  <c r="F14" i="42" s="1"/>
  <c r="F15" i="42" s="1"/>
  <c r="F16" i="42" s="1"/>
  <c r="F17" i="42" s="1"/>
  <c r="F18" i="42" s="1"/>
  <c r="F19" i="42" s="1"/>
  <c r="F20" i="42" s="1"/>
  <c r="F21" i="42" s="1"/>
  <c r="F23" i="41"/>
  <c r="D23" i="41"/>
  <c r="D10" i="39" s="1"/>
  <c r="G10" i="41"/>
  <c r="G11" i="41" s="1"/>
  <c r="G12" i="41" s="1"/>
  <c r="G13" i="41" s="1"/>
  <c r="G14" i="41" s="1"/>
  <c r="G15" i="41" s="1"/>
  <c r="G16" i="41" s="1"/>
  <c r="G17" i="41" s="1"/>
  <c r="G18" i="41" s="1"/>
  <c r="G19" i="41" s="1"/>
  <c r="G20" i="41" s="1"/>
  <c r="G21" i="41" s="1"/>
  <c r="E9" i="41"/>
  <c r="E10" i="41" s="1"/>
  <c r="E11" i="41" s="1"/>
  <c r="E12" i="41" s="1"/>
  <c r="E13" i="41" s="1"/>
  <c r="E14" i="41" s="1"/>
  <c r="E15" i="41" s="1"/>
  <c r="E16" i="41" s="1"/>
  <c r="E17" i="41" s="1"/>
  <c r="E18" i="41" s="1"/>
  <c r="E19" i="41" s="1"/>
  <c r="E20" i="41" s="1"/>
  <c r="E21" i="41" s="1"/>
  <c r="G24" i="40"/>
  <c r="C24" i="40"/>
  <c r="H24" i="40"/>
  <c r="C8" i="39" s="1"/>
  <c r="C14" i="39" s="1"/>
  <c r="F16" i="17" s="1"/>
  <c r="G16" i="17" s="1"/>
  <c r="F23" i="37"/>
  <c r="D23" i="37"/>
  <c r="G10" i="37"/>
  <c r="G11" i="37" s="1"/>
  <c r="G12" i="37" s="1"/>
  <c r="G13" i="37" s="1"/>
  <c r="G14" i="37" s="1"/>
  <c r="G15" i="37" s="1"/>
  <c r="G16" i="37" s="1"/>
  <c r="G17" i="37" s="1"/>
  <c r="G18" i="37" s="1"/>
  <c r="G19" i="37" s="1"/>
  <c r="G20" i="37" s="1"/>
  <c r="G21" i="37" s="1"/>
  <c r="E9" i="37"/>
  <c r="E10" i="37" s="1"/>
  <c r="E11" i="37" s="1"/>
  <c r="E12" i="37" s="1"/>
  <c r="E13" i="37" s="1"/>
  <c r="E14" i="37" s="1"/>
  <c r="E15" i="37" s="1"/>
  <c r="E16" i="37" s="1"/>
  <c r="E17" i="37" s="1"/>
  <c r="E18" i="37" s="1"/>
  <c r="E19" i="37" s="1"/>
  <c r="E20" i="37" s="1"/>
  <c r="E21" i="37" s="1"/>
  <c r="A6" i="37"/>
  <c r="D3" i="37"/>
  <c r="A3" i="37"/>
  <c r="A2" i="37"/>
  <c r="A1" i="37"/>
  <c r="I23" i="42" l="1"/>
  <c r="D13" i="23"/>
  <c r="F14" i="44"/>
  <c r="J18" i="17" s="1"/>
  <c r="E13" i="23"/>
  <c r="H9" i="41"/>
  <c r="H10" i="41" s="1"/>
  <c r="H11" i="41" s="1"/>
  <c r="H12" i="41" s="1"/>
  <c r="H13" i="41" s="1"/>
  <c r="H14" i="41" s="1"/>
  <c r="H15" i="41" s="1"/>
  <c r="H16" i="41" s="1"/>
  <c r="H17" i="41" s="1"/>
  <c r="H18" i="41" s="1"/>
  <c r="H19" i="41" s="1"/>
  <c r="H20" i="41" s="1"/>
  <c r="H21" i="41" s="1"/>
  <c r="I9" i="42"/>
  <c r="I10" i="42" s="1"/>
  <c r="I11" i="42" s="1"/>
  <c r="I12" i="42" s="1"/>
  <c r="I13" i="42" s="1"/>
  <c r="I14" i="42" s="1"/>
  <c r="I15" i="42" s="1"/>
  <c r="I16" i="42" s="1"/>
  <c r="I17" i="42" s="1"/>
  <c r="I18" i="42" s="1"/>
  <c r="I19" i="42" s="1"/>
  <c r="I20" i="42" s="1"/>
  <c r="I21" i="42" s="1"/>
  <c r="H23" i="41"/>
  <c r="H9" i="37"/>
  <c r="H10" i="37" s="1"/>
  <c r="H11" i="37" s="1"/>
  <c r="H12" i="37" s="1"/>
  <c r="H13" i="37" s="1"/>
  <c r="H14" i="37" s="1"/>
  <c r="H15" i="37" s="1"/>
  <c r="H16" i="37" s="1"/>
  <c r="H17" i="37" s="1"/>
  <c r="H18" i="37" s="1"/>
  <c r="H19" i="37" s="1"/>
  <c r="H20" i="37" s="1"/>
  <c r="H21" i="37" s="1"/>
  <c r="H23" i="37"/>
  <c r="F13" i="23" l="1"/>
  <c r="H26" i="25" l="1"/>
  <c r="H27" i="36"/>
  <c r="H28" i="36"/>
  <c r="F29" i="36"/>
  <c r="D29" i="36"/>
  <c r="H26" i="36"/>
  <c r="F23" i="36"/>
  <c r="E15" i="29" s="1"/>
  <c r="D23" i="36"/>
  <c r="D15" i="29" s="1"/>
  <c r="G10" i="36"/>
  <c r="G11" i="36" s="1"/>
  <c r="G12" i="36" s="1"/>
  <c r="G13" i="36" s="1"/>
  <c r="G14" i="36" s="1"/>
  <c r="G15" i="36" s="1"/>
  <c r="G16" i="36" s="1"/>
  <c r="G17" i="36" s="1"/>
  <c r="G18" i="36" s="1"/>
  <c r="G19" i="36" s="1"/>
  <c r="G20" i="36" s="1"/>
  <c r="G21" i="36" s="1"/>
  <c r="E9" i="36"/>
  <c r="H9" i="36" s="1"/>
  <c r="H10" i="36" s="1"/>
  <c r="H11" i="36" s="1"/>
  <c r="H12" i="36" s="1"/>
  <c r="H13" i="36" s="1"/>
  <c r="H14" i="36" s="1"/>
  <c r="H15" i="36" s="1"/>
  <c r="H16" i="36" s="1"/>
  <c r="H17" i="36" s="1"/>
  <c r="H18" i="36" s="1"/>
  <c r="H19" i="36" s="1"/>
  <c r="H20" i="36" s="1"/>
  <c r="H21" i="36" s="1"/>
  <c r="A6" i="36"/>
  <c r="D3" i="36"/>
  <c r="A3" i="36"/>
  <c r="A2" i="36"/>
  <c r="A1" i="36"/>
  <c r="F28" i="35"/>
  <c r="D28" i="35"/>
  <c r="D14" i="29" s="1"/>
  <c r="H27" i="35"/>
  <c r="H26" i="35"/>
  <c r="F23" i="35"/>
  <c r="E14" i="29" s="1"/>
  <c r="D23" i="35"/>
  <c r="G10" i="35"/>
  <c r="G11" i="35" s="1"/>
  <c r="G12" i="35" s="1"/>
  <c r="G13" i="35" s="1"/>
  <c r="G14" i="35" s="1"/>
  <c r="G15" i="35" s="1"/>
  <c r="G16" i="35" s="1"/>
  <c r="G17" i="35" s="1"/>
  <c r="G18" i="35" s="1"/>
  <c r="G19" i="35" s="1"/>
  <c r="G20" i="35" s="1"/>
  <c r="G21" i="35" s="1"/>
  <c r="E9" i="35"/>
  <c r="E10" i="35" s="1"/>
  <c r="E11" i="35" s="1"/>
  <c r="E12" i="35" s="1"/>
  <c r="E13" i="35" s="1"/>
  <c r="E14" i="35" s="1"/>
  <c r="E15" i="35" s="1"/>
  <c r="E16" i="35" s="1"/>
  <c r="E17" i="35" s="1"/>
  <c r="E18" i="35" s="1"/>
  <c r="E19" i="35" s="1"/>
  <c r="E20" i="35" s="1"/>
  <c r="E21" i="35" s="1"/>
  <c r="A6" i="35"/>
  <c r="D3" i="35"/>
  <c r="A3" i="35"/>
  <c r="A2" i="35"/>
  <c r="A1" i="35"/>
  <c r="H23" i="35" l="1"/>
  <c r="F14" i="29" s="1"/>
  <c r="H29" i="36"/>
  <c r="H23" i="36"/>
  <c r="F15" i="29" s="1"/>
  <c r="E10" i="36"/>
  <c r="E11" i="36" s="1"/>
  <c r="E12" i="36" s="1"/>
  <c r="E13" i="36" s="1"/>
  <c r="E14" i="36" s="1"/>
  <c r="E15" i="36" s="1"/>
  <c r="E16" i="36" s="1"/>
  <c r="E17" i="36" s="1"/>
  <c r="E18" i="36" s="1"/>
  <c r="E19" i="36" s="1"/>
  <c r="E20" i="36" s="1"/>
  <c r="E21" i="36" s="1"/>
  <c r="H28" i="35"/>
  <c r="H9" i="35"/>
  <c r="H10" i="35" s="1"/>
  <c r="H11" i="35" s="1"/>
  <c r="H12" i="35" s="1"/>
  <c r="H13" i="35" s="1"/>
  <c r="H14" i="35" s="1"/>
  <c r="H15" i="35" s="1"/>
  <c r="H16" i="35" s="1"/>
  <c r="H17" i="35" s="1"/>
  <c r="H18" i="35" s="1"/>
  <c r="H19" i="35" s="1"/>
  <c r="H20" i="35" s="1"/>
  <c r="H21" i="35" s="1"/>
  <c r="F28" i="34"/>
  <c r="D28" i="34"/>
  <c r="H27" i="34"/>
  <c r="H26" i="34"/>
  <c r="F23" i="34"/>
  <c r="E13" i="29" s="1"/>
  <c r="D23" i="34"/>
  <c r="D13" i="29" s="1"/>
  <c r="G10" i="34"/>
  <c r="G11" i="34" s="1"/>
  <c r="G12" i="34" s="1"/>
  <c r="G13" i="34" s="1"/>
  <c r="G14" i="34" s="1"/>
  <c r="G15" i="34" s="1"/>
  <c r="G16" i="34" s="1"/>
  <c r="G17" i="34" s="1"/>
  <c r="G18" i="34" s="1"/>
  <c r="G19" i="34" s="1"/>
  <c r="G20" i="34" s="1"/>
  <c r="G21" i="34" s="1"/>
  <c r="E9" i="34"/>
  <c r="E10" i="34" s="1"/>
  <c r="E11" i="34" s="1"/>
  <c r="E12" i="34" s="1"/>
  <c r="E13" i="34" s="1"/>
  <c r="E14" i="34" s="1"/>
  <c r="E15" i="34" s="1"/>
  <c r="E16" i="34" s="1"/>
  <c r="E17" i="34" s="1"/>
  <c r="E18" i="34" s="1"/>
  <c r="E19" i="34" s="1"/>
  <c r="E20" i="34" s="1"/>
  <c r="E21" i="34" s="1"/>
  <c r="A6" i="34"/>
  <c r="D3" i="34"/>
  <c r="A3" i="34"/>
  <c r="A2" i="34"/>
  <c r="A1" i="34"/>
  <c r="D28" i="31"/>
  <c r="H27" i="31"/>
  <c r="F28" i="31"/>
  <c r="A3" i="31"/>
  <c r="H28" i="34" l="1"/>
  <c r="H23" i="34"/>
  <c r="F13" i="29" s="1"/>
  <c r="H9" i="34"/>
  <c r="H10" i="34" s="1"/>
  <c r="H11" i="34" s="1"/>
  <c r="H12" i="34" s="1"/>
  <c r="H13" i="34" s="1"/>
  <c r="H14" i="34" s="1"/>
  <c r="H15" i="34" s="1"/>
  <c r="H16" i="34" s="1"/>
  <c r="H17" i="34" s="1"/>
  <c r="H18" i="34" s="1"/>
  <c r="H19" i="34" s="1"/>
  <c r="H20" i="34" s="1"/>
  <c r="H21" i="34" s="1"/>
  <c r="H26" i="31"/>
  <c r="H28" i="31" s="1"/>
  <c r="G22" i="33"/>
  <c r="E12" i="29" s="1"/>
  <c r="H9" i="33"/>
  <c r="H10" i="33" s="1"/>
  <c r="H11" i="33" s="1"/>
  <c r="H12" i="33" s="1"/>
  <c r="H13" i="33" s="1"/>
  <c r="H14" i="33" s="1"/>
  <c r="H15" i="33" s="1"/>
  <c r="H16" i="33" s="1"/>
  <c r="H17" i="33" s="1"/>
  <c r="H18" i="33" s="1"/>
  <c r="H19" i="33" s="1"/>
  <c r="H20" i="33" s="1"/>
  <c r="A6" i="33"/>
  <c r="E3" i="33"/>
  <c r="A3" i="33"/>
  <c r="A2" i="33"/>
  <c r="A1" i="33"/>
  <c r="G23" i="32"/>
  <c r="E11" i="29" s="1"/>
  <c r="E23" i="32"/>
  <c r="H10" i="32"/>
  <c r="H11" i="32" s="1"/>
  <c r="H12" i="32" s="1"/>
  <c r="H13" i="32" s="1"/>
  <c r="H14" i="32" s="1"/>
  <c r="H15" i="32" s="1"/>
  <c r="H16" i="32" s="1"/>
  <c r="H17" i="32" s="1"/>
  <c r="H18" i="32" s="1"/>
  <c r="H19" i="32" s="1"/>
  <c r="H20" i="32" s="1"/>
  <c r="H21" i="32" s="1"/>
  <c r="F9" i="32"/>
  <c r="I9" i="32" s="1"/>
  <c r="I10" i="32" s="1"/>
  <c r="I11" i="32" s="1"/>
  <c r="I12" i="32" s="1"/>
  <c r="I13" i="32" s="1"/>
  <c r="I14" i="32" s="1"/>
  <c r="I15" i="32" s="1"/>
  <c r="I16" i="32" s="1"/>
  <c r="I17" i="32" s="1"/>
  <c r="I18" i="32" s="1"/>
  <c r="I19" i="32" s="1"/>
  <c r="I20" i="32" s="1"/>
  <c r="I21" i="32" s="1"/>
  <c r="A6" i="32"/>
  <c r="E3" i="32"/>
  <c r="A3" i="32"/>
  <c r="A2" i="32"/>
  <c r="A1" i="32"/>
  <c r="F23" i="31"/>
  <c r="E10" i="29" s="1"/>
  <c r="D23" i="31"/>
  <c r="G10" i="31"/>
  <c r="G11" i="31" s="1"/>
  <c r="G12" i="31" s="1"/>
  <c r="G13" i="31" s="1"/>
  <c r="G14" i="31" s="1"/>
  <c r="G15" i="31" s="1"/>
  <c r="G16" i="31" s="1"/>
  <c r="G17" i="31" s="1"/>
  <c r="G18" i="31" s="1"/>
  <c r="G19" i="31" s="1"/>
  <c r="G20" i="31" s="1"/>
  <c r="G21" i="31" s="1"/>
  <c r="E9" i="31"/>
  <c r="H9" i="31" s="1"/>
  <c r="H10" i="31" s="1"/>
  <c r="H11" i="31" s="1"/>
  <c r="H12" i="31" s="1"/>
  <c r="H13" i="31" s="1"/>
  <c r="H14" i="31" s="1"/>
  <c r="H15" i="31" s="1"/>
  <c r="H16" i="31" s="1"/>
  <c r="H17" i="31" s="1"/>
  <c r="H18" i="31" s="1"/>
  <c r="H19" i="31" s="1"/>
  <c r="H20" i="31" s="1"/>
  <c r="H21" i="31" s="1"/>
  <c r="A6" i="31"/>
  <c r="D3" i="31"/>
  <c r="A2" i="31"/>
  <c r="A1" i="31"/>
  <c r="H24" i="30"/>
  <c r="C8" i="29" s="1"/>
  <c r="G24" i="30"/>
  <c r="C24" i="30"/>
  <c r="A6" i="30"/>
  <c r="D3" i="30"/>
  <c r="A3" i="30"/>
  <c r="A2" i="30"/>
  <c r="A1" i="30"/>
  <c r="I23" i="32" l="1"/>
  <c r="F11" i="29" s="1"/>
  <c r="F10" i="32"/>
  <c r="F11" i="32" s="1"/>
  <c r="F12" i="32" s="1"/>
  <c r="F13" i="32" s="1"/>
  <c r="F14" i="32" s="1"/>
  <c r="F15" i="32" s="1"/>
  <c r="F16" i="32" s="1"/>
  <c r="F17" i="32" s="1"/>
  <c r="F18" i="32" s="1"/>
  <c r="F19" i="32" s="1"/>
  <c r="F20" i="32" s="1"/>
  <c r="F21" i="32" s="1"/>
  <c r="D11" i="29"/>
  <c r="H23" i="31"/>
  <c r="F10" i="29" s="1"/>
  <c r="E20" i="29"/>
  <c r="I15" i="17" s="1"/>
  <c r="D10" i="29"/>
  <c r="C20" i="29"/>
  <c r="F15" i="17" s="1"/>
  <c r="G15" i="17" s="1"/>
  <c r="D12" i="29"/>
  <c r="F12" i="29" s="1"/>
  <c r="E10" i="31"/>
  <c r="E11" i="31" s="1"/>
  <c r="E12" i="31" s="1"/>
  <c r="E13" i="31" s="1"/>
  <c r="E14" i="31" s="1"/>
  <c r="E15" i="31" s="1"/>
  <c r="E16" i="31" s="1"/>
  <c r="E17" i="31" s="1"/>
  <c r="E18" i="31" s="1"/>
  <c r="E19" i="31" s="1"/>
  <c r="E20" i="31" s="1"/>
  <c r="E21" i="31" s="1"/>
  <c r="G22" i="27"/>
  <c r="E12" i="23" s="1"/>
  <c r="H9" i="27"/>
  <c r="H10" i="27" s="1"/>
  <c r="H11" i="27" s="1"/>
  <c r="H12" i="27" s="1"/>
  <c r="H13" i="27" s="1"/>
  <c r="H14" i="27" s="1"/>
  <c r="H15" i="27" s="1"/>
  <c r="H16" i="27" s="1"/>
  <c r="H17" i="27" s="1"/>
  <c r="H18" i="27" s="1"/>
  <c r="H19" i="27" s="1"/>
  <c r="H20" i="27" s="1"/>
  <c r="A6" i="27"/>
  <c r="E3" i="27"/>
  <c r="A3" i="27"/>
  <c r="A2" i="27"/>
  <c r="A1" i="27"/>
  <c r="G23" i="26"/>
  <c r="E11" i="23" s="1"/>
  <c r="E23" i="26"/>
  <c r="H10" i="26"/>
  <c r="H11" i="26" s="1"/>
  <c r="H12" i="26" s="1"/>
  <c r="H13" i="26" s="1"/>
  <c r="H14" i="26" s="1"/>
  <c r="H15" i="26" s="1"/>
  <c r="H16" i="26" s="1"/>
  <c r="H17" i="26" s="1"/>
  <c r="H18" i="26" s="1"/>
  <c r="H19" i="26" s="1"/>
  <c r="H20" i="26" s="1"/>
  <c r="H21" i="26" s="1"/>
  <c r="F9" i="26"/>
  <c r="F10" i="26" s="1"/>
  <c r="F11" i="26" s="1"/>
  <c r="F12" i="26" s="1"/>
  <c r="F13" i="26" s="1"/>
  <c r="F14" i="26" s="1"/>
  <c r="F15" i="26" s="1"/>
  <c r="F16" i="26" s="1"/>
  <c r="F17" i="26" s="1"/>
  <c r="F18" i="26" s="1"/>
  <c r="F19" i="26" s="1"/>
  <c r="F20" i="26" s="1"/>
  <c r="F21" i="26" s="1"/>
  <c r="A6" i="26"/>
  <c r="E3" i="26"/>
  <c r="A3" i="26"/>
  <c r="A2" i="26"/>
  <c r="A1" i="26"/>
  <c r="F23" i="25"/>
  <c r="D23" i="25"/>
  <c r="G10" i="25"/>
  <c r="G11" i="25" s="1"/>
  <c r="G12" i="25" s="1"/>
  <c r="G13" i="25" s="1"/>
  <c r="G14" i="25" s="1"/>
  <c r="G15" i="25" s="1"/>
  <c r="G16" i="25" s="1"/>
  <c r="G17" i="25" s="1"/>
  <c r="G18" i="25" s="1"/>
  <c r="G19" i="25" s="1"/>
  <c r="G20" i="25" s="1"/>
  <c r="G21" i="25" s="1"/>
  <c r="E9" i="25"/>
  <c r="H9" i="25" s="1"/>
  <c r="H10" i="25" s="1"/>
  <c r="H11" i="25" s="1"/>
  <c r="H12" i="25" s="1"/>
  <c r="H13" i="25" s="1"/>
  <c r="H14" i="25" s="1"/>
  <c r="H15" i="25" s="1"/>
  <c r="H16" i="25" s="1"/>
  <c r="H17" i="25" s="1"/>
  <c r="H18" i="25" s="1"/>
  <c r="H19" i="25" s="1"/>
  <c r="H20" i="25" s="1"/>
  <c r="H21" i="25" s="1"/>
  <c r="A6" i="25"/>
  <c r="D3" i="25"/>
  <c r="A3" i="25"/>
  <c r="A2" i="25"/>
  <c r="A1" i="25"/>
  <c r="H24" i="24"/>
  <c r="C8" i="23" s="1"/>
  <c r="C16" i="23" s="1"/>
  <c r="F14" i="17" s="1"/>
  <c r="G24" i="24"/>
  <c r="C24" i="24"/>
  <c r="A6" i="24"/>
  <c r="D3" i="24"/>
  <c r="A3" i="24"/>
  <c r="A2" i="24"/>
  <c r="A1" i="24"/>
  <c r="D11" i="23"/>
  <c r="F27" i="25" l="1"/>
  <c r="I23" i="26"/>
  <c r="F11" i="23" s="1"/>
  <c r="D12" i="23"/>
  <c r="F12" i="23" s="1"/>
  <c r="I9" i="26"/>
  <c r="I10" i="26" s="1"/>
  <c r="I11" i="26" s="1"/>
  <c r="I12" i="26" s="1"/>
  <c r="I13" i="26" s="1"/>
  <c r="I14" i="26" s="1"/>
  <c r="I15" i="26" s="1"/>
  <c r="I16" i="26" s="1"/>
  <c r="I17" i="26" s="1"/>
  <c r="I18" i="26" s="1"/>
  <c r="I19" i="26" s="1"/>
  <c r="I20" i="26" s="1"/>
  <c r="I21" i="26" s="1"/>
  <c r="H23" i="25"/>
  <c r="D27" i="25"/>
  <c r="E10" i="23"/>
  <c r="E16" i="23" s="1"/>
  <c r="I14" i="17" s="1"/>
  <c r="E10" i="25"/>
  <c r="E11" i="25" s="1"/>
  <c r="E12" i="25" s="1"/>
  <c r="E13" i="25" s="1"/>
  <c r="E14" i="25" s="1"/>
  <c r="E15" i="25" s="1"/>
  <c r="E16" i="25" s="1"/>
  <c r="E17" i="25" s="1"/>
  <c r="E18" i="25" s="1"/>
  <c r="E19" i="25" s="1"/>
  <c r="E20" i="25" s="1"/>
  <c r="E21" i="25" s="1"/>
  <c r="D10" i="23"/>
  <c r="D20" i="29"/>
  <c r="H15" i="17" s="1"/>
  <c r="D16" i="23" l="1"/>
  <c r="H14" i="17" s="1"/>
  <c r="F10" i="23"/>
  <c r="H27" i="25"/>
  <c r="F20" i="29"/>
  <c r="J15" i="17" s="1"/>
  <c r="G20" i="29"/>
  <c r="K15" i="17" s="1"/>
  <c r="G22" i="22"/>
  <c r="D12" i="18" s="1"/>
  <c r="H9" i="22"/>
  <c r="H10" i="22" s="1"/>
  <c r="H11" i="22" s="1"/>
  <c r="H12" i="22" s="1"/>
  <c r="H13" i="22" s="1"/>
  <c r="H14" i="22" s="1"/>
  <c r="H15" i="22" s="1"/>
  <c r="H16" i="22" s="1"/>
  <c r="H17" i="22" s="1"/>
  <c r="H18" i="22" s="1"/>
  <c r="H19" i="22" s="1"/>
  <c r="H20" i="22" s="1"/>
  <c r="A6" i="22"/>
  <c r="E3" i="22"/>
  <c r="A3" i="22"/>
  <c r="A2" i="22"/>
  <c r="A1" i="22"/>
  <c r="G23" i="21"/>
  <c r="E23" i="21"/>
  <c r="D11" i="39" s="1"/>
  <c r="H10" i="21"/>
  <c r="H11" i="21" s="1"/>
  <c r="H12" i="21" s="1"/>
  <c r="H13" i="21" s="1"/>
  <c r="H14" i="21" s="1"/>
  <c r="H15" i="21" s="1"/>
  <c r="H16" i="21" s="1"/>
  <c r="H17" i="21" s="1"/>
  <c r="H18" i="21" s="1"/>
  <c r="H19" i="21" s="1"/>
  <c r="H20" i="21" s="1"/>
  <c r="H21" i="21" s="1"/>
  <c r="F9" i="21"/>
  <c r="F10" i="21" s="1"/>
  <c r="F11" i="21" s="1"/>
  <c r="F12" i="21" s="1"/>
  <c r="F13" i="21" s="1"/>
  <c r="F14" i="21" s="1"/>
  <c r="F15" i="21" s="1"/>
  <c r="F16" i="21" s="1"/>
  <c r="F17" i="21" s="1"/>
  <c r="F18" i="21" s="1"/>
  <c r="F19" i="21" s="1"/>
  <c r="F20" i="21" s="1"/>
  <c r="F21" i="21" s="1"/>
  <c r="A6" i="21"/>
  <c r="E3" i="21"/>
  <c r="A3" i="21"/>
  <c r="A2" i="21"/>
  <c r="A1" i="21"/>
  <c r="F23" i="20"/>
  <c r="D23" i="20"/>
  <c r="D10" i="18" s="1"/>
  <c r="G10" i="20"/>
  <c r="G11" i="20" s="1"/>
  <c r="G12" i="20" s="1"/>
  <c r="G13" i="20" s="1"/>
  <c r="G14" i="20" s="1"/>
  <c r="G15" i="20" s="1"/>
  <c r="G16" i="20" s="1"/>
  <c r="G17" i="20" s="1"/>
  <c r="G18" i="20" s="1"/>
  <c r="G19" i="20" s="1"/>
  <c r="G20" i="20" s="1"/>
  <c r="G21" i="20" s="1"/>
  <c r="E9" i="20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A6" i="20"/>
  <c r="D3" i="20"/>
  <c r="A3" i="20"/>
  <c r="A2" i="20"/>
  <c r="A1" i="20"/>
  <c r="G24" i="19"/>
  <c r="C24" i="19"/>
  <c r="H10" i="19"/>
  <c r="H24" i="19" s="1"/>
  <c r="C8" i="18" s="1"/>
  <c r="A6" i="19"/>
  <c r="D3" i="19"/>
  <c r="A3" i="19"/>
  <c r="A2" i="19"/>
  <c r="A1" i="19"/>
  <c r="E40" i="17"/>
  <c r="F16" i="23" l="1"/>
  <c r="J14" i="17" s="1"/>
  <c r="G16" i="23"/>
  <c r="K14" i="17" s="1"/>
  <c r="E11" i="18"/>
  <c r="E11" i="39"/>
  <c r="E10" i="18"/>
  <c r="E10" i="39"/>
  <c r="D11" i="18"/>
  <c r="D14" i="18" s="1"/>
  <c r="E12" i="39"/>
  <c r="D12" i="39"/>
  <c r="E12" i="18"/>
  <c r="F12" i="18" s="1"/>
  <c r="I9" i="2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3" i="21"/>
  <c r="H9" i="20"/>
  <c r="H10" i="20" s="1"/>
  <c r="H11" i="20" s="1"/>
  <c r="H12" i="20" s="1"/>
  <c r="H13" i="20" s="1"/>
  <c r="H14" i="20" s="1"/>
  <c r="H15" i="20" s="1"/>
  <c r="H16" i="20" s="1"/>
  <c r="H17" i="20" s="1"/>
  <c r="H18" i="20" s="1"/>
  <c r="H19" i="20" s="1"/>
  <c r="H20" i="20" s="1"/>
  <c r="H21" i="20" s="1"/>
  <c r="C14" i="18"/>
  <c r="H23" i="20"/>
  <c r="G14" i="18" l="1"/>
  <c r="F12" i="39"/>
  <c r="E14" i="39"/>
  <c r="I16" i="17" s="1"/>
  <c r="F11" i="18"/>
  <c r="F11" i="39"/>
  <c r="E14" i="18"/>
  <c r="F10" i="18"/>
  <c r="F10" i="39"/>
  <c r="D14" i="39"/>
  <c r="F40" i="17"/>
  <c r="D3" i="17" s="1"/>
  <c r="G14" i="17"/>
  <c r="G40" i="17" s="1"/>
  <c r="E6" i="17" l="1"/>
  <c r="E8" i="17" s="1"/>
  <c r="I40" i="17"/>
  <c r="H16" i="17"/>
  <c r="H40" i="17" s="1"/>
  <c r="G14" i="39"/>
  <c r="K16" i="17" s="1"/>
  <c r="K40" i="17" s="1"/>
  <c r="F14" i="39"/>
  <c r="J16" i="17" s="1"/>
  <c r="F14" i="18"/>
  <c r="J40" i="17" l="1"/>
  <c r="K43" i="17" s="1"/>
  <c r="F26" i="37" l="1"/>
  <c r="F27" i="37" s="1"/>
  <c r="D26" i="37"/>
  <c r="D27" i="37" l="1"/>
  <c r="H26" i="37"/>
  <c r="H27" i="37" s="1"/>
  <c r="D32" i="49" l="1"/>
  <c r="D33" i="49" s="1"/>
  <c r="F32" i="49"/>
  <c r="F33" i="49" l="1"/>
  <c r="H32" i="49"/>
  <c r="H33" i="4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8282AE1D-BF1E-49FF-BA63-7DDE388A81CC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Kleene, Jennifer
DAS Finance Payables Infrastructure
Please create a DAS Costs budget of $8,000.00 for DA27 Project 9543.00.
Regards,
Jennifer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6B065085-B6D0-412D-82DD-54CF4D25AA69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Kleene, Jennifer
DAS Finance Payables Infrastructure
Please create a DAS Costs budget of $5,000.00 for DA27 Project 9545.00.
Regards,
Jennifer</t>
        </r>
      </text>
    </comment>
  </commentList>
</comments>
</file>

<file path=xl/sharedStrings.xml><?xml version="1.0" encoding="utf-8"?>
<sst xmlns="http://schemas.openxmlformats.org/spreadsheetml/2006/main" count="1177" uniqueCount="280">
  <si>
    <t>TRANSFERS</t>
  </si>
  <si>
    <t>CONTRACTED</t>
  </si>
  <si>
    <t>EXPENDED</t>
  </si>
  <si>
    <t xml:space="preserve"> </t>
  </si>
  <si>
    <t>Date</t>
  </si>
  <si>
    <t>Amount</t>
  </si>
  <si>
    <t>Vendor</t>
  </si>
  <si>
    <t>Date of Transfer</t>
  </si>
  <si>
    <t>Total amount of transfer</t>
  </si>
  <si>
    <t>Total Requested</t>
  </si>
  <si>
    <t>Total Transferred</t>
  </si>
  <si>
    <t>Activity</t>
  </si>
  <si>
    <t>Balance</t>
  </si>
  <si>
    <t>Vendor A</t>
  </si>
  <si>
    <t>Misc</t>
  </si>
  <si>
    <t>PROJECT NUMBER</t>
  </si>
  <si>
    <t>.</t>
  </si>
  <si>
    <t>Status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</si>
  <si>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</si>
  <si>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</si>
  <si>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</si>
  <si>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</si>
  <si>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</si>
  <si>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</si>
  <si>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</si>
  <si>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</si>
  <si>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</si>
  <si>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</si>
  <si>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</si>
  <si>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</si>
  <si>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</si>
  <si>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</si>
  <si>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</si>
  <si>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DA24 (MOU) Projects</t>
  </si>
  <si>
    <t>hard code</t>
  </si>
  <si>
    <t>link to project recap</t>
  </si>
  <si>
    <t>link to this page budget column</t>
  </si>
  <si>
    <t>xxx xxxxxxxxxxxxxxxxxxxxx</t>
  </si>
  <si>
    <t>Project # xxxx.xx</t>
  </si>
  <si>
    <t>Program code xxxxxx</t>
  </si>
  <si>
    <t>Major Program xxxx</t>
  </si>
  <si>
    <t>Recap</t>
  </si>
  <si>
    <t>Project Manager - xxxxxxxxxxxxxxxxxxx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</si>
  <si>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</si>
  <si>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</si>
  <si>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</si>
  <si>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</si>
  <si>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</si>
  <si>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</si>
  <si>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</si>
  <si>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 xml:space="preserve">Funds Rec'd </t>
  </si>
  <si>
    <t>DAS Document #</t>
  </si>
  <si>
    <t xml:space="preserve"> Document #</t>
  </si>
  <si>
    <t>Vendor:</t>
  </si>
  <si>
    <t>Activity code:</t>
  </si>
  <si>
    <t>Doc
  #</t>
  </si>
  <si>
    <t>Contract 
&amp; C.O.'s</t>
  </si>
  <si>
    <t>Contract
Total</t>
  </si>
  <si>
    <t>Payment 
Amount</t>
  </si>
  <si>
    <t>Total
Paid</t>
  </si>
  <si>
    <t>Totals:</t>
  </si>
  <si>
    <t>Internal documents</t>
  </si>
  <si>
    <t>Object Code</t>
  </si>
  <si>
    <t>Activity Code</t>
  </si>
  <si>
    <t xml:space="preserve">Doc #  </t>
  </si>
  <si>
    <t>Invoice</t>
  </si>
  <si>
    <t>DA27 (MOU) Totals</t>
  </si>
  <si>
    <t>Shipping Code:</t>
  </si>
  <si>
    <t>9455.00</t>
  </si>
  <si>
    <t>IDOE ISD Giangreco Hall Water Infiltration Mitigation</t>
  </si>
  <si>
    <t>Jennie E.</t>
  </si>
  <si>
    <t>MOU</t>
  </si>
  <si>
    <t>IET 070126CK008</t>
  </si>
  <si>
    <t>Project # 9455.00</t>
  </si>
  <si>
    <t>Program code 945500</t>
  </si>
  <si>
    <t>Project Manager - Jennie E.</t>
  </si>
  <si>
    <t>Major Program 4F04</t>
  </si>
  <si>
    <t>Acct Code: 0506-335-DA27-0304</t>
  </si>
  <si>
    <t>Acct. Codes-0506-335-DA27</t>
  </si>
  <si>
    <r>
      <t>Acct. Codes-0506-335-DA27-</t>
    </r>
    <r>
      <rPr>
        <b/>
        <sz val="11"/>
        <color indexed="10"/>
        <rFont val="Arial"/>
        <family val="2"/>
      </rPr>
      <t>xxxx</t>
    </r>
  </si>
  <si>
    <t>Acct. Codes-0506-335-DA27-xxxx</t>
  </si>
  <si>
    <t>Acct Code: 0506-335-DA27-xxxx</t>
  </si>
  <si>
    <t>9516.01</t>
  </si>
  <si>
    <t>IDR State of Iowa Building Renovation</t>
  </si>
  <si>
    <t>Project # 9516.01</t>
  </si>
  <si>
    <t>Major Program 4E19</t>
  </si>
  <si>
    <t>edas:</t>
  </si>
  <si>
    <t>edas:736X</t>
  </si>
  <si>
    <t>edas: 736W</t>
  </si>
  <si>
    <t>IET 627JP2719501</t>
  </si>
  <si>
    <t>9543.00</t>
  </si>
  <si>
    <t xml:space="preserve">DOC 6JD IC Hope-Stratton HVAC Phase 2 </t>
  </si>
  <si>
    <t>Jennifer K.</t>
  </si>
  <si>
    <t>Bergstrom Construction</t>
  </si>
  <si>
    <t>Acct. Codes-0506-335-DA27-9255</t>
  </si>
  <si>
    <t>Vendor:  00002110114</t>
  </si>
  <si>
    <t>MA 23199B</t>
  </si>
  <si>
    <t>Activity code:  CNST</t>
  </si>
  <si>
    <t>DO Procore</t>
  </si>
  <si>
    <t>DO 33527204907</t>
  </si>
  <si>
    <t>Program code 951601</t>
  </si>
  <si>
    <t>Total:</t>
  </si>
  <si>
    <t>Labor</t>
  </si>
  <si>
    <t>Materials</t>
  </si>
  <si>
    <t>Proctor Mechanical</t>
  </si>
  <si>
    <t>Vendor:  00003166259</t>
  </si>
  <si>
    <t>MA 21010A</t>
  </si>
  <si>
    <t>DO 33527204908</t>
  </si>
  <si>
    <t>Mahoney Fire</t>
  </si>
  <si>
    <t>MA 230050570A</t>
  </si>
  <si>
    <t>Vendor:  00003035382</t>
  </si>
  <si>
    <t>DO 33527204909</t>
  </si>
  <si>
    <t>Waldinger Electrical</t>
  </si>
  <si>
    <t>Vendor:  00002116105</t>
  </si>
  <si>
    <t>MA26349</t>
  </si>
  <si>
    <t>DO 33527204910</t>
  </si>
  <si>
    <t>Equipment</t>
  </si>
  <si>
    <t>OPN Architects</t>
  </si>
  <si>
    <t>Acct. Codes-0506-335-DA27-9260</t>
  </si>
  <si>
    <t>Vendor:  00003035830</t>
  </si>
  <si>
    <t>RFP945500-01</t>
  </si>
  <si>
    <t>Activity code:  DSGN</t>
  </si>
  <si>
    <t>PO 33527114900</t>
  </si>
  <si>
    <t>CO #1 Splitting w/MM25</t>
  </si>
  <si>
    <r>
      <rPr>
        <sz val="10"/>
        <rFont val="Arial"/>
        <family val="2"/>
      </rPr>
      <t>MM25</t>
    </r>
    <r>
      <rPr>
        <sz val="10"/>
        <color rgb="FFFF0000"/>
        <rFont val="Arial"/>
        <family val="2"/>
      </rPr>
      <t xml:space="preserve"> Closed 07/23/26</t>
    </r>
  </si>
  <si>
    <t>Samuels Group</t>
  </si>
  <si>
    <r>
      <rPr>
        <sz val="10"/>
        <rFont val="Arial"/>
        <family val="2"/>
      </rPr>
      <t>MM26</t>
    </r>
    <r>
      <rPr>
        <sz val="10"/>
        <color rgb="FFFF0000"/>
        <rFont val="Arial"/>
        <family val="2"/>
      </rPr>
      <t xml:space="preserve"> Closed 07/23/26</t>
    </r>
  </si>
  <si>
    <t>Split w/MM26</t>
  </si>
  <si>
    <t>Split w/MM25</t>
  </si>
  <si>
    <t>PO 33527029913</t>
  </si>
  <si>
    <t>9522.00</t>
  </si>
  <si>
    <t>DOC NCF Dietary and Laundry Hot Water Tank Replacement</t>
  </si>
  <si>
    <t>Brad T.</t>
  </si>
  <si>
    <t>Project # 9522.00</t>
  </si>
  <si>
    <t>Program code 952200</t>
  </si>
  <si>
    <t>Project Manager - Brad T.</t>
  </si>
  <si>
    <t>Major Program 4E01</t>
  </si>
  <si>
    <t>Closing Date:</t>
  </si>
  <si>
    <t>DOC 6JD IC Hope-Stratton HVAC Phase 2</t>
  </si>
  <si>
    <t>Project # 9543.00</t>
  </si>
  <si>
    <t>Program code 954300</t>
  </si>
  <si>
    <t>Major Program 4B01</t>
  </si>
  <si>
    <t>edas: 736Z</t>
  </si>
  <si>
    <t>edas:  737A</t>
  </si>
  <si>
    <t>McKinnis Roofing</t>
  </si>
  <si>
    <t>Vendor:  00003217305</t>
  </si>
  <si>
    <t>RFB945500-01</t>
  </si>
  <si>
    <t>Activity code:  BRIN</t>
  </si>
  <si>
    <t>Spilt w/MM26</t>
  </si>
  <si>
    <t>PO 33527002900</t>
  </si>
  <si>
    <t>CO #1 Splitting w/MM26</t>
  </si>
  <si>
    <r>
      <rPr>
        <sz val="10"/>
        <rFont val="Arial"/>
        <family val="2"/>
      </rPr>
      <t>MM26</t>
    </r>
    <r>
      <rPr>
        <sz val="10"/>
        <color rgb="FFFF0000"/>
        <rFont val="Arial"/>
        <family val="2"/>
      </rPr>
      <t xml:space="preserve"> Retainage Only</t>
    </r>
  </si>
  <si>
    <t>CO #1 Adding Funds</t>
  </si>
  <si>
    <t xml:space="preserve">Will create payments as funds become available to charge against this project. </t>
  </si>
  <si>
    <t>Pending Reimbursements</t>
  </si>
  <si>
    <t>DA27 Contract Total:</t>
  </si>
  <si>
    <t>PO number above is assigned to Procore PO, and created in IA Advantage as Unencumbered on Unit DA27 line due to Paper Contract for FY27</t>
  </si>
  <si>
    <t>IDR ATOD Will call Ramp Replacement</t>
  </si>
  <si>
    <t>Project Manager - Jennie E</t>
  </si>
  <si>
    <t>Project # 9534.01</t>
  </si>
  <si>
    <t>Program code 953401</t>
  </si>
  <si>
    <t>9534.01</t>
  </si>
  <si>
    <t>Major Program 4H06</t>
  </si>
  <si>
    <t>edas: 737D</t>
  </si>
  <si>
    <t>PRC 3352702PG9913</t>
  </si>
  <si>
    <t>Inv. 7850.57945500</t>
  </si>
  <si>
    <t>Vendor:  00003033402</t>
  </si>
  <si>
    <t>RFP1821335228-Samuels11012021</t>
  </si>
  <si>
    <t>Activity code:  CMGR</t>
  </si>
  <si>
    <t>9545.00</t>
  </si>
  <si>
    <t>HHS WRC Campus Generator Study</t>
  </si>
  <si>
    <t>Project # 9545.00</t>
  </si>
  <si>
    <t>Program code 954500</t>
  </si>
  <si>
    <t>Project Manager - Jennifer K</t>
  </si>
  <si>
    <t>Major Program 4B02</t>
  </si>
  <si>
    <t>edas:  737F</t>
  </si>
  <si>
    <t>Budget</t>
  </si>
  <si>
    <t>IET DAS202701115300001</t>
  </si>
  <si>
    <t>2507</t>
  </si>
  <si>
    <t>Finance Support for July  01-31, 2026</t>
  </si>
  <si>
    <t>DAS Support for July 01-31, 2026</t>
  </si>
  <si>
    <t xml:space="preserve">Paragon Interiors </t>
  </si>
  <si>
    <t xml:space="preserve">MA </t>
  </si>
  <si>
    <t>PO Procore</t>
  </si>
  <si>
    <t>PO 33527045900</t>
  </si>
  <si>
    <t>PRC 3352711PK4900</t>
  </si>
  <si>
    <t>Inv. 24843001-11</t>
  </si>
  <si>
    <t>9546.00</t>
  </si>
  <si>
    <t>ATOD Server Room Pre-Action Clean Agent System</t>
  </si>
  <si>
    <t>Project # 9546.00</t>
  </si>
  <si>
    <t>Program code 954600</t>
  </si>
  <si>
    <t>IET DAS081126RAMP</t>
  </si>
  <si>
    <t>CDR 33527230900</t>
  </si>
  <si>
    <t xml:space="preserve">MOU 9534.01 funds recvd as 9534.00 </t>
  </si>
  <si>
    <t>Moving funds to 9534.01</t>
  </si>
  <si>
    <t>Funds recvd incorrectly to 9534.00-Moving funds From 9534.00 to 9534.01</t>
  </si>
  <si>
    <t>edas: 737G</t>
  </si>
  <si>
    <t>IET 24579522</t>
  </si>
  <si>
    <t>IET 627DB2723002</t>
  </si>
  <si>
    <t>MOU Amendment #1</t>
  </si>
  <si>
    <t>DCI Group</t>
  </si>
  <si>
    <t>Vendor:  00003025029</t>
  </si>
  <si>
    <t>RFP1821335228-DCI11012021</t>
  </si>
  <si>
    <t>PO 33527232915</t>
  </si>
  <si>
    <t>CM Staff</t>
  </si>
  <si>
    <t>Reimbursables</t>
  </si>
  <si>
    <t>Shipping Code:  035</t>
  </si>
  <si>
    <t>Vendor:   00003209438</t>
  </si>
  <si>
    <t>FY27 Funds Rcv'd Inccorrect Unit from Agency</t>
  </si>
  <si>
    <t>CDR 33527233901</t>
  </si>
  <si>
    <t>IET DAS081226RAMP</t>
  </si>
  <si>
    <t>Moving FY27 to Correct Unit  - DA26 9534.00</t>
  </si>
  <si>
    <t>IET 23813U27004</t>
  </si>
  <si>
    <t>IET DASMOU954500</t>
  </si>
  <si>
    <t xml:space="preserve">Vendor:  </t>
  </si>
  <si>
    <t xml:space="preserve">Activity code: </t>
  </si>
  <si>
    <t>Acct. Codes-0506-335-DA27-XXXX</t>
  </si>
  <si>
    <t>MOU 2nd Transfer</t>
  </si>
  <si>
    <t>IET 226A062700278</t>
  </si>
  <si>
    <t>Story Construction</t>
  </si>
  <si>
    <t>Vendor:  00002110695</t>
  </si>
  <si>
    <t>RFP1821335228-Story11012021</t>
  </si>
  <si>
    <t>PO 33527246915</t>
  </si>
  <si>
    <t>Absolute Group</t>
  </si>
  <si>
    <r>
      <t>Acct. Codes-0506-335-DA27-</t>
    </r>
    <r>
      <rPr>
        <b/>
        <sz val="11"/>
        <color indexed="10"/>
        <rFont val="Arial"/>
        <family val="2"/>
      </rPr>
      <t>9255</t>
    </r>
  </si>
  <si>
    <t>Vendor:  00003022169</t>
  </si>
  <si>
    <t>RFB954300-01</t>
  </si>
  <si>
    <t>Activity code:  BRUM</t>
  </si>
  <si>
    <t>PO 33527246923</t>
  </si>
  <si>
    <t>PRC 3352700PB2900</t>
  </si>
  <si>
    <t>Inv. 49434(100% to DA27)</t>
  </si>
  <si>
    <t>Retainage</t>
  </si>
  <si>
    <t>McGough Construction</t>
  </si>
  <si>
    <t>Vendor:  00003193334</t>
  </si>
  <si>
    <t>RFP1821335228-McGough11012021</t>
  </si>
  <si>
    <t>PO 33527251921</t>
  </si>
  <si>
    <t>CM Services</t>
  </si>
  <si>
    <t>Project Manager - Jennifer K.</t>
  </si>
  <si>
    <t>Shipping Code:  122A</t>
  </si>
  <si>
    <t>IET DAS202702115300001</t>
  </si>
  <si>
    <t>Finance Support for August  01-31, 2026</t>
  </si>
  <si>
    <t>DAS Support for August 01-31, 2026</t>
  </si>
  <si>
    <t xml:space="preserve">MOU </t>
  </si>
  <si>
    <t>DAS091026SERVERROOM</t>
  </si>
  <si>
    <t>PO 33527257919</t>
  </si>
  <si>
    <t>Reimbursables-Temp</t>
  </si>
  <si>
    <t>Reimbursables-Miles</t>
  </si>
  <si>
    <t>Shipping Code: 137</t>
  </si>
  <si>
    <t>PRC 3352702PH9913</t>
  </si>
  <si>
    <t>Inv. 7850.58945500</t>
  </si>
  <si>
    <t>PRC 3352723PA2915</t>
  </si>
  <si>
    <t>Inv. 9516.00 CA 01</t>
  </si>
  <si>
    <t>PRC 3352711PL4900</t>
  </si>
  <si>
    <t>Inv. 24843001-12</t>
  </si>
  <si>
    <t>Innovative Engineers</t>
  </si>
  <si>
    <t>Vendor:  00003080298</t>
  </si>
  <si>
    <t>Emergency</t>
  </si>
  <si>
    <t>PO 33527259921</t>
  </si>
  <si>
    <t>Preliminary Report</t>
  </si>
  <si>
    <t>Review</t>
  </si>
  <si>
    <t>Recommend</t>
  </si>
  <si>
    <t>Final</t>
  </si>
  <si>
    <t>Shipping Code: 564</t>
  </si>
  <si>
    <t>PO 33527260924</t>
  </si>
  <si>
    <t>9571.00</t>
  </si>
  <si>
    <t>DVA IVH Sheeler Entrance Improvements</t>
  </si>
  <si>
    <t>Project # 9571.00</t>
  </si>
  <si>
    <t>Program code 957100</t>
  </si>
  <si>
    <t xml:space="preserve">Project Manager - Brad T </t>
  </si>
  <si>
    <t>Major Program  4B03</t>
  </si>
  <si>
    <t>PRC 3352720PA4907</t>
  </si>
  <si>
    <t>Inv. 8921-1</t>
  </si>
  <si>
    <t>edas: 737L</t>
  </si>
  <si>
    <t>IET IET092322100</t>
  </si>
  <si>
    <t>Iowa Illinois Office Solutions (Paragon Interior)</t>
  </si>
  <si>
    <t>CTI</t>
  </si>
  <si>
    <t>Implementation Services</t>
  </si>
  <si>
    <t>Vendor:  00002133110</t>
  </si>
  <si>
    <t>DO 33527273915</t>
  </si>
  <si>
    <t>MA#005 22036E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</si>
</sst>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mm/dd/yy;@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color indexed="12"/>
      <name val="Arial"/>
      <family val="2"/>
    </font>
    <font>
      <b/>
      <sz val="12"/>
      <color indexed="14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1"/>
      <color indexed="10"/>
      <name val="Arial"/>
      <family val="2"/>
    </font>
    <font>
      <sz val="10"/>
      <color rgb="FF00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0"/>
      <color rgb="FF0000CC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  <font>
      <b/>
      <i/>
      <sz val="12"/>
      <color rgb="FFFF0000"/>
      <name val="Arial"/>
      <family val="2"/>
    </font>
    <font>
      <i/>
      <sz val="12"/>
      <color theme="4" tint="-0.249977111117893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44" fontId="3" fillId="0" borderId="0" applyFont="0" applyFill="0" applyBorder="0" applyAlignment="0" applyProtection="0"/>
  </cellStyleXfs>
  <cellXfs count="219">
    <xf numFmtId="0" fontId="0" fillId="0" borderId="0" xfId="0"/>
    <xf numFmtId="0" fontId="3" fillId="0" borderId="0" xfId="3" applyFont="1"/>
    <xf numFmtId="40" fontId="3" fillId="0" borderId="0" xfId="3" applyNumberFormat="1" applyFont="1" applyAlignment="1">
      <alignment horizontal="right"/>
    </xf>
    <xf numFmtId="40" fontId="3" fillId="0" borderId="0" xfId="3" applyNumberFormat="1" applyFont="1"/>
    <xf numFmtId="40" fontId="3" fillId="0" borderId="0" xfId="3" applyNumberFormat="1" applyFont="1" applyAlignment="1">
      <alignment horizontal="center"/>
    </xf>
    <xf numFmtId="0" fontId="5" fillId="0" borderId="0" xfId="3" applyFont="1"/>
    <xf numFmtId="4" fontId="3" fillId="0" borderId="0" xfId="4" applyNumberFormat="1" applyFont="1"/>
    <xf numFmtId="0" fontId="9" fillId="0" borderId="0" xfId="0" applyFont="1"/>
    <xf numFmtId="0" fontId="12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44" fontId="12" fillId="0" borderId="0" xfId="2" applyFont="1"/>
    <xf numFmtId="49" fontId="1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4" fontId="3" fillId="0" borderId="0" xfId="2" applyFont="1" applyAlignment="1">
      <alignment horizontal="right"/>
    </xf>
    <xf numFmtId="0" fontId="3" fillId="0" borderId="0" xfId="0" applyFont="1" applyAlignment="1">
      <alignment horizontal="center" wrapText="1"/>
    </xf>
    <xf numFmtId="44" fontId="14" fillId="0" borderId="0" xfId="2" applyFont="1"/>
    <xf numFmtId="44" fontId="14" fillId="0" borderId="0" xfId="2" applyFont="1" applyAlignment="1">
      <alignment horizontal="right"/>
    </xf>
    <xf numFmtId="43" fontId="3" fillId="0" borderId="0" xfId="1" applyFont="1" applyAlignment="1">
      <alignment horizontal="center"/>
    </xf>
    <xf numFmtId="39" fontId="3" fillId="0" borderId="0" xfId="2" applyNumberFormat="1" applyFont="1" applyAlignment="1"/>
    <xf numFmtId="164" fontId="3" fillId="0" borderId="0" xfId="0" applyNumberFormat="1" applyFont="1" applyAlignment="1">
      <alignment horizontal="center"/>
    </xf>
    <xf numFmtId="4" fontId="14" fillId="0" borderId="0" xfId="0" applyNumberFormat="1" applyFont="1"/>
    <xf numFmtId="39" fontId="14" fillId="0" borderId="0" xfId="2" applyNumberFormat="1" applyFont="1" applyAlignment="1">
      <alignment horizontal="right"/>
    </xf>
    <xf numFmtId="16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4" fillId="0" borderId="0" xfId="2" applyNumberFormat="1" applyFont="1"/>
    <xf numFmtId="4" fontId="3" fillId="0" borderId="0" xfId="2" applyNumberFormat="1" applyFont="1"/>
    <xf numFmtId="0" fontId="0" fillId="0" borderId="2" xfId="0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" fontId="5" fillId="0" borderId="2" xfId="2" applyNumberFormat="1" applyFont="1" applyBorder="1"/>
    <xf numFmtId="0" fontId="5" fillId="0" borderId="2" xfId="0" applyFon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9" fontId="3" fillId="0" borderId="0" xfId="3" applyNumberFormat="1" applyFont="1" applyAlignment="1">
      <alignment horizontal="center"/>
    </xf>
    <xf numFmtId="0" fontId="17" fillId="0" borderId="0" xfId="0" applyFont="1"/>
    <xf numFmtId="40" fontId="18" fillId="0" borderId="0" xfId="3" applyNumberFormat="1" applyFont="1"/>
    <xf numFmtId="0" fontId="19" fillId="0" borderId="0" xfId="0" applyFont="1"/>
    <xf numFmtId="0" fontId="20" fillId="0" borderId="3" xfId="3" applyFont="1" applyBorder="1" applyAlignment="1">
      <alignment horizontal="center" textRotation="90" wrapText="1"/>
    </xf>
    <xf numFmtId="49" fontId="20" fillId="0" borderId="3" xfId="1" applyNumberFormat="1" applyFont="1" applyBorder="1" applyAlignment="1">
      <alignment horizontal="center" textRotation="90" wrapText="1"/>
    </xf>
    <xf numFmtId="40" fontId="20" fillId="0" borderId="3" xfId="1" applyNumberFormat="1" applyFont="1" applyBorder="1" applyAlignment="1">
      <alignment horizontal="center" wrapText="1"/>
    </xf>
    <xf numFmtId="40" fontId="5" fillId="0" borderId="3" xfId="3" applyNumberFormat="1" applyFont="1" applyBorder="1" applyAlignment="1">
      <alignment horizontal="center" wrapText="1"/>
    </xf>
    <xf numFmtId="0" fontId="3" fillId="0" borderId="0" xfId="3" applyFont="1" applyAlignment="1">
      <alignment horizontal="center"/>
    </xf>
    <xf numFmtId="49" fontId="6" fillId="0" borderId="0" xfId="0" applyNumberFormat="1" applyFont="1" applyAlignment="1">
      <alignment horizontal="center" wrapText="1"/>
    </xf>
    <xf numFmtId="40" fontId="5" fillId="2" borderId="0" xfId="3" applyNumberFormat="1" applyFont="1" applyFill="1"/>
    <xf numFmtId="40" fontId="22" fillId="0" borderId="0" xfId="3" applyNumberFormat="1" applyFont="1" applyAlignment="1">
      <alignment horizontal="center"/>
    </xf>
    <xf numFmtId="40" fontId="5" fillId="2" borderId="1" xfId="3" applyNumberFormat="1" applyFont="1" applyFill="1" applyBorder="1" applyAlignment="1">
      <alignment horizontal="right"/>
    </xf>
    <xf numFmtId="40" fontId="5" fillId="2" borderId="2" xfId="3" applyNumberFormat="1" applyFont="1" applyFill="1" applyBorder="1" applyAlignment="1">
      <alignment horizontal="right"/>
    </xf>
    <xf numFmtId="40" fontId="5" fillId="2" borderId="0" xfId="3" applyNumberFormat="1" applyFont="1" applyFill="1" applyAlignment="1">
      <alignment horizontal="right"/>
    </xf>
    <xf numFmtId="40" fontId="5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5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19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5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23" fillId="0" borderId="5" xfId="3" applyNumberFormat="1" applyFont="1" applyBorder="1" applyAlignment="1">
      <alignment horizontal="center" vertical="center"/>
    </xf>
    <xf numFmtId="40" fontId="23" fillId="0" borderId="5" xfId="3" applyNumberFormat="1" applyFont="1" applyBorder="1" applyAlignment="1">
      <alignment horizontal="center" wrapTex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8" fontId="5" fillId="0" borderId="5" xfId="2" applyNumberFormat="1" applyFont="1" applyFill="1" applyBorder="1" applyAlignment="1">
      <alignment horizontal="center"/>
    </xf>
    <xf numFmtId="40" fontId="3" fillId="0" borderId="6" xfId="3" applyNumberFormat="1" applyFont="1" applyBorder="1" applyAlignment="1">
      <alignment horizontal="center"/>
    </xf>
    <xf numFmtId="0" fontId="22" fillId="0" borderId="5" xfId="3" applyFont="1" applyBorder="1" applyAlignment="1">
      <alignment horizontal="center"/>
    </xf>
    <xf numFmtId="0" fontId="3" fillId="0" borderId="5" xfId="4" applyFont="1" applyBorder="1"/>
    <xf numFmtId="49" fontId="3" fillId="0" borderId="6" xfId="3" applyNumberFormat="1" applyFont="1" applyBorder="1" applyAlignment="1">
      <alignment horizontal="center"/>
    </xf>
    <xf numFmtId="0" fontId="3" fillId="0" borderId="5" xfId="3" applyFont="1" applyBorder="1"/>
    <xf numFmtId="0" fontId="20" fillId="0" borderId="5" xfId="3" applyFont="1" applyBorder="1" applyAlignment="1">
      <alignment horizontal="center"/>
    </xf>
    <xf numFmtId="49" fontId="3" fillId="0" borderId="7" xfId="3" applyNumberFormat="1" applyFont="1" applyBorder="1" applyAlignment="1">
      <alignment horizontal="center"/>
    </xf>
    <xf numFmtId="40" fontId="5" fillId="0" borderId="5" xfId="3" applyNumberFormat="1" applyFont="1" applyBorder="1"/>
    <xf numFmtId="40" fontId="3" fillId="0" borderId="5" xfId="3" applyNumberFormat="1" applyFont="1" applyBorder="1"/>
    <xf numFmtId="0" fontId="24" fillId="0" borderId="5" xfId="0" applyFont="1" applyBorder="1"/>
    <xf numFmtId="40" fontId="3" fillId="0" borderId="2" xfId="3" applyNumberFormat="1" applyFont="1" applyBorder="1" applyAlignment="1">
      <alignment horizontal="center"/>
    </xf>
    <xf numFmtId="40" fontId="5" fillId="0" borderId="8" xfId="0" applyNumberFormat="1" applyFont="1" applyBorder="1"/>
    <xf numFmtId="40" fontId="21" fillId="0" borderId="9" xfId="0" applyNumberFormat="1" applyFont="1" applyBorder="1" applyAlignment="1">
      <alignment horizontal="center"/>
    </xf>
    <xf numFmtId="8" fontId="5" fillId="0" borderId="9" xfId="3" applyNumberFormat="1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49" fontId="3" fillId="0" borderId="3" xfId="3" applyNumberFormat="1" applyFont="1" applyBorder="1" applyAlignment="1">
      <alignment horizontal="center"/>
    </xf>
    <xf numFmtId="0" fontId="3" fillId="0" borderId="3" xfId="3" applyFont="1" applyBorder="1"/>
    <xf numFmtId="40" fontId="3" fillId="0" borderId="3" xfId="3" applyNumberFormat="1" applyFont="1" applyBorder="1" applyAlignment="1">
      <alignment horizontal="center"/>
    </xf>
    <xf numFmtId="8" fontId="3" fillId="0" borderId="3" xfId="3" applyNumberFormat="1" applyFont="1" applyBorder="1" applyAlignment="1">
      <alignment horizontal="center"/>
    </xf>
    <xf numFmtId="8" fontId="19" fillId="0" borderId="3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19" fillId="0" borderId="0" xfId="0" applyNumberFormat="1" applyFont="1" applyAlignment="1">
      <alignment horizontal="center"/>
    </xf>
    <xf numFmtId="49" fontId="5" fillId="0" borderId="0" xfId="3" applyNumberFormat="1" applyFont="1" applyAlignment="1">
      <alignment horizontal="center"/>
    </xf>
    <xf numFmtId="8" fontId="21" fillId="0" borderId="2" xfId="0" applyNumberFormat="1" applyFont="1" applyBorder="1" applyAlignment="1">
      <alignment horizontal="center"/>
    </xf>
    <xf numFmtId="0" fontId="5" fillId="0" borderId="0" xfId="4" applyFont="1"/>
    <xf numFmtId="0" fontId="7" fillId="0" borderId="0" xfId="4" applyFont="1"/>
    <xf numFmtId="0" fontId="8" fillId="0" borderId="0" xfId="4" applyFont="1"/>
    <xf numFmtId="0" fontId="3" fillId="0" borderId="0" xfId="4" applyFont="1"/>
    <xf numFmtId="164" fontId="10" fillId="0" borderId="0" xfId="5" applyNumberFormat="1" applyFont="1"/>
    <xf numFmtId="1" fontId="25" fillId="0" borderId="0" xfId="5" applyNumberFormat="1" applyFont="1" applyAlignment="1">
      <alignment horizontal="left"/>
    </xf>
    <xf numFmtId="4" fontId="26" fillId="0" borderId="0" xfId="4" applyNumberFormat="1" applyFont="1"/>
    <xf numFmtId="40" fontId="11" fillId="0" borderId="0" xfId="5" applyNumberFormat="1" applyFont="1"/>
    <xf numFmtId="164" fontId="8" fillId="0" borderId="0" xfId="4" applyNumberFormat="1" applyFont="1"/>
    <xf numFmtId="164" fontId="8" fillId="0" borderId="0" xfId="5" applyNumberFormat="1" applyFont="1"/>
    <xf numFmtId="0" fontId="8" fillId="0" borderId="0" xfId="4" applyFont="1" applyAlignment="1">
      <alignment wrapText="1"/>
    </xf>
    <xf numFmtId="4" fontId="5" fillId="0" borderId="0" xfId="4" applyNumberFormat="1" applyFont="1"/>
    <xf numFmtId="0" fontId="5" fillId="0" borderId="3" xfId="4" applyFont="1" applyBorder="1"/>
    <xf numFmtId="0" fontId="5" fillId="0" borderId="3" xfId="4" applyFont="1" applyBorder="1" applyAlignment="1">
      <alignment horizontal="center" wrapText="1"/>
    </xf>
    <xf numFmtId="40" fontId="5" fillId="0" borderId="3" xfId="4" applyNumberFormat="1" applyFont="1" applyBorder="1"/>
    <xf numFmtId="40" fontId="5" fillId="0" borderId="3" xfId="4" applyNumberFormat="1" applyFont="1" applyBorder="1" applyAlignment="1">
      <alignment horizontal="center"/>
    </xf>
    <xf numFmtId="40" fontId="5" fillId="0" borderId="3" xfId="4" applyNumberFormat="1" applyFont="1" applyBorder="1" applyAlignment="1">
      <alignment horizontal="center" wrapText="1"/>
    </xf>
    <xf numFmtId="4" fontId="5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27" fillId="0" borderId="0" xfId="4" applyFont="1"/>
    <xf numFmtId="0" fontId="27" fillId="0" borderId="2" xfId="4" applyFont="1" applyBorder="1" applyAlignment="1">
      <alignment horizontal="left"/>
    </xf>
    <xf numFmtId="40" fontId="27" fillId="0" borderId="2" xfId="4" applyNumberFormat="1" applyFont="1" applyBorder="1"/>
    <xf numFmtId="0" fontId="2" fillId="0" borderId="0" xfId="4"/>
    <xf numFmtId="0" fontId="28" fillId="0" borderId="0" xfId="0" applyFont="1"/>
    <xf numFmtId="0" fontId="29" fillId="0" borderId="0" xfId="3" applyFont="1"/>
    <xf numFmtId="40" fontId="5" fillId="0" borderId="0" xfId="0" applyNumberFormat="1" applyFont="1"/>
    <xf numFmtId="1" fontId="29" fillId="0" borderId="0" xfId="3" applyNumberFormat="1" applyFont="1"/>
    <xf numFmtId="40" fontId="28" fillId="0" borderId="0" xfId="3" applyNumberFormat="1" applyFont="1"/>
    <xf numFmtId="0" fontId="30" fillId="0" borderId="0" xfId="4" applyFont="1"/>
    <xf numFmtId="40" fontId="3" fillId="0" borderId="0" xfId="1" applyNumberFormat="1" applyFont="1" applyAlignment="1">
      <alignment horizontal="center"/>
    </xf>
    <xf numFmtId="4" fontId="1" fillId="0" borderId="0" xfId="2" applyNumberFormat="1" applyFont="1"/>
    <xf numFmtId="164" fontId="31" fillId="0" borderId="0" xfId="0" applyNumberFormat="1" applyFont="1"/>
    <xf numFmtId="44" fontId="1" fillId="0" borderId="0" xfId="2" applyFont="1"/>
    <xf numFmtId="0" fontId="5" fillId="0" borderId="3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wrapText="1"/>
    </xf>
    <xf numFmtId="44" fontId="5" fillId="0" borderId="3" xfId="2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44" fontId="5" fillId="0" borderId="3" xfId="2" applyFont="1" applyBorder="1" applyAlignment="1">
      <alignment horizontal="center" wrapText="1"/>
    </xf>
    <xf numFmtId="0" fontId="24" fillId="0" borderId="0" xfId="0" applyFont="1"/>
    <xf numFmtId="165" fontId="3" fillId="0" borderId="0" xfId="2" applyNumberFormat="1" applyFont="1" applyAlignment="1">
      <alignment horizontal="center"/>
    </xf>
    <xf numFmtId="4" fontId="32" fillId="0" borderId="0" xfId="0" applyNumberFormat="1" applyFont="1" applyAlignment="1">
      <alignment horizontal="right"/>
    </xf>
    <xf numFmtId="39" fontId="32" fillId="0" borderId="0" xfId="2" applyNumberFormat="1" applyFont="1" applyAlignment="1">
      <alignment horizontal="right"/>
    </xf>
    <xf numFmtId="165" fontId="0" fillId="0" borderId="0" xfId="0" applyNumberFormat="1" applyAlignment="1">
      <alignment horizontal="center"/>
    </xf>
    <xf numFmtId="44" fontId="5" fillId="0" borderId="2" xfId="2" applyFont="1" applyBorder="1"/>
    <xf numFmtId="40" fontId="7" fillId="0" borderId="0" xfId="5" applyNumberFormat="1" applyFont="1"/>
    <xf numFmtId="0" fontId="7" fillId="0" borderId="0" xfId="5" applyFont="1"/>
    <xf numFmtId="164" fontId="30" fillId="0" borderId="0" xfId="5" applyNumberFormat="1" applyFont="1"/>
    <xf numFmtId="0" fontId="11" fillId="0" borderId="0" xfId="5" applyFont="1"/>
    <xf numFmtId="49" fontId="11" fillId="0" borderId="0" xfId="5" applyNumberFormat="1" applyFont="1" applyAlignment="1">
      <alignment horizontal="left"/>
    </xf>
    <xf numFmtId="164" fontId="27" fillId="0" borderId="0" xfId="0" applyNumberFormat="1" applyFont="1"/>
    <xf numFmtId="0" fontId="8" fillId="0" borderId="0" xfId="5" applyFont="1"/>
    <xf numFmtId="0" fontId="27" fillId="0" borderId="0" xfId="5" applyFont="1"/>
    <xf numFmtId="0" fontId="20" fillId="0" borderId="0" xfId="5" applyFont="1"/>
    <xf numFmtId="0" fontId="3" fillId="0" borderId="0" xfId="5"/>
    <xf numFmtId="40" fontId="8" fillId="0" borderId="0" xfId="5" applyNumberFormat="1" applyFont="1"/>
    <xf numFmtId="0" fontId="8" fillId="0" borderId="0" xfId="5" applyFont="1" applyAlignment="1">
      <alignment horizontal="right"/>
    </xf>
    <xf numFmtId="40" fontId="33" fillId="0" borderId="0" xfId="5" applyNumberFormat="1" applyFont="1"/>
    <xf numFmtId="0" fontId="22" fillId="0" borderId="0" xfId="5" applyFont="1"/>
    <xf numFmtId="40" fontId="20" fillId="0" borderId="0" xfId="5" applyNumberFormat="1" applyFont="1"/>
    <xf numFmtId="164" fontId="8" fillId="0" borderId="0" xfId="5" applyNumberFormat="1" applyFont="1" applyAlignment="1">
      <alignment horizontal="left"/>
    </xf>
    <xf numFmtId="49" fontId="8" fillId="0" borderId="3" xfId="5" applyNumberFormat="1" applyFont="1" applyBorder="1" applyAlignment="1">
      <alignment horizontal="center" wrapText="1"/>
    </xf>
    <xf numFmtId="164" fontId="8" fillId="0" borderId="3" xfId="5" applyNumberFormat="1" applyFont="1" applyBorder="1" applyAlignment="1">
      <alignment horizontal="center"/>
    </xf>
    <xf numFmtId="0" fontId="8" fillId="0" borderId="3" xfId="5" applyFont="1" applyBorder="1" applyAlignment="1">
      <alignment horizontal="center"/>
    </xf>
    <xf numFmtId="40" fontId="8" fillId="0" borderId="3" xfId="5" applyNumberFormat="1" applyFont="1" applyBorder="1" applyAlignment="1">
      <alignment horizontal="center" wrapText="1"/>
    </xf>
    <xf numFmtId="49" fontId="3" fillId="0" borderId="0" xfId="5" applyNumberFormat="1"/>
    <xf numFmtId="164" fontId="3" fillId="0" borderId="0" xfId="5" applyNumberFormat="1" applyAlignment="1">
      <alignment horizontal="center"/>
    </xf>
    <xf numFmtId="164" fontId="3" fillId="0" borderId="0" xfId="5" applyNumberFormat="1" applyAlignment="1">
      <alignment horizontal="left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4" fillId="0" borderId="0" xfId="5" applyFont="1"/>
    <xf numFmtId="4" fontId="5" fillId="0" borderId="0" xfId="5" applyNumberFormat="1" applyFont="1"/>
    <xf numFmtId="0" fontId="3" fillId="0" borderId="0" xfId="5" applyAlignment="1">
      <alignment horizontal="left"/>
    </xf>
    <xf numFmtId="164" fontId="3" fillId="0" borderId="0" xfId="5" applyNumberFormat="1"/>
    <xf numFmtId="164" fontId="5" fillId="0" borderId="0" xfId="5" applyNumberFormat="1" applyFont="1" applyAlignment="1">
      <alignment horizontal="left"/>
    </xf>
    <xf numFmtId="164" fontId="5" fillId="0" borderId="2" xfId="5" applyNumberFormat="1" applyFont="1" applyBorder="1"/>
    <xf numFmtId="40" fontId="3" fillId="0" borderId="0" xfId="5" applyNumberFormat="1"/>
    <xf numFmtId="164" fontId="8" fillId="0" borderId="3" xfId="5" applyNumberFormat="1" applyFont="1" applyBorder="1" applyAlignment="1">
      <alignment horizontal="center" wrapText="1"/>
    </xf>
    <xf numFmtId="0" fontId="8" fillId="0" borderId="3" xfId="5" applyFont="1" applyBorder="1" applyAlignment="1">
      <alignment horizontal="center" wrapText="1"/>
    </xf>
    <xf numFmtId="49" fontId="3" fillId="0" borderId="0" xfId="5" applyNumberFormat="1" applyAlignment="1">
      <alignment horizontal="center"/>
    </xf>
    <xf numFmtId="4" fontId="32" fillId="0" borderId="0" xfId="5" applyNumberFormat="1" applyFont="1" applyAlignment="1">
      <alignment horizontal="center"/>
    </xf>
    <xf numFmtId="0" fontId="16" fillId="0" borderId="0" xfId="0" applyFont="1"/>
    <xf numFmtId="4" fontId="32" fillId="0" borderId="0" xfId="5" applyNumberFormat="1" applyFont="1"/>
    <xf numFmtId="49" fontId="11" fillId="0" borderId="0" xfId="5" applyNumberFormat="1" applyFont="1"/>
    <xf numFmtId="164" fontId="11" fillId="0" borderId="0" xfId="5" applyNumberFormat="1" applyFont="1"/>
    <xf numFmtId="0" fontId="35" fillId="0" borderId="0" xfId="5" applyFont="1"/>
    <xf numFmtId="49" fontId="3" fillId="0" borderId="0" xfId="5" applyNumberFormat="1" applyAlignment="1">
      <alignment horizontal="left"/>
    </xf>
    <xf numFmtId="40" fontId="3" fillId="0" borderId="0" xfId="5" quotePrefix="1" applyNumberFormat="1"/>
    <xf numFmtId="0" fontId="5" fillId="0" borderId="0" xfId="5" applyFont="1"/>
    <xf numFmtId="49" fontId="5" fillId="0" borderId="0" xfId="5" applyNumberFormat="1" applyFont="1"/>
    <xf numFmtId="164" fontId="5" fillId="0" borderId="0" xfId="5" applyNumberFormat="1" applyFont="1"/>
    <xf numFmtId="0" fontId="5" fillId="0" borderId="2" xfId="5" applyFont="1" applyBorder="1"/>
    <xf numFmtId="40" fontId="5" fillId="0" borderId="2" xfId="5" applyNumberFormat="1" applyFont="1" applyBorder="1"/>
    <xf numFmtId="0" fontId="3" fillId="0" borderId="5" xfId="3" applyFont="1" applyBorder="1" applyAlignment="1">
      <alignment wrapText="1"/>
    </xf>
    <xf numFmtId="44" fontId="32" fillId="0" borderId="0" xfId="5" applyNumberFormat="1" applyFont="1" applyAlignment="1">
      <alignment horizontal="center"/>
    </xf>
    <xf numFmtId="4" fontId="32" fillId="0" borderId="0" xfId="5" applyNumberFormat="1" applyFont="1" applyAlignment="1">
      <alignment horizontal="center" vertical="center"/>
    </xf>
    <xf numFmtId="164" fontId="24" fillId="0" borderId="0" xfId="5" applyNumberFormat="1" applyFont="1" applyAlignment="1">
      <alignment vertical="center"/>
    </xf>
    <xf numFmtId="43" fontId="24" fillId="0" borderId="0" xfId="1" applyFont="1" applyAlignment="1">
      <alignment vertical="center"/>
    </xf>
    <xf numFmtId="164" fontId="21" fillId="0" borderId="0" xfId="5" applyNumberFormat="1" applyFont="1" applyAlignment="1">
      <alignment vertical="center"/>
    </xf>
    <xf numFmtId="44" fontId="21" fillId="0" borderId="2" xfId="2" applyFont="1" applyBorder="1" applyAlignment="1">
      <alignment vertical="center"/>
    </xf>
    <xf numFmtId="44" fontId="21" fillId="0" borderId="0" xfId="2" applyFont="1" applyAlignment="1">
      <alignment vertical="center"/>
    </xf>
    <xf numFmtId="164" fontId="22" fillId="0" borderId="0" xfId="5" applyNumberFormat="1" applyFont="1"/>
    <xf numFmtId="43" fontId="22" fillId="0" borderId="0" xfId="1" applyFont="1"/>
    <xf numFmtId="44" fontId="5" fillId="0" borderId="0" xfId="2" applyFont="1"/>
    <xf numFmtId="43" fontId="3" fillId="0" borderId="0" xfId="1" applyFont="1"/>
    <xf numFmtId="8" fontId="5" fillId="0" borderId="5" xfId="2" applyNumberFormat="1" applyFont="1" applyFill="1" applyBorder="1" applyAlignment="1">
      <alignment horizontal="center" vertical="center"/>
    </xf>
    <xf numFmtId="40" fontId="36" fillId="0" borderId="0" xfId="5" applyNumberFormat="1" applyFont="1"/>
    <xf numFmtId="49" fontId="3" fillId="0" borderId="0" xfId="5" applyNumberFormat="1" applyAlignment="1">
      <alignment vertical="center"/>
    </xf>
    <xf numFmtId="49" fontId="22" fillId="0" borderId="0" xfId="5" applyNumberFormat="1" applyFont="1"/>
    <xf numFmtId="164" fontId="22" fillId="0" borderId="0" xfId="5" applyNumberFormat="1" applyFont="1" applyAlignment="1">
      <alignment horizontal="left"/>
    </xf>
    <xf numFmtId="43" fontId="22" fillId="0" borderId="0" xfId="1" applyFont="1" applyBorder="1"/>
    <xf numFmtId="43" fontId="3" fillId="0" borderId="0" xfId="1" applyFont="1" applyBorder="1"/>
    <xf numFmtId="44" fontId="5" fillId="0" borderId="0" xfId="2" applyFont="1" applyBorder="1"/>
    <xf numFmtId="4" fontId="3" fillId="0" borderId="0" xfId="5" applyNumberFormat="1" applyAlignment="1">
      <alignment horizontal="right"/>
    </xf>
    <xf numFmtId="14" fontId="3" fillId="0" borderId="0" xfId="5" applyNumberFormat="1" applyAlignment="1">
      <alignment horizontal="center"/>
    </xf>
    <xf numFmtId="0" fontId="3" fillId="0" borderId="0" xfId="0" applyFont="1"/>
    <xf numFmtId="0" fontId="3" fillId="0" borderId="0" xfId="5" applyAlignment="1">
      <alignment horizontal="center"/>
    </xf>
    <xf numFmtId="43" fontId="20" fillId="0" borderId="0" xfId="1" applyFont="1" applyAlignment="1">
      <alignment horizontal="center"/>
    </xf>
    <xf numFmtId="43" fontId="32" fillId="0" borderId="0" xfId="2" applyNumberFormat="1" applyFont="1" applyAlignment="1">
      <alignment vertical="center"/>
    </xf>
    <xf numFmtId="43" fontId="32" fillId="0" borderId="0" xfId="5" applyNumberFormat="1" applyFont="1" applyAlignment="1">
      <alignment horizontal="right"/>
    </xf>
    <xf numFmtId="4" fontId="32" fillId="0" borderId="0" xfId="5" applyNumberFormat="1" applyFont="1" applyAlignment="1">
      <alignment vertical="center"/>
    </xf>
    <xf numFmtId="164" fontId="3" fillId="0" borderId="0" xfId="5" applyNumberFormat="1" applyAlignment="1">
      <alignment horizontal="center" vertical="center"/>
    </xf>
    <xf numFmtId="164" fontId="3" fillId="0" borderId="0" xfId="5" applyNumberFormat="1" applyAlignment="1">
      <alignment horizontal="left" vertical="center"/>
    </xf>
    <xf numFmtId="40" fontId="30" fillId="0" borderId="3" xfId="5" applyNumberFormat="1" applyFont="1" applyBorder="1" applyAlignment="1">
      <alignment horizontal="center" wrapText="1"/>
    </xf>
    <xf numFmtId="4" fontId="39" fillId="0" borderId="0" xfId="5" applyNumberFormat="1" applyFont="1"/>
  </cellXfs>
  <cellStyles count="7">
    <cellStyle name="Comma" xfId="1" builtinId="3"/>
    <cellStyle name="Currency" xfId="2" builtinId="4"/>
    <cellStyle name="Currency 2" xfId="6" xr:uid="{7A87CF8F-4943-41EC-A052-6F157AF766E4}"/>
    <cellStyle name="Normal" xfId="0" builtinId="0"/>
    <cellStyle name="Normal 2" xfId="5" xr:uid="{07E64D65-3A56-4FA2-B0C8-08C273F08C98}"/>
    <cellStyle name="Normal_CLARINDA" xfId="3" xr:uid="{00000000-0005-0000-0000-000003000000}"/>
    <cellStyle name="Normal_LUCAS REMODEL FOR Dept of Comm.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M%20FY26%200017-MM26/Major%20Maintenance%20FY26%20MM26.xlsx" TargetMode="External"/><Relationship Id="rId2" Type="http://schemas.openxmlformats.org/officeDocument/2006/relationships/externalLinkPath" Target="file:///N:\DAS%20Shared%20Perm\GSE%20Infrastructure\MM%20FY26%200017-MM26\Major%20Maintenance%20FY26%20MM26.xlsx" TargetMode="External"/><Relationship Id="rId1" Type="http://schemas.openxmlformats.org/officeDocument/2006/relationships/externalLinkPath" Target="/DAS%20Shared%20Perm/GSE%20Infrastructure/MM%20FY26%200017-MM26/Major%20Maintenance%20FY26%20MM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RECAP #9997.26"/>
      <sheetName val="#9997.26 PM TIME "/>
      <sheetName val="RECAP #9440.01"/>
      <sheetName val="#9440.01 DCI Group"/>
      <sheetName val="#9440.01 PM TIME "/>
      <sheetName val="#9440.01 Misc "/>
      <sheetName val="#9440.01 OPN Architects"/>
      <sheetName val="#9440.01 DCI Group (2)"/>
      <sheetName val="#9440.01 Bergstrom Construction"/>
      <sheetName val="#9440.01 VanMaanen Electric"/>
      <sheetName val="#9440.01 Schumacher Elevator"/>
      <sheetName val="RECAP #9455.00"/>
      <sheetName val="#9455.00 McKinnis Roofing"/>
      <sheetName val="#9455.00 PM TIME "/>
      <sheetName val="#9455.00 Misc"/>
      <sheetName val="#9455.00 Samuels Group"/>
      <sheetName val="RECAP #9483.00"/>
      <sheetName val="#9483.00 DCI Group"/>
      <sheetName val="#9483.00 PM TIME"/>
      <sheetName val="#9483.00 Misc"/>
      <sheetName val="#9483.00 Genesis Architectural"/>
      <sheetName val="#9483.00 Academy Roofing"/>
      <sheetName val="#9483.00 DCI Group (2)"/>
      <sheetName val="RECAP #9484.00"/>
      <sheetName val="#9484.00 DCI Group"/>
      <sheetName val="#9484.00 PM TIME"/>
      <sheetName val="#9484.00 Misc"/>
      <sheetName val="#9484.00 OPN Architects"/>
      <sheetName val="#9484.00 GTG Construction"/>
      <sheetName val="#9484.00 Schumacher Elevator"/>
      <sheetName val="#9484.00 DCI Group (2)"/>
      <sheetName val="#9484.00 J.Pettiecord"/>
      <sheetName val="RECAP #9491.00"/>
      <sheetName val="#9491.00 DCI Group"/>
      <sheetName val="#9491.00 PM TIME "/>
      <sheetName val="#9491.00 Misc "/>
      <sheetName val="#9491.00 KCL Engineering"/>
      <sheetName val="#9491.00 Modern Piping Service"/>
      <sheetName val="#9491.00 DCI Group (2)"/>
      <sheetName val="RECAP #9494.00"/>
      <sheetName val="#9494.00 Vendor A "/>
      <sheetName val="#9494.00 PM TIME"/>
      <sheetName val="#9494.00 Misc "/>
      <sheetName val="RECAP #9495.00"/>
      <sheetName val="#9495.00 Vendor A "/>
      <sheetName val="#9495.00 PM TIME "/>
      <sheetName val="#9495.00 Misc"/>
      <sheetName val="RECAP #9496.00"/>
      <sheetName val="#9496.00 McGough Construction"/>
      <sheetName val="#9496.00 PM TIME"/>
      <sheetName val="#9496.00 Misc"/>
      <sheetName val="#9496.00 CMB Architects"/>
      <sheetName val="#9496.00 McGough Constructi (2)"/>
      <sheetName val="#9496.00 Timekey Enterprise"/>
      <sheetName val="RECAP #9497.00"/>
      <sheetName val="#9497.00 Story Construction"/>
      <sheetName val="#9497.00 PM TIME"/>
      <sheetName val="#9497.00 Misc"/>
      <sheetName val="#9497.00 ECS Midwest"/>
      <sheetName val="#9497.00 Story Construction (2)"/>
      <sheetName val="#9497.00 Service Roofing"/>
      <sheetName val="#9497.00 Advanced Environmental"/>
      <sheetName val="RECAP #9498.00"/>
      <sheetName val="#9498.00 DCI Group"/>
      <sheetName val="#9498.00 PM TIME"/>
      <sheetName val="#9498.00 Misc"/>
      <sheetName val="#9498.00 OPN Architects"/>
      <sheetName val="#9498.00 MB Lawn Care"/>
      <sheetName val="#9498.00 DCI Group (2)"/>
      <sheetName val="#9498.00 Concrete Connections"/>
      <sheetName val="RECAP #9499.00"/>
      <sheetName val="#9499.00 Boyd Jones"/>
      <sheetName val="#9499.00 PM TIME "/>
      <sheetName val="#9499.00 Misc "/>
      <sheetName val="#9499.00 Larson Engineering"/>
      <sheetName val="#9499.00 Boyd Jones (2)"/>
      <sheetName val="#9499.00 Core Construction"/>
      <sheetName val="RECAP #9500.00"/>
      <sheetName val="#9500.00 McGough Construction"/>
      <sheetName val="#9500.00 PM TIME"/>
      <sheetName val="#9500.00 Misc"/>
      <sheetName val="#9500.00 KCL Engineering"/>
      <sheetName val="#9500.00 Terracon Consultants"/>
      <sheetName val="#9500.00 McGough Constructi (2)"/>
      <sheetName val="#9500.00 Acterra Group"/>
      <sheetName val="RECAP #9501.00"/>
      <sheetName val="#9501.00 McGough Construction"/>
      <sheetName val="#9501.00 PM TIME"/>
      <sheetName val="#9501.00 Misc"/>
      <sheetName val="#9501.00 IMEG Corp"/>
      <sheetName val="#9501.00 McGough Constructi (2)"/>
      <sheetName val="#9501.00 Winger Contracting"/>
      <sheetName val="RECAP #9502.00"/>
      <sheetName val="#9502.00 McGough Construction"/>
      <sheetName val="#9502.00 PM TIME"/>
      <sheetName val="#9502.00 Misc "/>
      <sheetName val="#9502.00 Modus Engineering"/>
      <sheetName val="#9502.00 McGough Constructi (2)"/>
      <sheetName val="#9502.00 Modern Piping"/>
      <sheetName val="RECAP #9503.00"/>
      <sheetName val="#9503.00 Story Construction"/>
      <sheetName val="#9503.00 PM TIME "/>
      <sheetName val="#9503.00 Misc"/>
      <sheetName val="#9503.00 SystemWorks"/>
      <sheetName val="#9503.00 10Fold Architecture"/>
      <sheetName val="#9503.00 Story Construction (2)"/>
      <sheetName val="#9503.00 ForSureRoofing"/>
      <sheetName val="RECAP #9504.00"/>
      <sheetName val="#9504.00 Story Construction"/>
      <sheetName val="#9504.00 PM TIME"/>
      <sheetName val="#9504.00 Misc"/>
      <sheetName val="#9504.00 OPN Architects"/>
      <sheetName val="#9504.00 Story Construction (2)"/>
      <sheetName val="#9504.00 Schumacher Elevator"/>
      <sheetName val="RECAP #9505.00"/>
      <sheetName val="#9505.00 Shive Hattery"/>
      <sheetName val="#9505.00 PM TIME"/>
      <sheetName val="#9505.00 Misc"/>
      <sheetName val="#9505.00 Boyd Jones"/>
      <sheetName val="#9505.00 Midwest Fence &amp; Gate"/>
      <sheetName val="#9505.00 Boyd Jones (2)"/>
      <sheetName val="RECAP #9506.00"/>
      <sheetName val="#9506.00 McGough Construction"/>
      <sheetName val="#9506.00 PM TIME"/>
      <sheetName val="#9506.00 Misc"/>
      <sheetName val="#9506.00 Bolton and Menk"/>
      <sheetName val="#9506.00 Terracon"/>
      <sheetName val="RECAP #9507.00"/>
      <sheetName val="#9507.00 SYSKool"/>
      <sheetName val="#9507.00 PM TIME"/>
      <sheetName val="#9507.00 Misc"/>
      <sheetName val="RECAP #9508.00"/>
      <sheetName val="#9508.00 Story Construction"/>
      <sheetName val="#9508.00 PM TIME"/>
      <sheetName val="#9508.00 Misc "/>
      <sheetName val="#9508.00 CMB Architects"/>
      <sheetName val="#9508.00 Story Construction (2)"/>
      <sheetName val="#9508.00 White Castle Roofing"/>
      <sheetName val="RECAP #9509.00"/>
      <sheetName val="#9509.00 Vendor A"/>
      <sheetName val="#9509.00 PM TIME"/>
      <sheetName val="#9509.00 Misc"/>
      <sheetName val="RECAP #9510.00"/>
      <sheetName val="#9510.00 Vendor A"/>
      <sheetName val="#9510.00 PM TIME"/>
      <sheetName val="#9510.00 Misc"/>
      <sheetName val="RECAP #9511.00"/>
      <sheetName val="#9511.00 McGough Construction"/>
      <sheetName val="#9511.00 PM TIME"/>
      <sheetName val="#9511.00 Misc"/>
      <sheetName val="#9511.00 Bolton and Menk"/>
      <sheetName val="#9511.00 Terracon Consultants"/>
      <sheetName val="#9511.00 McGough Construction 2"/>
      <sheetName val="#9511.00 Jones Contracting"/>
      <sheetName val="RECAP #9512.00"/>
      <sheetName val="#9512.00 Larson Engineering"/>
      <sheetName val="#9512.00 PM TIME"/>
      <sheetName val="#9512.00 Misc"/>
      <sheetName val="#9512.00 Boyd Jones"/>
      <sheetName val="#9512.00 Boyd Jones (2)"/>
      <sheetName val="RECAP #9513.00"/>
      <sheetName val="#9513.00 DCI Group"/>
      <sheetName val="#9513.00 PM TIME"/>
      <sheetName val="#9513.00 Misc"/>
      <sheetName val="#9513.00 Kezlo Group"/>
      <sheetName val="#9513.00 Bi-State Masonry"/>
      <sheetName val="#9513.00 DCI Group (2)"/>
      <sheetName val="RECAP #9514.00"/>
      <sheetName val="#9514.00 Horizon Architecture"/>
      <sheetName val="#9514.00 PM TIME "/>
      <sheetName val="#9514.00 Misc "/>
      <sheetName val="RECAP #9519.00"/>
      <sheetName val="#9519.00 Story Construction"/>
      <sheetName val="#9519.00 PM TIME"/>
      <sheetName val="#9519.00 Misc"/>
      <sheetName val="#9519.00 10Fold Architecture"/>
      <sheetName val="#9519.00 Story Construction (2)"/>
      <sheetName val="#9519.00 Advanced Environmental"/>
      <sheetName val="RECAP #9521.00"/>
      <sheetName val="#9521.00 Boyd Jones"/>
      <sheetName val="#9521.00 PM TIME "/>
      <sheetName val="#9521.00 Misc"/>
      <sheetName val="#9521.00 Genesis Architectural"/>
      <sheetName val="#9521.00 Academy Roofing"/>
      <sheetName val="#9521.00 Boyd Jones (2)"/>
      <sheetName val="#9521.00 McGough Construction"/>
      <sheetName val="RECAP #9524.00"/>
      <sheetName val="#9524.00 McGough Construction"/>
      <sheetName val="#9524.00 PM TIME"/>
      <sheetName val="#9524.00 Misc "/>
      <sheetName val="#9524.00 Shive Hattery"/>
      <sheetName val="RECAP #9527.00"/>
      <sheetName val="#9527.00 DCI Group"/>
      <sheetName val="#9527.00 PM TIME"/>
      <sheetName val="#9527.00 Misc"/>
      <sheetName val="#9527.00 CMBA Architects"/>
      <sheetName val="RECAP #9529.00"/>
      <sheetName val="#9529.00 DCI Group"/>
      <sheetName val="#9529.00 PM TIME"/>
      <sheetName val="#9529.00 Misc "/>
      <sheetName val="#9529.00 CMB Architects"/>
      <sheetName val="RECAP #9530.00"/>
      <sheetName val="#9530.00 Story Construction"/>
      <sheetName val="#9530.00 PM TIME"/>
      <sheetName val="#9530.00 Misc"/>
      <sheetName val="#9530.00 10Fold Architecture"/>
      <sheetName val="RECAP #XXXX.XX "/>
      <sheetName val="#XXXX.XX Vendor A"/>
      <sheetName val="#XXXX.XX PM TIME"/>
      <sheetName val="#XXXX.XX Mi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">
          <cell r="E3" t="str">
            <v>Major Program 4F04</v>
          </cell>
        </row>
      </sheetData>
      <sheetData sheetId="14">
        <row r="23">
          <cell r="D23">
            <v>220346.0299999998</v>
          </cell>
          <cell r="F23">
            <v>213735.65</v>
          </cell>
        </row>
      </sheetData>
      <sheetData sheetId="15"/>
      <sheetData sheetId="16"/>
      <sheetData sheetId="17">
        <row r="23">
          <cell r="D23">
            <v>66862.390000000014</v>
          </cell>
          <cell r="F23">
            <v>66862.39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19E48-8123-4147-AC0B-7CCCD598F337}">
  <sheetPr>
    <tabColor rgb="FFFF0000"/>
    <pageSetUpPr fitToPage="1"/>
  </sheetPr>
  <dimension ref="A1:K44"/>
  <sheetViews>
    <sheetView tabSelected="1" topLeftCell="A12" zoomScaleNormal="100" workbookViewId="0">
      <selection activeCell="N27" sqref="N27"/>
    </sheetView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59.42578125" customWidth="1"/>
    <col min="4" max="4" width="14.42578125" customWidth="1"/>
    <col min="5" max="5" width="15.42578125" customWidth="1"/>
    <col min="6" max="6" width="14.42578125" bestFit="1" customWidth="1"/>
    <col min="7" max="7" width="15.5703125" bestFit="1" customWidth="1"/>
    <col min="8" max="8" width="14.5703125" customWidth="1"/>
    <col min="9" max="10" width="14.42578125" customWidth="1"/>
    <col min="11" max="11" width="14.5703125" customWidth="1"/>
    <col min="12" max="21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1" t="s">
        <v>16</v>
      </c>
      <c r="B1" s="36"/>
      <c r="C1" s="37" t="s">
        <v>3</v>
      </c>
      <c r="D1" s="4"/>
      <c r="E1" s="38" t="s">
        <v>3</v>
      </c>
      <c r="F1" s="38"/>
      <c r="G1" s="38"/>
      <c r="H1" s="3"/>
      <c r="I1" s="3"/>
      <c r="J1" s="39"/>
      <c r="K1" s="39"/>
    </row>
    <row r="2" spans="1:11" ht="54" customHeight="1" thickBot="1" x14ac:dyDescent="0.3">
      <c r="A2" s="40" t="s">
        <v>17</v>
      </c>
      <c r="B2" s="41" t="s">
        <v>15</v>
      </c>
      <c r="C2" s="42" t="s">
        <v>18</v>
      </c>
      <c r="D2" s="43" t="s">
        <v>19</v>
      </c>
      <c r="E2" s="43" t="s">
        <v>20</v>
      </c>
      <c r="F2" s="43" t="s">
        <v>21</v>
      </c>
      <c r="G2" s="43" t="s">
        <v>22</v>
      </c>
      <c r="H2" s="43" t="s">
        <v>23</v>
      </c>
      <c r="I2" s="43" t="s">
        <v>24</v>
      </c>
      <c r="J2" s="43" t="s">
        <v>25</v>
      </c>
      <c r="K2" s="43" t="s">
        <v>26</v>
      </c>
    </row>
    <row r="3" spans="1:11" x14ac:dyDescent="0.25">
      <c r="A3" s="44"/>
      <c r="B3" s="45"/>
      <c r="C3" s="46" t="s">
        <v>27</v>
      </c>
      <c r="D3" s="47">
        <f>F40</f>
        <v>7429627.9699999997</v>
      </c>
      <c r="E3" s="2"/>
      <c r="F3" s="2"/>
      <c r="G3" s="2"/>
      <c r="H3" s="2"/>
      <c r="I3" s="3"/>
      <c r="J3" s="39"/>
      <c r="K3" s="39"/>
    </row>
    <row r="4" spans="1:11" x14ac:dyDescent="0.25">
      <c r="A4" s="44"/>
      <c r="B4" s="45"/>
      <c r="C4" s="46" t="s">
        <v>28</v>
      </c>
      <c r="D4" s="4"/>
      <c r="E4" s="2"/>
      <c r="F4" s="2"/>
      <c r="G4" s="2"/>
      <c r="H4" s="2"/>
      <c r="I4" s="3"/>
      <c r="J4" s="39"/>
      <c r="K4" s="39"/>
    </row>
    <row r="5" spans="1:11" x14ac:dyDescent="0.25">
      <c r="A5" s="44"/>
      <c r="B5" s="45"/>
      <c r="C5" s="46" t="s">
        <v>29</v>
      </c>
      <c r="D5" s="4"/>
      <c r="E5" s="48">
        <v>0</v>
      </c>
      <c r="F5" s="2"/>
      <c r="G5" s="2"/>
      <c r="H5" s="2"/>
      <c r="I5" s="3"/>
      <c r="J5" s="39"/>
      <c r="K5" s="39"/>
    </row>
    <row r="6" spans="1:11" ht="15.75" thickBot="1" x14ac:dyDescent="0.3">
      <c r="A6" s="44"/>
      <c r="B6" s="45"/>
      <c r="C6" s="46" t="s">
        <v>30</v>
      </c>
      <c r="D6" s="4"/>
      <c r="E6" s="49">
        <f>D3+D4-E5</f>
        <v>7429627.9699999997</v>
      </c>
      <c r="F6" s="2"/>
      <c r="G6" s="2"/>
      <c r="H6" s="2"/>
      <c r="I6" s="3"/>
      <c r="J6" s="39"/>
      <c r="K6" s="39"/>
    </row>
    <row r="7" spans="1:11" ht="16.5" thickTop="1" thickBot="1" x14ac:dyDescent="0.3">
      <c r="A7" s="44"/>
      <c r="B7" s="45"/>
      <c r="C7" s="46" t="s">
        <v>31</v>
      </c>
      <c r="D7" s="4"/>
      <c r="E7" s="50"/>
      <c r="F7" s="2"/>
      <c r="G7" s="2"/>
      <c r="H7" s="2"/>
      <c r="I7" s="3"/>
      <c r="J7" s="39"/>
      <c r="K7" s="39"/>
    </row>
    <row r="8" spans="1:11" ht="15.75" thickBot="1" x14ac:dyDescent="0.3">
      <c r="A8" s="44"/>
      <c r="B8" s="45"/>
      <c r="C8" s="46" t="s">
        <v>32</v>
      </c>
      <c r="D8" s="4"/>
      <c r="E8" s="51">
        <f>E6-E7</f>
        <v>7429627.9699999997</v>
      </c>
      <c r="F8" s="2"/>
      <c r="G8" s="2"/>
      <c r="H8" s="2"/>
      <c r="I8" s="3"/>
      <c r="J8" s="39"/>
      <c r="K8" s="39"/>
    </row>
    <row r="9" spans="1:11" x14ac:dyDescent="0.25">
      <c r="A9" s="44"/>
      <c r="B9" s="45"/>
      <c r="C9" s="3"/>
      <c r="D9" s="4"/>
      <c r="E9" s="2"/>
      <c r="F9" s="2"/>
      <c r="G9" s="2"/>
      <c r="H9" s="2"/>
      <c r="I9" s="3"/>
      <c r="J9" s="39"/>
      <c r="K9" s="39"/>
    </row>
    <row r="10" spans="1:11" x14ac:dyDescent="0.25">
      <c r="A10" s="44"/>
      <c r="B10" s="45"/>
      <c r="C10" s="3"/>
      <c r="D10" s="4"/>
      <c r="E10" s="2"/>
      <c r="F10" s="2"/>
      <c r="G10" s="2"/>
      <c r="H10" s="2"/>
      <c r="I10" s="3"/>
      <c r="J10" s="39"/>
      <c r="K10" s="39"/>
    </row>
    <row r="11" spans="1:11" x14ac:dyDescent="0.25">
      <c r="A11" s="44"/>
      <c r="B11" s="45"/>
      <c r="C11" s="3"/>
      <c r="D11" s="4"/>
      <c r="E11" s="2"/>
      <c r="F11" s="2"/>
      <c r="G11" s="2"/>
      <c r="H11" s="2"/>
      <c r="I11" s="3"/>
      <c r="J11" s="39"/>
      <c r="K11" s="39"/>
    </row>
    <row r="12" spans="1:11" x14ac:dyDescent="0.25">
      <c r="A12" s="52"/>
      <c r="B12" s="53"/>
      <c r="C12" s="54" t="s">
        <v>33</v>
      </c>
      <c r="D12" s="55"/>
      <c r="E12" s="56"/>
      <c r="F12" s="56"/>
      <c r="G12" s="56"/>
      <c r="H12" s="56"/>
      <c r="I12" s="56"/>
      <c r="J12" s="57"/>
      <c r="K12" s="57"/>
    </row>
    <row r="13" spans="1:11" ht="23.25" x14ac:dyDescent="0.25">
      <c r="A13" s="58"/>
      <c r="B13" s="59"/>
      <c r="C13" s="60"/>
      <c r="D13" s="61"/>
      <c r="E13" s="62" t="s">
        <v>34</v>
      </c>
      <c r="F13" s="63" t="s">
        <v>35</v>
      </c>
      <c r="G13" s="63" t="s">
        <v>36</v>
      </c>
      <c r="H13" s="63" t="s">
        <v>35</v>
      </c>
      <c r="I13" s="63" t="s">
        <v>35</v>
      </c>
      <c r="J13" s="63" t="s">
        <v>35</v>
      </c>
      <c r="K13" s="63" t="s">
        <v>35</v>
      </c>
    </row>
    <row r="14" spans="1:11" x14ac:dyDescent="0.25">
      <c r="A14" s="58"/>
      <c r="B14" s="59" t="s">
        <v>68</v>
      </c>
      <c r="C14" s="187" t="s">
        <v>69</v>
      </c>
      <c r="D14" s="61" t="s">
        <v>70</v>
      </c>
      <c r="E14" s="199">
        <v>0</v>
      </c>
      <c r="F14" s="67">
        <f>'RECAP #9455.00'!C16</f>
        <v>4430000</v>
      </c>
      <c r="G14" s="67">
        <f t="shared" ref="G14:G21" si="0">E14+F14</f>
        <v>4430000</v>
      </c>
      <c r="H14" s="67">
        <f>'RECAP #9455.00'!D16</f>
        <v>1069931.4400000002</v>
      </c>
      <c r="I14" s="67">
        <f>'RECAP #9455.00'!E16</f>
        <v>220792.61000000002</v>
      </c>
      <c r="J14" s="67">
        <f>'RECAP #9455.00'!F16</f>
        <v>849138.83000000019</v>
      </c>
      <c r="K14" s="67">
        <f>'RECAP #9455.00'!G16</f>
        <v>3360068.5599999996</v>
      </c>
    </row>
    <row r="15" spans="1:11" x14ac:dyDescent="0.25">
      <c r="A15" s="58"/>
      <c r="B15" s="59" t="s">
        <v>82</v>
      </c>
      <c r="C15" s="187" t="s">
        <v>83</v>
      </c>
      <c r="D15" s="61" t="s">
        <v>70</v>
      </c>
      <c r="E15" s="199">
        <v>0</v>
      </c>
      <c r="F15" s="67">
        <f>'RECAP #9516.01'!C20</f>
        <v>1206500</v>
      </c>
      <c r="G15" s="67">
        <f t="shared" si="0"/>
        <v>1206500</v>
      </c>
      <c r="H15" s="67">
        <f>'RECAP #9516.01'!D20</f>
        <v>1037478.0800000001</v>
      </c>
      <c r="I15" s="67">
        <f>'RECAP #9516.01'!E20</f>
        <v>121478.51000000001</v>
      </c>
      <c r="J15" s="67">
        <f>'RECAP #9516.01'!F20</f>
        <v>915999.57000000007</v>
      </c>
      <c r="K15" s="67">
        <f>'RECAP #9516.01'!G20</f>
        <v>169021.91999999993</v>
      </c>
    </row>
    <row r="16" spans="1:11" x14ac:dyDescent="0.25">
      <c r="A16" s="58"/>
      <c r="B16" s="59" t="s">
        <v>130</v>
      </c>
      <c r="C16" s="187" t="s">
        <v>131</v>
      </c>
      <c r="D16" s="61" t="s">
        <v>132</v>
      </c>
      <c r="E16" s="199">
        <v>0</v>
      </c>
      <c r="F16" s="67">
        <f>'RECAP #9522.00'!C14</f>
        <v>10000</v>
      </c>
      <c r="G16" s="67">
        <f t="shared" si="0"/>
        <v>10000</v>
      </c>
      <c r="H16" s="67">
        <f>'RECAP #9522.00'!D14</f>
        <v>0</v>
      </c>
      <c r="I16" s="67">
        <f>'RECAP #9522.00'!E14</f>
        <v>0</v>
      </c>
      <c r="J16" s="67">
        <f>'RECAP #9522.00'!F14</f>
        <v>0</v>
      </c>
      <c r="K16" s="67">
        <f>'RECAP #9522.00'!G14</f>
        <v>10000</v>
      </c>
    </row>
    <row r="17" spans="1:11" x14ac:dyDescent="0.25">
      <c r="A17" s="58"/>
      <c r="B17" s="59" t="s">
        <v>161</v>
      </c>
      <c r="C17" s="187" t="s">
        <v>157</v>
      </c>
      <c r="D17" s="61" t="s">
        <v>70</v>
      </c>
      <c r="E17" s="199">
        <v>0</v>
      </c>
      <c r="F17" s="67">
        <f>'RECAP #9534.01'!C15</f>
        <v>291000</v>
      </c>
      <c r="G17" s="67">
        <f t="shared" si="0"/>
        <v>291000</v>
      </c>
      <c r="H17" s="67">
        <f>'RECAP #9534.01'!D15</f>
        <v>253603.20000000001</v>
      </c>
      <c r="I17" s="67">
        <f>'RECAP #9534.01'!E15</f>
        <v>0</v>
      </c>
      <c r="J17" s="67">
        <f>'RECAP #9534.01'!F15</f>
        <v>253603.20000000001</v>
      </c>
      <c r="K17" s="67">
        <f>'RECAP #9534.01'!G15</f>
        <v>37396.799999999988</v>
      </c>
    </row>
    <row r="18" spans="1:11" x14ac:dyDescent="0.25">
      <c r="A18" s="68"/>
      <c r="B18" s="59" t="s">
        <v>90</v>
      </c>
      <c r="C18" s="187" t="s">
        <v>91</v>
      </c>
      <c r="D18" s="65" t="s">
        <v>92</v>
      </c>
      <c r="E18" s="199">
        <v>0</v>
      </c>
      <c r="F18" s="67">
        <f>'RECAP #9543.00'!C14</f>
        <v>212127.97</v>
      </c>
      <c r="G18" s="67">
        <f t="shared" si="0"/>
        <v>212127.97</v>
      </c>
      <c r="H18" s="67">
        <f>'RECAP #9543.00'!D14</f>
        <v>19783.150000000001</v>
      </c>
      <c r="I18" s="67">
        <f>'RECAP #9543.00'!E14</f>
        <v>314.27</v>
      </c>
      <c r="J18" s="67">
        <f>'RECAP #9543.00'!F14</f>
        <v>19468.88</v>
      </c>
      <c r="K18" s="67">
        <f>'RECAP #9543.00'!G14</f>
        <v>192344.82</v>
      </c>
    </row>
    <row r="19" spans="1:11" x14ac:dyDescent="0.25">
      <c r="A19" s="58"/>
      <c r="B19" s="59" t="s">
        <v>169</v>
      </c>
      <c r="C19" s="187" t="s">
        <v>170</v>
      </c>
      <c r="D19" s="65" t="s">
        <v>92</v>
      </c>
      <c r="E19" s="199">
        <v>0</v>
      </c>
      <c r="F19" s="67">
        <f>'RECAP #9545.00'!C15</f>
        <v>50000</v>
      </c>
      <c r="G19" s="67">
        <f t="shared" si="0"/>
        <v>50000</v>
      </c>
      <c r="H19" s="67">
        <f>'RECAP #9545.00'!D15</f>
        <v>31180.400000000001</v>
      </c>
      <c r="I19" s="67">
        <f>'RECAP #9545.00'!E15</f>
        <v>1068.78</v>
      </c>
      <c r="J19" s="67">
        <f>'RECAP #9545.00'!F15</f>
        <v>30111.620000000003</v>
      </c>
      <c r="K19" s="67">
        <f>'RECAP #9545.00'!G15</f>
        <v>18819.599999999999</v>
      </c>
    </row>
    <row r="20" spans="1:11" x14ac:dyDescent="0.25">
      <c r="A20" s="58"/>
      <c r="B20" s="59" t="s">
        <v>187</v>
      </c>
      <c r="C20" s="187" t="s">
        <v>188</v>
      </c>
      <c r="D20" s="61" t="s">
        <v>70</v>
      </c>
      <c r="E20" s="199">
        <v>0</v>
      </c>
      <c r="F20" s="67">
        <f>'RECAP #9546.00'!C14</f>
        <v>230000</v>
      </c>
      <c r="G20" s="67">
        <f t="shared" si="0"/>
        <v>230000</v>
      </c>
      <c r="H20" s="67">
        <f>'RECAP #9546.00'!D14</f>
        <v>13318.02</v>
      </c>
      <c r="I20" s="67">
        <f>'RECAP #9546.00'!E14</f>
        <v>0</v>
      </c>
      <c r="J20" s="67">
        <f>'RECAP #9546.00'!F14</f>
        <v>13318.02</v>
      </c>
      <c r="K20" s="67">
        <f>'RECAP #9546.00'!G14</f>
        <v>216681.98</v>
      </c>
    </row>
    <row r="21" spans="1:11" x14ac:dyDescent="0.25">
      <c r="A21" s="58"/>
      <c r="B21" s="59" t="s">
        <v>264</v>
      </c>
      <c r="C21" s="187" t="s">
        <v>265</v>
      </c>
      <c r="D21" s="61" t="s">
        <v>132</v>
      </c>
      <c r="E21" s="66">
        <v>0</v>
      </c>
      <c r="F21" s="67">
        <f>'RECAP #9571.00'!C14</f>
        <v>1000000</v>
      </c>
      <c r="G21" s="67">
        <f t="shared" si="0"/>
        <v>1000000</v>
      </c>
      <c r="H21" s="67">
        <f>'RECAP #9571.00'!D14</f>
        <v>35000</v>
      </c>
      <c r="I21" s="67">
        <f>'RECAP #9571.00'!E14</f>
        <v>0</v>
      </c>
      <c r="J21" s="67">
        <f>'RECAP #9571.00'!F14</f>
        <v>35000</v>
      </c>
      <c r="K21" s="67">
        <f>'RECAP #9571.00'!G14</f>
        <v>965000</v>
      </c>
    </row>
    <row r="22" spans="1:11" x14ac:dyDescent="0.25">
      <c r="A22" s="58"/>
      <c r="B22" s="59"/>
      <c r="C22" s="69"/>
      <c r="D22" s="61"/>
      <c r="E22" s="66"/>
      <c r="F22" s="67"/>
      <c r="G22" s="67"/>
      <c r="H22" s="67"/>
      <c r="I22" s="67"/>
      <c r="J22" s="67"/>
      <c r="K22" s="67"/>
    </row>
    <row r="23" spans="1:11" x14ac:dyDescent="0.25">
      <c r="A23" s="58"/>
      <c r="B23" s="59"/>
      <c r="C23" s="69"/>
      <c r="D23" s="67"/>
      <c r="E23" s="66"/>
      <c r="F23" s="67"/>
      <c r="G23" s="67"/>
      <c r="H23" s="67"/>
      <c r="I23" s="67"/>
      <c r="J23" s="67"/>
      <c r="K23" s="67"/>
    </row>
    <row r="24" spans="1:11" x14ac:dyDescent="0.25">
      <c r="A24" s="68"/>
      <c r="B24" s="70"/>
      <c r="C24" s="64"/>
      <c r="D24" s="67"/>
      <c r="E24" s="66"/>
      <c r="F24" s="67"/>
      <c r="G24" s="67"/>
      <c r="H24" s="67"/>
      <c r="I24" s="67"/>
      <c r="J24" s="67"/>
      <c r="K24" s="67"/>
    </row>
    <row r="25" spans="1:11" x14ac:dyDescent="0.25">
      <c r="A25" s="58"/>
      <c r="B25" s="59"/>
      <c r="C25" s="71"/>
      <c r="D25" s="61"/>
      <c r="E25" s="66"/>
      <c r="F25" s="67"/>
      <c r="G25" s="67"/>
      <c r="H25" s="67"/>
      <c r="I25" s="67"/>
      <c r="J25" s="67"/>
      <c r="K25" s="67"/>
    </row>
    <row r="26" spans="1:11" x14ac:dyDescent="0.25">
      <c r="A26" s="58"/>
      <c r="B26" s="59"/>
      <c r="C26" s="71"/>
      <c r="D26" s="61"/>
      <c r="E26" s="66"/>
      <c r="F26" s="67"/>
      <c r="G26" s="67"/>
      <c r="H26" s="67"/>
      <c r="I26" s="67"/>
      <c r="J26" s="67"/>
      <c r="K26" s="67"/>
    </row>
    <row r="27" spans="1:11" x14ac:dyDescent="0.25">
      <c r="A27" s="58"/>
      <c r="B27" s="59"/>
      <c r="C27" s="71"/>
      <c r="D27" s="61"/>
      <c r="E27" s="66"/>
      <c r="F27" s="67"/>
      <c r="G27" s="67"/>
      <c r="H27" s="67"/>
      <c r="I27" s="67"/>
      <c r="J27" s="67"/>
      <c r="K27" s="67"/>
    </row>
    <row r="28" spans="1:11" x14ac:dyDescent="0.25">
      <c r="A28" s="58"/>
      <c r="B28" s="59"/>
      <c r="C28" s="71"/>
      <c r="D28" s="61"/>
      <c r="E28" s="66"/>
      <c r="F28" s="67"/>
      <c r="G28" s="67"/>
      <c r="H28" s="67"/>
      <c r="I28" s="67"/>
      <c r="J28" s="67"/>
      <c r="K28" s="67"/>
    </row>
    <row r="29" spans="1:11" x14ac:dyDescent="0.25">
      <c r="A29" s="72"/>
      <c r="B29" s="59"/>
      <c r="C29" s="71"/>
      <c r="D29" s="61"/>
      <c r="E29" s="66"/>
      <c r="F29" s="67"/>
      <c r="G29" s="67"/>
      <c r="H29" s="67"/>
      <c r="I29" s="67"/>
      <c r="J29" s="67"/>
      <c r="K29" s="67"/>
    </row>
    <row r="30" spans="1:11" x14ac:dyDescent="0.25">
      <c r="A30" s="58"/>
      <c r="B30" s="59"/>
      <c r="C30" s="71"/>
      <c r="D30" s="61"/>
      <c r="E30" s="66"/>
      <c r="F30" s="67"/>
      <c r="G30" s="67"/>
      <c r="H30" s="67"/>
      <c r="I30" s="67"/>
      <c r="J30" s="67"/>
      <c r="K30" s="67"/>
    </row>
    <row r="31" spans="1:11" x14ac:dyDescent="0.25">
      <c r="A31" s="58"/>
      <c r="B31" s="73"/>
      <c r="C31" s="71"/>
      <c r="D31" s="61"/>
      <c r="E31" s="66"/>
      <c r="F31" s="67"/>
      <c r="G31" s="67"/>
      <c r="H31" s="67"/>
      <c r="I31" s="67"/>
      <c r="J31" s="67"/>
      <c r="K31" s="67"/>
    </row>
    <row r="32" spans="1:11" x14ac:dyDescent="0.25">
      <c r="A32" s="58"/>
      <c r="B32" s="73"/>
      <c r="C32" s="71"/>
      <c r="D32" s="61"/>
      <c r="E32" s="66"/>
      <c r="F32" s="67"/>
      <c r="G32" s="67"/>
      <c r="H32" s="67"/>
      <c r="I32" s="67"/>
      <c r="J32" s="67"/>
      <c r="K32" s="67"/>
    </row>
    <row r="33" spans="1:11" x14ac:dyDescent="0.25">
      <c r="A33" s="58"/>
      <c r="B33" s="73"/>
      <c r="C33" s="71"/>
      <c r="D33" s="61"/>
      <c r="E33" s="66"/>
      <c r="F33" s="67"/>
      <c r="G33" s="67"/>
      <c r="H33" s="67"/>
      <c r="I33" s="67"/>
      <c r="J33" s="67"/>
      <c r="K33" s="67"/>
    </row>
    <row r="34" spans="1:11" x14ac:dyDescent="0.25">
      <c r="A34" s="58"/>
      <c r="B34" s="73"/>
      <c r="C34" s="71"/>
      <c r="D34" s="61"/>
      <c r="E34" s="66"/>
      <c r="F34" s="67"/>
      <c r="G34" s="67"/>
      <c r="H34" s="67"/>
      <c r="I34" s="67"/>
      <c r="J34" s="67"/>
      <c r="K34" s="67"/>
    </row>
    <row r="35" spans="1:11" x14ac:dyDescent="0.25">
      <c r="A35" s="58"/>
      <c r="B35" s="73"/>
      <c r="C35" s="71"/>
      <c r="D35" s="61"/>
      <c r="E35" s="66"/>
      <c r="F35" s="67"/>
      <c r="G35" s="67"/>
      <c r="H35" s="67"/>
      <c r="I35" s="67"/>
      <c r="J35" s="67"/>
      <c r="K35" s="67"/>
    </row>
    <row r="36" spans="1:11" x14ac:dyDescent="0.25">
      <c r="A36" s="58"/>
      <c r="B36" s="73"/>
      <c r="C36" s="71"/>
      <c r="D36" s="61"/>
      <c r="E36" s="66"/>
      <c r="F36" s="67"/>
      <c r="G36" s="67"/>
      <c r="H36" s="67"/>
      <c r="I36" s="67"/>
      <c r="J36" s="67"/>
      <c r="K36" s="67"/>
    </row>
    <row r="37" spans="1:11" x14ac:dyDescent="0.25">
      <c r="A37" s="58"/>
      <c r="B37" s="73"/>
      <c r="C37" s="71"/>
      <c r="D37" s="61"/>
      <c r="E37" s="66"/>
      <c r="F37" s="67"/>
      <c r="G37" s="67"/>
      <c r="H37" s="67"/>
      <c r="I37" s="67"/>
      <c r="J37" s="67"/>
      <c r="K37" s="67"/>
    </row>
    <row r="38" spans="1:11" x14ac:dyDescent="0.25">
      <c r="A38" s="58"/>
      <c r="B38" s="73"/>
      <c r="C38" s="71"/>
      <c r="D38" s="61"/>
      <c r="E38" s="66"/>
      <c r="F38" s="67"/>
      <c r="G38" s="67"/>
      <c r="H38" s="67"/>
      <c r="I38" s="67"/>
      <c r="J38" s="67"/>
      <c r="K38" s="67"/>
    </row>
    <row r="39" spans="1:11" x14ac:dyDescent="0.25">
      <c r="A39" s="58"/>
      <c r="B39" s="73"/>
      <c r="C39" s="71"/>
      <c r="D39" s="61"/>
      <c r="E39" s="74"/>
      <c r="F39" s="75"/>
      <c r="G39" s="75"/>
      <c r="H39" s="75"/>
      <c r="I39" s="75"/>
      <c r="J39" s="76"/>
      <c r="K39" s="76"/>
    </row>
    <row r="40" spans="1:11" ht="15.75" thickBot="1" x14ac:dyDescent="0.3">
      <c r="A40" s="61"/>
      <c r="B40" s="77"/>
      <c r="C40" s="78" t="s">
        <v>66</v>
      </c>
      <c r="D40" s="79"/>
      <c r="E40" s="80">
        <f>SUM(E25:E39)</f>
        <v>0</v>
      </c>
      <c r="F40" s="80">
        <f t="shared" ref="F40:K40" si="1">SUM(F13:F39)</f>
        <v>7429627.9699999997</v>
      </c>
      <c r="G40" s="80">
        <f t="shared" si="1"/>
        <v>7429627.9699999997</v>
      </c>
      <c r="H40" s="80">
        <f t="shared" si="1"/>
        <v>2460294.2900000005</v>
      </c>
      <c r="I40" s="80">
        <f t="shared" si="1"/>
        <v>343654.17000000004</v>
      </c>
      <c r="J40" s="80">
        <f t="shared" si="1"/>
        <v>2116640.12</v>
      </c>
      <c r="K40" s="80">
        <f t="shared" si="1"/>
        <v>4969333.68</v>
      </c>
    </row>
    <row r="41" spans="1:11" ht="16.5" thickTop="1" thickBot="1" x14ac:dyDescent="0.3">
      <c r="A41" s="81"/>
      <c r="B41" s="82"/>
      <c r="C41" s="83"/>
      <c r="D41" s="84"/>
      <c r="E41" s="85"/>
      <c r="F41" s="85"/>
      <c r="G41" s="85"/>
      <c r="H41" s="85"/>
      <c r="I41" s="85"/>
      <c r="J41" s="86"/>
      <c r="K41" s="86"/>
    </row>
    <row r="42" spans="1:11" x14ac:dyDescent="0.25">
      <c r="A42" s="44"/>
      <c r="B42" s="36"/>
      <c r="C42" s="1"/>
      <c r="D42" s="4"/>
      <c r="E42" s="87"/>
      <c r="F42" s="87"/>
      <c r="G42" s="87"/>
      <c r="H42" s="87"/>
      <c r="I42" s="87"/>
      <c r="J42" s="88"/>
      <c r="K42" s="88"/>
    </row>
    <row r="43" spans="1:11" ht="15.75" thickBot="1" x14ac:dyDescent="0.3">
      <c r="A43" s="44"/>
      <c r="B43" s="89"/>
      <c r="C43" s="5" t="s">
        <v>3</v>
      </c>
      <c r="D43" s="4"/>
      <c r="E43" s="87"/>
      <c r="F43" s="87"/>
      <c r="G43" s="87"/>
      <c r="H43" s="87"/>
      <c r="I43" s="87"/>
      <c r="J43" s="88"/>
      <c r="K43" s="90">
        <f>J40+K40</f>
        <v>7085973.7999999998</v>
      </c>
    </row>
    <row r="44" spans="1:11" ht="15.75" thickTop="1" x14ac:dyDescent="0.25">
      <c r="A44" s="44"/>
      <c r="B44" s="36"/>
      <c r="C44" s="5" t="s">
        <v>3</v>
      </c>
      <c r="D44" s="4"/>
      <c r="E44" s="3"/>
      <c r="F44" s="3"/>
      <c r="G44" s="3"/>
      <c r="H44" s="3"/>
      <c r="I44" s="3"/>
      <c r="J44" s="39"/>
      <c r="K44" s="39"/>
    </row>
  </sheetData>
  <pageMargins left="0.25" right="0.25" top="0.90052083333333333" bottom="0.75" header="0.3" footer="0.3"/>
  <pageSetup scale="66" orientation="landscape" r:id="rId1"/>
  <headerFooter alignWithMargins="0">
    <oddHeader>&amp;C&amp;"Calibri,Regular"&amp;10&amp;K000000Department of Administrative Services
Routine Maintenance 
DA27
&amp;A
&amp;D</oddHeader>
    <oddFooter>&amp;LAcct Codes 0506-335-DA27
&amp;C&amp;Z&amp;[File&amp;R&amp;P/&amp;N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7DD3-CDC8-48CE-A35A-1C8660EA4894}">
  <sheetPr>
    <pageSetUpPr fitToPage="1"/>
  </sheetPr>
  <dimension ref="A1:H17"/>
  <sheetViews>
    <sheetView zoomScaleNormal="100" workbookViewId="0">
      <selection activeCell="B1" sqref="B1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8" max="8" width="18.28515625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8" ht="15.75" x14ac:dyDescent="0.25">
      <c r="A1" s="91"/>
      <c r="B1" s="92" t="s">
        <v>69</v>
      </c>
      <c r="C1" s="93"/>
      <c r="D1" s="6"/>
      <c r="E1" s="6"/>
      <c r="F1" s="6"/>
      <c r="G1" s="6"/>
      <c r="H1" s="94"/>
    </row>
    <row r="2" spans="1:8" ht="15.75" x14ac:dyDescent="0.25">
      <c r="A2" s="91"/>
      <c r="B2" s="95" t="s">
        <v>73</v>
      </c>
      <c r="C2" s="94"/>
      <c r="D2" s="6"/>
      <c r="E2" s="6"/>
      <c r="F2" s="6"/>
      <c r="G2" s="6"/>
      <c r="H2" s="94"/>
    </row>
    <row r="3" spans="1:8" ht="15.75" x14ac:dyDescent="0.25">
      <c r="A3" s="91"/>
      <c r="B3" s="96" t="s">
        <v>74</v>
      </c>
      <c r="C3" s="94"/>
      <c r="D3" s="6"/>
      <c r="E3" s="97" t="s">
        <v>76</v>
      </c>
      <c r="F3" s="6"/>
      <c r="G3" s="6"/>
      <c r="H3" s="94"/>
    </row>
    <row r="4" spans="1:8" ht="15.75" x14ac:dyDescent="0.25">
      <c r="A4" s="91"/>
      <c r="B4" s="98" t="s">
        <v>41</v>
      </c>
      <c r="C4" s="99" t="s">
        <v>3</v>
      </c>
      <c r="D4" s="6"/>
      <c r="E4" s="6"/>
      <c r="F4" s="6"/>
      <c r="G4" s="6"/>
      <c r="H4" s="94"/>
    </row>
    <row r="5" spans="1:8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  <c r="H5" s="94"/>
    </row>
    <row r="6" spans="1:8" ht="15.75" x14ac:dyDescent="0.25">
      <c r="A6" s="91"/>
      <c r="B6" s="100" t="s">
        <v>75</v>
      </c>
      <c r="C6" s="101"/>
      <c r="D6" s="102" t="s">
        <v>3</v>
      </c>
      <c r="E6" s="6"/>
      <c r="F6" s="6"/>
      <c r="G6" s="6"/>
      <c r="H6" s="94"/>
    </row>
    <row r="7" spans="1:8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  <c r="H7" s="107" t="s">
        <v>154</v>
      </c>
    </row>
    <row r="8" spans="1:8" ht="28.35" customHeight="1" x14ac:dyDescent="0.25">
      <c r="A8" s="91"/>
      <c r="B8" s="94" t="s">
        <v>45</v>
      </c>
      <c r="C8" s="108">
        <f>'#9455.00 Funds Rec''d '!H24</f>
        <v>4430000</v>
      </c>
      <c r="D8" s="109"/>
      <c r="E8" s="109"/>
      <c r="F8" s="109"/>
      <c r="G8" s="110"/>
      <c r="H8" s="94"/>
    </row>
    <row r="9" spans="1:8" x14ac:dyDescent="0.25">
      <c r="A9" s="91"/>
      <c r="B9" s="94"/>
      <c r="C9" s="111"/>
      <c r="D9" s="112"/>
      <c r="E9" s="112"/>
      <c r="F9" s="112"/>
      <c r="G9" s="110"/>
      <c r="H9" s="94"/>
    </row>
    <row r="10" spans="1:8" x14ac:dyDescent="0.25">
      <c r="A10" s="91"/>
      <c r="B10" s="94" t="s">
        <v>117</v>
      </c>
      <c r="C10" s="111"/>
      <c r="D10" s="109">
        <f>'#9455.00 OPN Architects'!D23</f>
        <v>55359.8</v>
      </c>
      <c r="E10" s="109">
        <f>'#9455.00 OPN Architects'!F23</f>
        <v>24501.599999999999</v>
      </c>
      <c r="F10" s="109">
        <f>'#9455.00 OPN Architects'!H23</f>
        <v>30858.200000000004</v>
      </c>
      <c r="G10" s="110"/>
      <c r="H10" s="94"/>
    </row>
    <row r="11" spans="1:8" x14ac:dyDescent="0.25">
      <c r="A11" s="91"/>
      <c r="B11" s="94" t="s">
        <v>47</v>
      </c>
      <c r="C11" s="111"/>
      <c r="D11" s="109">
        <f>'#9455.00 PM TIME'!E23</f>
        <v>175000</v>
      </c>
      <c r="E11" s="109">
        <f>'#9455.00 PM TIME'!G23</f>
        <v>2547.0600000000004</v>
      </c>
      <c r="F11" s="109">
        <f>'#9455.00 PM TIME'!I23</f>
        <v>172452.94</v>
      </c>
      <c r="G11" s="110"/>
      <c r="H11" s="94"/>
    </row>
    <row r="12" spans="1:8" x14ac:dyDescent="0.25">
      <c r="A12" s="91"/>
      <c r="B12" s="94" t="s">
        <v>48</v>
      </c>
      <c r="C12" s="112"/>
      <c r="D12" s="113">
        <f>'#9455.00 Misc'!G22</f>
        <v>0</v>
      </c>
      <c r="E12" s="113">
        <f>'#9455.00 Misc'!G22</f>
        <v>0</v>
      </c>
      <c r="F12" s="109">
        <f>D12-E12</f>
        <v>0</v>
      </c>
      <c r="G12" s="110"/>
      <c r="H12" s="94"/>
    </row>
    <row r="13" spans="1:8" x14ac:dyDescent="0.25">
      <c r="A13" s="91"/>
      <c r="B13" s="94" t="s">
        <v>125</v>
      </c>
      <c r="C13" s="112"/>
      <c r="D13" s="113">
        <f>'#9455.00 Samuels Group'!D23</f>
        <v>683763.29</v>
      </c>
      <c r="E13" s="113">
        <f>'#9455.00 Samuels Group'!F23</f>
        <v>37935.600000000006</v>
      </c>
      <c r="F13" s="109">
        <f>'#9455.00 Samuels Group'!H23</f>
        <v>645827.69000000006</v>
      </c>
      <c r="G13" s="110"/>
      <c r="H13" s="94"/>
    </row>
    <row r="14" spans="1:8" x14ac:dyDescent="0.25">
      <c r="A14" s="91"/>
      <c r="B14" s="94" t="s">
        <v>144</v>
      </c>
      <c r="C14" s="112"/>
      <c r="D14" s="113">
        <f>'#9455.00 McKinnis'!D23</f>
        <v>155808.35</v>
      </c>
      <c r="E14" s="113">
        <f>'#9455.00 McKinnis'!F23</f>
        <v>155808.35</v>
      </c>
      <c r="F14" s="109">
        <f>'#9455.00 McKinnis'!H23</f>
        <v>0</v>
      </c>
      <c r="G14" s="110"/>
      <c r="H14" s="6">
        <f>'#9455.00 McKinnis'!H28</f>
        <v>4731736.54</v>
      </c>
    </row>
    <row r="15" spans="1:8" ht="13.35" customHeight="1" x14ac:dyDescent="0.25">
      <c r="A15" s="91"/>
      <c r="B15" s="94"/>
      <c r="C15" s="112"/>
      <c r="D15" s="113"/>
      <c r="E15" s="113"/>
      <c r="F15" s="109"/>
      <c r="G15" s="110"/>
      <c r="H15" s="94"/>
    </row>
    <row r="16" spans="1:8" ht="24" customHeight="1" thickBot="1" x14ac:dyDescent="0.3">
      <c r="A16" s="114"/>
      <c r="B16" s="115" t="s">
        <v>49</v>
      </c>
      <c r="C16" s="116">
        <f>SUM(C8:C15)</f>
        <v>4430000</v>
      </c>
      <c r="D16" s="116">
        <f>SUM(D8:D15)</f>
        <v>1069931.4400000002</v>
      </c>
      <c r="E16" s="116">
        <f>SUM(E8:E15)</f>
        <v>220792.61000000002</v>
      </c>
      <c r="F16" s="116">
        <f>SUM(D16-E16)</f>
        <v>849138.83000000019</v>
      </c>
      <c r="G16" s="116">
        <f>C8-D16</f>
        <v>3360068.5599999996</v>
      </c>
      <c r="H16" s="116">
        <f>SUM(H9:H15)</f>
        <v>4731736.54</v>
      </c>
    </row>
    <row r="17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E3BA-05DB-4EEE-84C8-4A5F4B8F040F}">
  <sheetPr>
    <pageSetUpPr fitToPage="1"/>
  </sheetPr>
  <dimension ref="A1:H25"/>
  <sheetViews>
    <sheetView zoomScaleNormal="100" workbookViewId="0">
      <selection activeCell="K14" sqref="K14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7" width="14" bestFit="1" customWidth="1"/>
    <col min="8" max="8" width="14.42578125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#9455.00'!B1</f>
        <v>IDOE ISD Giangreco Hall Water Infiltration Mitigation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#9455.00'!B2</f>
        <v>Project # 9455.00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#9455.00'!B3</f>
        <v>Program code 945500</v>
      </c>
      <c r="B3" s="7"/>
      <c r="C3" s="120" t="s">
        <v>3</v>
      </c>
      <c r="D3" s="122" t="str">
        <f>'RECAP #9455.00'!E3</f>
        <v>Major Program 4F04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77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#9455.00'!B6</f>
        <v>Project Manager - Jennie E.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72</v>
      </c>
      <c r="F9" s="134">
        <v>46205</v>
      </c>
      <c r="G9" s="188">
        <v>4430000</v>
      </c>
      <c r="H9" s="188">
        <v>4430000</v>
      </c>
    </row>
    <row r="10" spans="1:8" x14ac:dyDescent="0.25">
      <c r="A10" s="12"/>
      <c r="B10" s="12"/>
      <c r="C10" s="13"/>
      <c r="D10" s="15"/>
      <c r="E10" s="12"/>
      <c r="F10" s="12"/>
      <c r="G10" s="18"/>
      <c r="H10" s="18"/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4430000</v>
      </c>
      <c r="H24" s="138">
        <f>SUM(H9:H23)</f>
        <v>4430000</v>
      </c>
    </row>
    <row r="25" spans="1:8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8B830-2C84-4D3D-AA01-263DEBB3D28E}">
  <sheetPr>
    <pageSetUpPr fitToPage="1"/>
  </sheetPr>
  <dimension ref="A1:I28"/>
  <sheetViews>
    <sheetView zoomScaleNormal="100" workbookViewId="0">
      <selection activeCell="F11" sqref="F11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6.42578125" customWidth="1"/>
    <col min="5" max="5" width="13.5703125" customWidth="1"/>
    <col min="6" max="6" width="12.42578125" customWidth="1"/>
    <col min="7" max="7" width="10.5703125" customWidth="1"/>
    <col min="8" max="8" width="12.57031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#9455.00'!B1</f>
        <v>IDOE ISD Giangreco Hall Water Infiltration Mitigation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#9455.00'!B2</f>
        <v>Project # 9455.00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#9455.00'!B3</f>
        <v>Program code 945500</v>
      </c>
      <c r="B3" s="94"/>
      <c r="C3" s="6"/>
      <c r="D3" s="97" t="str">
        <f>'RECAP #9455.00'!E3</f>
        <v>Major Program 4F04</v>
      </c>
      <c r="E3" s="6"/>
      <c r="F3" s="139"/>
      <c r="G3" s="139"/>
      <c r="H3" s="140"/>
      <c r="I3" s="140"/>
    </row>
    <row r="4" spans="1:9" ht="15.75" x14ac:dyDescent="0.25">
      <c r="A4" s="123" t="s">
        <v>117</v>
      </c>
      <c r="B4" s="141"/>
      <c r="C4" s="142"/>
      <c r="D4" s="143" t="s">
        <v>119</v>
      </c>
      <c r="E4" s="139"/>
      <c r="F4" s="139"/>
      <c r="G4" s="139"/>
      <c r="H4" s="140"/>
      <c r="I4" s="140"/>
    </row>
    <row r="5" spans="1:9" ht="15.75" x14ac:dyDescent="0.25">
      <c r="A5" s="144" t="s">
        <v>118</v>
      </c>
      <c r="B5" s="145"/>
      <c r="C5" s="146"/>
      <c r="D5" s="147" t="s">
        <v>120</v>
      </c>
      <c r="E5" s="148"/>
      <c r="F5" s="149"/>
      <c r="G5" s="149"/>
      <c r="H5" s="145"/>
      <c r="I5" s="140"/>
    </row>
    <row r="6" spans="1:9" ht="15.75" x14ac:dyDescent="0.25">
      <c r="A6" s="100" t="str">
        <f>'RECAP #9455.00'!B6</f>
        <v>Project Manager - Jennie E.</v>
      </c>
      <c r="B6" s="100"/>
      <c r="C6" s="150"/>
      <c r="D6" s="151" t="s">
        <v>121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 t="s">
        <v>128</v>
      </c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122</v>
      </c>
      <c r="B9" s="160">
        <v>46226</v>
      </c>
      <c r="C9" s="161" t="s">
        <v>123</v>
      </c>
      <c r="D9" s="174">
        <v>55359.8</v>
      </c>
      <c r="E9" s="162">
        <f>D9</f>
        <v>55359.8</v>
      </c>
      <c r="F9" s="163"/>
      <c r="G9" s="163"/>
      <c r="H9" s="163">
        <f>E9</f>
        <v>55359.8</v>
      </c>
      <c r="I9" s="164"/>
    </row>
    <row r="10" spans="1:9" x14ac:dyDescent="0.25">
      <c r="A10" s="159" t="s">
        <v>185</v>
      </c>
      <c r="B10" s="20">
        <v>46251</v>
      </c>
      <c r="C10" s="161" t="s">
        <v>186</v>
      </c>
      <c r="D10" s="162"/>
      <c r="E10" s="162">
        <f t="shared" ref="E10:E21" si="0">E9+D10</f>
        <v>55359.8</v>
      </c>
      <c r="F10" s="214">
        <v>12250.8</v>
      </c>
      <c r="G10" s="163">
        <f t="shared" ref="G10:G21" si="1">G9+F10</f>
        <v>12250.8</v>
      </c>
      <c r="H10" s="163">
        <f t="shared" ref="H10:H21" si="2">H9-F10+D10</f>
        <v>43109</v>
      </c>
      <c r="I10" s="164"/>
    </row>
    <row r="11" spans="1:9" x14ac:dyDescent="0.25">
      <c r="A11" s="159" t="s">
        <v>252</v>
      </c>
      <c r="B11" s="160">
        <v>46279</v>
      </c>
      <c r="C11" s="161" t="s">
        <v>253</v>
      </c>
      <c r="D11" s="162"/>
      <c r="E11" s="162">
        <f t="shared" si="0"/>
        <v>55359.8</v>
      </c>
      <c r="F11" s="214">
        <v>12250.8</v>
      </c>
      <c r="G11" s="163">
        <f t="shared" si="1"/>
        <v>24501.599999999999</v>
      </c>
      <c r="H11" s="163">
        <f t="shared" si="2"/>
        <v>30858.2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55359.8</v>
      </c>
      <c r="F12" s="165"/>
      <c r="G12" s="163">
        <f t="shared" si="1"/>
        <v>24501.599999999999</v>
      </c>
      <c r="H12" s="163">
        <f t="shared" si="2"/>
        <v>30858.2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55359.8</v>
      </c>
      <c r="F13" s="165"/>
      <c r="G13" s="163">
        <f t="shared" si="1"/>
        <v>24501.599999999999</v>
      </c>
      <c r="H13" s="163">
        <f t="shared" si="2"/>
        <v>30858.2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55359.8</v>
      </c>
      <c r="F14" s="163"/>
      <c r="G14" s="163">
        <f t="shared" si="1"/>
        <v>24501.599999999999</v>
      </c>
      <c r="H14" s="163">
        <f t="shared" si="2"/>
        <v>30858.2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55359.8</v>
      </c>
      <c r="F15" s="165"/>
      <c r="G15" s="163">
        <f t="shared" si="1"/>
        <v>24501.599999999999</v>
      </c>
      <c r="H15" s="163">
        <f t="shared" si="2"/>
        <v>30858.2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55359.8</v>
      </c>
      <c r="F16" s="165"/>
      <c r="G16" s="163">
        <f t="shared" si="1"/>
        <v>24501.599999999999</v>
      </c>
      <c r="H16" s="163">
        <f t="shared" si="2"/>
        <v>30858.2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55359.8</v>
      </c>
      <c r="F17" s="165"/>
      <c r="G17" s="163">
        <f t="shared" si="1"/>
        <v>24501.599999999999</v>
      </c>
      <c r="H17" s="163">
        <f t="shared" si="2"/>
        <v>30858.2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55359.8</v>
      </c>
      <c r="F18" s="165"/>
      <c r="G18" s="163">
        <f t="shared" si="1"/>
        <v>24501.599999999999</v>
      </c>
      <c r="H18" s="163">
        <f t="shared" si="2"/>
        <v>30858.2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55359.8</v>
      </c>
      <c r="F19" s="163"/>
      <c r="G19" s="163">
        <f t="shared" si="1"/>
        <v>24501.599999999999</v>
      </c>
      <c r="H19" s="163">
        <f t="shared" si="2"/>
        <v>30858.2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55359.8</v>
      </c>
      <c r="F20" s="163"/>
      <c r="G20" s="163">
        <f t="shared" si="1"/>
        <v>24501.599999999999</v>
      </c>
      <c r="H20" s="163">
        <f t="shared" si="2"/>
        <v>30858.2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55359.8</v>
      </c>
      <c r="F21" s="163"/>
      <c r="G21" s="163">
        <f t="shared" si="1"/>
        <v>24501.599999999999</v>
      </c>
      <c r="H21" s="163">
        <f t="shared" si="2"/>
        <v>30858.2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55359.8</v>
      </c>
      <c r="E23" s="138"/>
      <c r="F23" s="138">
        <f>SUM(F9:F22)</f>
        <v>24501.599999999999</v>
      </c>
      <c r="G23" s="138"/>
      <c r="H23" s="138">
        <f>D23-F23</f>
        <v>30858.200000000004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5" t="s">
        <v>124</v>
      </c>
      <c r="D26" s="163">
        <v>288420.2</v>
      </c>
      <c r="E26" s="196"/>
      <c r="F26" s="198">
        <v>288420.2</v>
      </c>
      <c r="G26" s="198"/>
      <c r="H26" s="163">
        <f>D26-F26</f>
        <v>0</v>
      </c>
      <c r="I26" s="164"/>
    </row>
    <row r="27" spans="1:9" ht="15.75" thickBot="1" x14ac:dyDescent="0.3">
      <c r="A27" s="159"/>
      <c r="B27" s="161"/>
      <c r="C27" s="184" t="s">
        <v>101</v>
      </c>
      <c r="D27" s="138">
        <f>SUM(D23:D26)</f>
        <v>343780</v>
      </c>
      <c r="E27" s="197"/>
      <c r="F27" s="138">
        <f>SUM(F23:F26)</f>
        <v>312921.8</v>
      </c>
      <c r="G27" s="197"/>
      <c r="H27" s="138">
        <f>SUM(H23:H26)</f>
        <v>30858.200000000004</v>
      </c>
      <c r="I27" s="164"/>
    </row>
    <row r="28" spans="1:9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634E6-2177-4F9F-832B-D02B10354290}">
  <sheetPr>
    <pageSetUpPr fitToPage="1"/>
  </sheetPr>
  <dimension ref="A1:J24"/>
  <sheetViews>
    <sheetView zoomScaleNormal="100" workbookViewId="0">
      <selection activeCell="G23" sqref="G23:H24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34.85546875" customWidth="1"/>
    <col min="5" max="5" width="12.7109375" customWidth="1"/>
    <col min="6" max="6" width="13.5703125" customWidth="1"/>
    <col min="7" max="7" width="10.85546875" customWidth="1"/>
    <col min="8" max="8" width="10.5703125" customWidth="1"/>
    <col min="9" max="9" width="14.2851562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#9455.00'!B1</f>
        <v>IDOE ISD Giangreco Hall Water Infiltration Mitigation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#9455.00'!B2</f>
        <v>Project # 9455.00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#9455.00'!B3</f>
        <v>Program code 945500</v>
      </c>
      <c r="B3" s="94"/>
      <c r="C3" s="94"/>
      <c r="D3" s="6"/>
      <c r="E3" s="97" t="str">
        <f>'RECAP #9455.00'!E3</f>
        <v>Major Program 4F04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#9455.00'!B6</f>
        <v>Project Manager - Jennie E.</v>
      </c>
      <c r="B6" s="100"/>
      <c r="C6" s="100"/>
      <c r="D6" s="150"/>
      <c r="E6" s="147" t="s">
        <v>88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 t="s">
        <v>176</v>
      </c>
      <c r="E9" s="174">
        <v>175000</v>
      </c>
      <c r="F9" s="162">
        <f>E9</f>
        <v>175000</v>
      </c>
      <c r="G9" s="163"/>
      <c r="H9" s="163"/>
      <c r="I9" s="163">
        <f>F9</f>
        <v>175000</v>
      </c>
      <c r="J9" s="164"/>
    </row>
    <row r="10" spans="1:10" x14ac:dyDescent="0.25">
      <c r="A10" s="180" t="s">
        <v>177</v>
      </c>
      <c r="B10" s="208">
        <v>46241</v>
      </c>
      <c r="C10" s="162" t="s">
        <v>178</v>
      </c>
      <c r="D10" s="209" t="s">
        <v>179</v>
      </c>
      <c r="E10" s="162"/>
      <c r="F10" s="162">
        <f t="shared" ref="F10:F21" si="0">F9+E10</f>
        <v>175000</v>
      </c>
      <c r="G10" s="214">
        <v>101.66</v>
      </c>
      <c r="H10" s="163">
        <f t="shared" ref="H10:H21" si="1">H9+G10</f>
        <v>101.66</v>
      </c>
      <c r="I10" s="163">
        <f t="shared" ref="I10:I21" si="2">I9-G10+E10</f>
        <v>174898.34</v>
      </c>
      <c r="J10" s="164"/>
    </row>
    <row r="11" spans="1:10" x14ac:dyDescent="0.25">
      <c r="A11" s="180" t="s">
        <v>177</v>
      </c>
      <c r="B11" s="208">
        <v>46241</v>
      </c>
      <c r="C11" s="210">
        <v>9500</v>
      </c>
      <c r="D11" s="133" t="s">
        <v>180</v>
      </c>
      <c r="E11" s="162"/>
      <c r="F11" s="162">
        <f t="shared" si="0"/>
        <v>175000</v>
      </c>
      <c r="G11" s="214">
        <v>1311.7</v>
      </c>
      <c r="H11" s="163">
        <f t="shared" si="1"/>
        <v>1413.3600000000001</v>
      </c>
      <c r="I11" s="163">
        <f t="shared" si="2"/>
        <v>173586.63999999998</v>
      </c>
      <c r="J11" s="164"/>
    </row>
    <row r="12" spans="1:10" x14ac:dyDescent="0.25">
      <c r="A12" s="180" t="s">
        <v>239</v>
      </c>
      <c r="B12" s="208">
        <v>46272</v>
      </c>
      <c r="C12" s="162" t="s">
        <v>178</v>
      </c>
      <c r="D12" s="209" t="s">
        <v>240</v>
      </c>
      <c r="E12" s="162"/>
      <c r="F12" s="162">
        <f t="shared" si="0"/>
        <v>175000</v>
      </c>
      <c r="G12" s="214">
        <v>105.9</v>
      </c>
      <c r="H12" s="163">
        <f t="shared" si="1"/>
        <v>1519.2600000000002</v>
      </c>
      <c r="I12" s="163">
        <f t="shared" si="2"/>
        <v>173480.74</v>
      </c>
      <c r="J12" s="164"/>
    </row>
    <row r="13" spans="1:10" x14ac:dyDescent="0.25">
      <c r="A13" s="180" t="s">
        <v>239</v>
      </c>
      <c r="B13" s="208">
        <v>46272</v>
      </c>
      <c r="C13" s="210">
        <v>9500</v>
      </c>
      <c r="D13" s="133" t="s">
        <v>241</v>
      </c>
      <c r="E13" s="162"/>
      <c r="F13" s="162">
        <f t="shared" si="0"/>
        <v>175000</v>
      </c>
      <c r="G13" s="214">
        <v>1027.8</v>
      </c>
      <c r="H13" s="163">
        <f t="shared" si="1"/>
        <v>2547.0600000000004</v>
      </c>
      <c r="I13" s="163">
        <f t="shared" si="2"/>
        <v>172452.94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175000</v>
      </c>
      <c r="G14" s="163"/>
      <c r="H14" s="163">
        <f t="shared" si="1"/>
        <v>2547.0600000000004</v>
      </c>
      <c r="I14" s="163">
        <f t="shared" si="2"/>
        <v>172452.94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175000</v>
      </c>
      <c r="G15" s="165"/>
      <c r="H15" s="163">
        <f t="shared" si="1"/>
        <v>2547.0600000000004</v>
      </c>
      <c r="I15" s="163">
        <f t="shared" si="2"/>
        <v>172452.94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175000</v>
      </c>
      <c r="G16" s="165"/>
      <c r="H16" s="163">
        <f t="shared" si="1"/>
        <v>2547.0600000000004</v>
      </c>
      <c r="I16" s="163">
        <f t="shared" si="2"/>
        <v>172452.94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175000</v>
      </c>
      <c r="G17" s="165"/>
      <c r="H17" s="163">
        <f t="shared" si="1"/>
        <v>2547.0600000000004</v>
      </c>
      <c r="I17" s="163">
        <f t="shared" si="2"/>
        <v>172452.94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175000</v>
      </c>
      <c r="G18" s="165"/>
      <c r="H18" s="163">
        <f t="shared" si="1"/>
        <v>2547.0600000000004</v>
      </c>
      <c r="I18" s="163">
        <f t="shared" si="2"/>
        <v>172452.94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175000</v>
      </c>
      <c r="G19" s="163"/>
      <c r="H19" s="163">
        <f t="shared" si="1"/>
        <v>2547.0600000000004</v>
      </c>
      <c r="I19" s="163">
        <f t="shared" si="2"/>
        <v>172452.94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175000</v>
      </c>
      <c r="G20" s="163"/>
      <c r="H20" s="163">
        <f t="shared" si="1"/>
        <v>2547.0600000000004</v>
      </c>
      <c r="I20" s="163">
        <f t="shared" si="2"/>
        <v>172452.94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175000</v>
      </c>
      <c r="G21" s="163"/>
      <c r="H21" s="163">
        <f t="shared" si="1"/>
        <v>2547.0600000000004</v>
      </c>
      <c r="I21" s="163">
        <f t="shared" si="2"/>
        <v>172452.94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175000</v>
      </c>
      <c r="F23" s="138"/>
      <c r="G23" s="138">
        <f>SUM(G9:G22)</f>
        <v>2547.0600000000004</v>
      </c>
      <c r="H23" s="138"/>
      <c r="I23" s="138">
        <f>E23-G23</f>
        <v>172452.94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6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1B5D-7ACF-4467-A300-AAA4F846B962}">
  <sheetPr>
    <tabColor indexed="30"/>
    <pageSetUpPr fitToPage="1"/>
  </sheetPr>
  <dimension ref="A1:H23"/>
  <sheetViews>
    <sheetView zoomScaleNormal="100" workbookViewId="0">
      <selection activeCell="A5" sqref="A5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#9455.00'!B1</f>
        <v>IDOE ISD Giangreco Hall Water Infiltration Mitigation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#9455.00'!B2</f>
        <v>Project # 9455.00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#9455.00'!B3</f>
        <v>Program code 945500</v>
      </c>
      <c r="B3" s="94"/>
      <c r="C3" s="94"/>
      <c r="D3" s="94"/>
      <c r="E3" s="97" t="str">
        <f>'RECAP #9455.00'!E3</f>
        <v>Major Program 4F04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#9455.00'!B6</f>
        <v>Project Manager - Jennie E.</v>
      </c>
      <c r="B6" s="100"/>
      <c r="C6" s="100"/>
      <c r="D6" s="100"/>
      <c r="E6" s="97" t="s">
        <v>67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77FFA-ED8F-498A-BC18-2B0154FE8146}">
  <sheetPr>
    <pageSetUpPr fitToPage="1"/>
  </sheetPr>
  <dimension ref="A1:I28"/>
  <sheetViews>
    <sheetView zoomScaleNormal="100" workbookViewId="0">
      <selection activeCell="F11" sqref="F11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6.42578125" customWidth="1"/>
    <col min="5" max="5" width="13.5703125" customWidth="1"/>
    <col min="6" max="6" width="12.42578125" customWidth="1"/>
    <col min="7" max="7" width="10.5703125" customWidth="1"/>
    <col min="8" max="8" width="12.57031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#9455.00'!B1</f>
        <v>IDOE ISD Giangreco Hall Water Infiltration Mitigation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#9455.00'!B2</f>
        <v>Project # 9455.00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#9455.00'!B3</f>
        <v>Program code 945500</v>
      </c>
      <c r="B3" s="94"/>
      <c r="C3" s="6"/>
      <c r="D3" s="97" t="str">
        <f>'RECAP #9455.00'!E3</f>
        <v>Major Program 4F04</v>
      </c>
      <c r="E3" s="6"/>
      <c r="F3" s="139"/>
      <c r="G3" s="139"/>
      <c r="H3" s="140"/>
      <c r="I3" s="140"/>
    </row>
    <row r="4" spans="1:9" ht="15.75" x14ac:dyDescent="0.25">
      <c r="A4" s="123" t="s">
        <v>125</v>
      </c>
      <c r="B4" s="141"/>
      <c r="C4" s="142"/>
      <c r="D4" s="143" t="s">
        <v>166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167</v>
      </c>
      <c r="E5" s="148"/>
      <c r="F5" s="149"/>
      <c r="G5" s="149"/>
      <c r="H5" s="145"/>
      <c r="I5" s="140"/>
    </row>
    <row r="6" spans="1:9" ht="15.75" x14ac:dyDescent="0.25">
      <c r="A6" s="100" t="str">
        <f>'RECAP #9455.00'!B6</f>
        <v>Project Manager - Jennie E.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 t="s">
        <v>127</v>
      </c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129</v>
      </c>
      <c r="B9" s="160">
        <v>46226</v>
      </c>
      <c r="C9" s="161" t="s">
        <v>150</v>
      </c>
      <c r="D9" s="174">
        <v>683763.29</v>
      </c>
      <c r="E9" s="162">
        <f>D9</f>
        <v>683763.29</v>
      </c>
      <c r="F9" s="163"/>
      <c r="G9" s="163"/>
      <c r="H9" s="163">
        <f>E9</f>
        <v>683763.29</v>
      </c>
      <c r="I9" s="164"/>
    </row>
    <row r="10" spans="1:9" x14ac:dyDescent="0.25">
      <c r="A10" s="159" t="s">
        <v>164</v>
      </c>
      <c r="B10" s="20">
        <v>46245</v>
      </c>
      <c r="C10" s="161" t="s">
        <v>165</v>
      </c>
      <c r="D10" s="162"/>
      <c r="E10" s="162">
        <f t="shared" ref="E10:E21" si="0">E9+D10</f>
        <v>683763.29</v>
      </c>
      <c r="F10" s="214">
        <v>15156.45</v>
      </c>
      <c r="G10" s="163">
        <f t="shared" ref="G10:G21" si="1">G9+F10</f>
        <v>15156.45</v>
      </c>
      <c r="H10" s="163">
        <f t="shared" ref="H10:H21" si="2">H9-F10+D10</f>
        <v>668606.84000000008</v>
      </c>
      <c r="I10" s="164"/>
    </row>
    <row r="11" spans="1:9" x14ac:dyDescent="0.25">
      <c r="A11" s="159" t="s">
        <v>248</v>
      </c>
      <c r="B11" s="160">
        <v>46279</v>
      </c>
      <c r="C11" s="161" t="s">
        <v>249</v>
      </c>
      <c r="D11" s="162"/>
      <c r="E11" s="162">
        <f t="shared" si="0"/>
        <v>683763.29</v>
      </c>
      <c r="F11" s="214">
        <v>22779.15</v>
      </c>
      <c r="G11" s="163">
        <f t="shared" si="1"/>
        <v>37935.600000000006</v>
      </c>
      <c r="H11" s="163">
        <f t="shared" si="2"/>
        <v>645827.69000000006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683763.29</v>
      </c>
      <c r="F12" s="165"/>
      <c r="G12" s="163">
        <f t="shared" si="1"/>
        <v>37935.600000000006</v>
      </c>
      <c r="H12" s="163">
        <f t="shared" si="2"/>
        <v>645827.69000000006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683763.29</v>
      </c>
      <c r="F13" s="165"/>
      <c r="G13" s="163">
        <f t="shared" si="1"/>
        <v>37935.600000000006</v>
      </c>
      <c r="H13" s="163">
        <f t="shared" si="2"/>
        <v>645827.69000000006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683763.29</v>
      </c>
      <c r="F14" s="163"/>
      <c r="G14" s="163">
        <f t="shared" si="1"/>
        <v>37935.600000000006</v>
      </c>
      <c r="H14" s="163">
        <f t="shared" si="2"/>
        <v>645827.69000000006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683763.29</v>
      </c>
      <c r="F15" s="165"/>
      <c r="G15" s="163">
        <f t="shared" si="1"/>
        <v>37935.600000000006</v>
      </c>
      <c r="H15" s="163">
        <f t="shared" si="2"/>
        <v>645827.69000000006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683763.29</v>
      </c>
      <c r="F16" s="165"/>
      <c r="G16" s="163">
        <f t="shared" si="1"/>
        <v>37935.600000000006</v>
      </c>
      <c r="H16" s="163">
        <f t="shared" si="2"/>
        <v>645827.69000000006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683763.29</v>
      </c>
      <c r="F17" s="165"/>
      <c r="G17" s="163">
        <f t="shared" si="1"/>
        <v>37935.600000000006</v>
      </c>
      <c r="H17" s="163">
        <f t="shared" si="2"/>
        <v>645827.69000000006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683763.29</v>
      </c>
      <c r="F18" s="165"/>
      <c r="G18" s="163">
        <f t="shared" si="1"/>
        <v>37935.600000000006</v>
      </c>
      <c r="H18" s="163">
        <f t="shared" si="2"/>
        <v>645827.69000000006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683763.29</v>
      </c>
      <c r="F19" s="163"/>
      <c r="G19" s="163">
        <f t="shared" si="1"/>
        <v>37935.600000000006</v>
      </c>
      <c r="H19" s="163">
        <f t="shared" si="2"/>
        <v>645827.69000000006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683763.29</v>
      </c>
      <c r="F20" s="163"/>
      <c r="G20" s="163">
        <f t="shared" si="1"/>
        <v>37935.600000000006</v>
      </c>
      <c r="H20" s="163">
        <f t="shared" si="2"/>
        <v>645827.69000000006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683763.29</v>
      </c>
      <c r="F21" s="163"/>
      <c r="G21" s="163">
        <f t="shared" si="1"/>
        <v>37935.600000000006</v>
      </c>
      <c r="H21" s="163">
        <f t="shared" si="2"/>
        <v>645827.69000000006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683763.29</v>
      </c>
      <c r="E23" s="138"/>
      <c r="F23" s="138">
        <f>SUM(F9:F22)</f>
        <v>37935.600000000006</v>
      </c>
      <c r="G23" s="138"/>
      <c r="H23" s="138">
        <f>D23-F23</f>
        <v>645827.69000000006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5" t="s">
        <v>126</v>
      </c>
      <c r="D26" s="163">
        <f>'[1]#9455.00 Samuels Group'!$D$23</f>
        <v>66862.390000000014</v>
      </c>
      <c r="E26" s="196"/>
      <c r="F26" s="198">
        <f>'[1]#9455.00 Samuels Group'!$F$23</f>
        <v>66862.39</v>
      </c>
      <c r="G26" s="198"/>
      <c r="H26" s="163">
        <f>D26-F26</f>
        <v>0</v>
      </c>
      <c r="I26" s="164"/>
    </row>
    <row r="27" spans="1:9" ht="15.75" thickBot="1" x14ac:dyDescent="0.3">
      <c r="A27" s="159"/>
      <c r="B27" s="161"/>
      <c r="C27" s="184" t="s">
        <v>101</v>
      </c>
      <c r="D27" s="138">
        <f>SUM(D23:D26)</f>
        <v>750625.68</v>
      </c>
      <c r="E27" s="197"/>
      <c r="F27" s="138">
        <f>SUM(F23:F26)</f>
        <v>104797.99</v>
      </c>
      <c r="G27" s="197"/>
      <c r="H27" s="138">
        <f>SUM(H23:H26)</f>
        <v>645827.69000000006</v>
      </c>
      <c r="I27" s="164"/>
    </row>
    <row r="28" spans="1:9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BF03E-489F-4A90-88F1-C7EB23A0787A}">
  <sheetPr>
    <pageSetUpPr fitToPage="1"/>
  </sheetPr>
  <dimension ref="A1:I34"/>
  <sheetViews>
    <sheetView topLeftCell="A3" zoomScaleNormal="100" workbookViewId="0">
      <selection activeCell="K31" sqref="K31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6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9" max="9" width="14.8554687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#9455.00'!B1</f>
        <v>IDOE ISD Giangreco Hall Water Infiltration Mitigation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#9455.00'!B2</f>
        <v>Project # 9455.00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#9455.00'!B3</f>
        <v>Program code 945500</v>
      </c>
      <c r="B3" s="94"/>
      <c r="C3" s="6"/>
      <c r="D3" s="97" t="str">
        <f>'[1]RECAP #9455.00'!E3</f>
        <v>Major Program 4F04</v>
      </c>
      <c r="E3" s="6"/>
      <c r="F3" s="139"/>
      <c r="G3" s="139"/>
      <c r="H3" s="140"/>
      <c r="I3" s="140"/>
    </row>
    <row r="4" spans="1:9" ht="15.75" x14ac:dyDescent="0.25">
      <c r="A4" s="123" t="s">
        <v>144</v>
      </c>
      <c r="B4" s="141"/>
      <c r="C4" s="142"/>
      <c r="D4" s="143" t="s">
        <v>145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146</v>
      </c>
      <c r="E5" s="148"/>
      <c r="F5" s="149"/>
      <c r="G5" s="149"/>
      <c r="H5" s="145"/>
      <c r="I5" s="140"/>
    </row>
    <row r="6" spans="1:9" ht="15.75" x14ac:dyDescent="0.25">
      <c r="A6" s="100" t="str">
        <f>'RECAP #9455.00'!B6</f>
        <v>Project Manager - Jennie E.</v>
      </c>
      <c r="B6" s="100"/>
      <c r="C6" s="150"/>
      <c r="D6" s="200" t="s">
        <v>147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 t="s">
        <v>148</v>
      </c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217" t="s">
        <v>231</v>
      </c>
    </row>
    <row r="9" spans="1:9" x14ac:dyDescent="0.25">
      <c r="A9" s="201" t="s">
        <v>149</v>
      </c>
      <c r="B9" s="160">
        <v>46238</v>
      </c>
      <c r="C9" s="161" t="s">
        <v>150</v>
      </c>
      <c r="D9" s="174">
        <f>155808.35</f>
        <v>155808.35</v>
      </c>
      <c r="E9" s="162">
        <f>D9</f>
        <v>155808.35</v>
      </c>
      <c r="F9" s="163"/>
      <c r="G9" s="163"/>
      <c r="H9" s="163">
        <f>E9</f>
        <v>155808.35</v>
      </c>
      <c r="I9" s="164"/>
    </row>
    <row r="10" spans="1:9" x14ac:dyDescent="0.25">
      <c r="A10" s="201" t="s">
        <v>149</v>
      </c>
      <c r="B10" s="160">
        <v>46238</v>
      </c>
      <c r="C10" s="161" t="s">
        <v>152</v>
      </c>
      <c r="D10" s="174"/>
      <c r="E10" s="162">
        <f t="shared" ref="E10:E21" si="0">E9+D10</f>
        <v>155808.35</v>
      </c>
      <c r="F10" s="165"/>
      <c r="G10" s="163">
        <f t="shared" ref="G10:G21" si="1">G9+F10</f>
        <v>0</v>
      </c>
      <c r="H10" s="163">
        <f t="shared" ref="H10:H21" si="2">H9-F10+D10</f>
        <v>155808.35</v>
      </c>
      <c r="I10" s="164"/>
    </row>
    <row r="11" spans="1:9" x14ac:dyDescent="0.25">
      <c r="A11" s="201" t="s">
        <v>229</v>
      </c>
      <c r="B11" s="215">
        <v>46273</v>
      </c>
      <c r="C11" s="216" t="s">
        <v>230</v>
      </c>
      <c r="D11" s="162"/>
      <c r="E11" s="162">
        <f t="shared" si="0"/>
        <v>155808.35</v>
      </c>
      <c r="F11" s="214">
        <v>155808.35</v>
      </c>
      <c r="G11" s="163">
        <f t="shared" si="1"/>
        <v>155808.35</v>
      </c>
      <c r="H11" s="163">
        <f t="shared" si="2"/>
        <v>0</v>
      </c>
      <c r="I11" s="218">
        <v>4818.82</v>
      </c>
    </row>
    <row r="12" spans="1:9" x14ac:dyDescent="0.25">
      <c r="A12" s="159"/>
      <c r="B12" s="160"/>
      <c r="C12" s="161"/>
      <c r="D12" s="162"/>
      <c r="E12" s="162">
        <f t="shared" si="0"/>
        <v>155808.35</v>
      </c>
      <c r="F12" s="165"/>
      <c r="G12" s="163">
        <f t="shared" si="1"/>
        <v>155808.35</v>
      </c>
      <c r="H12" s="163">
        <f t="shared" si="2"/>
        <v>0</v>
      </c>
      <c r="I12" s="218"/>
    </row>
    <row r="13" spans="1:9" x14ac:dyDescent="0.25">
      <c r="A13" s="159"/>
      <c r="B13" s="160"/>
      <c r="C13" s="161"/>
      <c r="D13" s="162"/>
      <c r="E13" s="162">
        <f t="shared" si="0"/>
        <v>155808.35</v>
      </c>
      <c r="F13" s="165"/>
      <c r="G13" s="163">
        <f t="shared" si="1"/>
        <v>155808.35</v>
      </c>
      <c r="H13" s="163">
        <f t="shared" si="2"/>
        <v>0</v>
      </c>
      <c r="I13" s="218"/>
    </row>
    <row r="14" spans="1:9" x14ac:dyDescent="0.25">
      <c r="A14" s="159"/>
      <c r="B14" s="160"/>
      <c r="C14" s="161"/>
      <c r="D14" s="162"/>
      <c r="E14" s="162">
        <f t="shared" si="0"/>
        <v>155808.35</v>
      </c>
      <c r="F14" s="163"/>
      <c r="G14" s="163">
        <f t="shared" si="1"/>
        <v>155808.35</v>
      </c>
      <c r="H14" s="163">
        <f t="shared" si="2"/>
        <v>0</v>
      </c>
      <c r="I14" s="218"/>
    </row>
    <row r="15" spans="1:9" x14ac:dyDescent="0.25">
      <c r="A15" s="159"/>
      <c r="B15" s="160"/>
      <c r="C15" s="161"/>
      <c r="D15" s="162"/>
      <c r="E15" s="162">
        <f t="shared" si="0"/>
        <v>155808.35</v>
      </c>
      <c r="F15" s="165"/>
      <c r="G15" s="163">
        <f t="shared" si="1"/>
        <v>155808.35</v>
      </c>
      <c r="H15" s="163">
        <f t="shared" si="2"/>
        <v>0</v>
      </c>
      <c r="I15" s="218"/>
    </row>
    <row r="16" spans="1:9" x14ac:dyDescent="0.25">
      <c r="A16" s="159"/>
      <c r="B16" s="160"/>
      <c r="C16" s="161"/>
      <c r="D16" s="162"/>
      <c r="E16" s="162">
        <f t="shared" si="0"/>
        <v>155808.35</v>
      </c>
      <c r="F16" s="165"/>
      <c r="G16" s="163">
        <f t="shared" si="1"/>
        <v>155808.35</v>
      </c>
      <c r="H16" s="163">
        <f t="shared" si="2"/>
        <v>0</v>
      </c>
      <c r="I16" s="218"/>
    </row>
    <row r="17" spans="1:9" x14ac:dyDescent="0.25">
      <c r="A17" s="159"/>
      <c r="B17" s="160"/>
      <c r="C17" s="161"/>
      <c r="D17" s="162"/>
      <c r="E17" s="162">
        <f t="shared" si="0"/>
        <v>155808.35</v>
      </c>
      <c r="F17" s="165"/>
      <c r="G17" s="163">
        <f t="shared" si="1"/>
        <v>155808.35</v>
      </c>
      <c r="H17" s="163">
        <f t="shared" si="2"/>
        <v>0</v>
      </c>
      <c r="I17" s="218"/>
    </row>
    <row r="18" spans="1:9" x14ac:dyDescent="0.25">
      <c r="A18" s="159"/>
      <c r="B18" s="160"/>
      <c r="C18" s="161"/>
      <c r="D18" s="162"/>
      <c r="E18" s="162">
        <f t="shared" si="0"/>
        <v>155808.35</v>
      </c>
      <c r="F18" s="165"/>
      <c r="G18" s="163">
        <f t="shared" si="1"/>
        <v>155808.35</v>
      </c>
      <c r="H18" s="163">
        <f t="shared" si="2"/>
        <v>0</v>
      </c>
      <c r="I18" s="218"/>
    </row>
    <row r="19" spans="1:9" x14ac:dyDescent="0.25">
      <c r="A19" s="159"/>
      <c r="B19" s="160"/>
      <c r="C19" s="161"/>
      <c r="D19" s="162"/>
      <c r="E19" s="162">
        <f t="shared" si="0"/>
        <v>155808.35</v>
      </c>
      <c r="F19" s="163"/>
      <c r="G19" s="163">
        <f t="shared" si="1"/>
        <v>155808.35</v>
      </c>
      <c r="H19" s="163">
        <f t="shared" si="2"/>
        <v>0</v>
      </c>
      <c r="I19" s="218"/>
    </row>
    <row r="20" spans="1:9" x14ac:dyDescent="0.25">
      <c r="A20" s="159"/>
      <c r="B20" s="160"/>
      <c r="C20" s="161"/>
      <c r="D20" s="162"/>
      <c r="E20" s="162">
        <f t="shared" si="0"/>
        <v>155808.35</v>
      </c>
      <c r="F20" s="163"/>
      <c r="G20" s="163">
        <f t="shared" si="1"/>
        <v>155808.35</v>
      </c>
      <c r="H20" s="163">
        <f t="shared" si="2"/>
        <v>0</v>
      </c>
      <c r="I20" s="218"/>
    </row>
    <row r="21" spans="1:9" x14ac:dyDescent="0.25">
      <c r="A21" s="159"/>
      <c r="B21" s="160"/>
      <c r="C21" s="166"/>
      <c r="D21" s="162"/>
      <c r="E21" s="162">
        <f t="shared" si="0"/>
        <v>155808.35</v>
      </c>
      <c r="F21" s="163"/>
      <c r="G21" s="163">
        <f t="shared" si="1"/>
        <v>155808.35</v>
      </c>
      <c r="H21" s="163">
        <f t="shared" si="2"/>
        <v>0</v>
      </c>
      <c r="I21" s="218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155808.35</v>
      </c>
      <c r="E23" s="138"/>
      <c r="F23" s="138">
        <f>SUM(F9:F22)</f>
        <v>155808.35</v>
      </c>
      <c r="G23" s="138"/>
      <c r="H23" s="138">
        <f>D23-F23</f>
        <v>0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202" t="s">
        <v>156</v>
      </c>
      <c r="B25" s="203"/>
      <c r="C25" s="195"/>
      <c r="D25" s="163"/>
      <c r="E25" s="163"/>
      <c r="F25" s="163"/>
      <c r="G25" s="163"/>
      <c r="H25" s="163"/>
      <c r="I25" s="164"/>
    </row>
    <row r="26" spans="1:9" x14ac:dyDescent="0.25">
      <c r="A26" s="202" t="s">
        <v>153</v>
      </c>
      <c r="B26" s="203"/>
      <c r="C26" s="195"/>
      <c r="D26" s="163"/>
      <c r="E26" s="204"/>
      <c r="F26" s="205"/>
      <c r="G26" s="205"/>
      <c r="H26" s="163"/>
      <c r="I26" s="164"/>
    </row>
    <row r="27" spans="1:9" x14ac:dyDescent="0.25">
      <c r="A27" s="159"/>
      <c r="B27" s="161"/>
      <c r="C27" s="184"/>
      <c r="D27" s="206"/>
      <c r="E27" s="206"/>
      <c r="F27" s="206"/>
      <c r="G27" s="206"/>
      <c r="H27" s="206"/>
      <c r="I27" s="164"/>
    </row>
    <row r="28" spans="1:9" ht="15.75" thickBot="1" x14ac:dyDescent="0.3">
      <c r="A28" s="159"/>
      <c r="B28" s="161"/>
      <c r="C28" s="184" t="s">
        <v>155</v>
      </c>
      <c r="D28" s="138">
        <v>4887544.8899999997</v>
      </c>
      <c r="E28" s="197"/>
      <c r="F28" s="138">
        <v>155808.35</v>
      </c>
      <c r="G28" s="197"/>
      <c r="H28" s="138">
        <f>D28-F28</f>
        <v>4731736.54</v>
      </c>
      <c r="I28" s="164"/>
    </row>
    <row r="29" spans="1:9" ht="15.75" thickTop="1" x14ac:dyDescent="0.25">
      <c r="A29" s="159"/>
      <c r="B29" s="161"/>
      <c r="C29" s="167"/>
      <c r="D29" s="207"/>
      <c r="E29" s="163"/>
      <c r="F29" s="163"/>
      <c r="G29" s="163"/>
      <c r="H29" s="163"/>
      <c r="I29" s="164"/>
    </row>
    <row r="30" spans="1:9" x14ac:dyDescent="0.25">
      <c r="A30" s="159"/>
      <c r="B30" s="161"/>
      <c r="C30" s="167"/>
      <c r="D30" s="207"/>
      <c r="E30" s="163"/>
      <c r="F30" s="163"/>
      <c r="G30" s="163"/>
      <c r="H30" s="163"/>
      <c r="I30" s="164"/>
    </row>
    <row r="31" spans="1:9" x14ac:dyDescent="0.25">
      <c r="A31" s="159"/>
      <c r="B31" s="161"/>
      <c r="C31" s="167"/>
      <c r="D31" s="163"/>
      <c r="E31" s="163"/>
      <c r="F31" s="163"/>
      <c r="G31" s="163"/>
      <c r="H31" s="163"/>
      <c r="I31" s="164"/>
    </row>
    <row r="32" spans="1:9" x14ac:dyDescent="0.25">
      <c r="A32" s="159"/>
      <c r="B32" s="161"/>
      <c r="C32" s="195" t="s">
        <v>151</v>
      </c>
      <c r="D32" s="163">
        <f>'[1]#9455.00 McKinnis Roofing'!$D$23</f>
        <v>220346.0299999998</v>
      </c>
      <c r="E32" s="196"/>
      <c r="F32" s="198">
        <f>'[1]#9455.00 McKinnis Roofing'!$F$23</f>
        <v>213735.65</v>
      </c>
      <c r="G32" s="198"/>
      <c r="H32" s="163">
        <f>D32-F32</f>
        <v>6610.3799999998009</v>
      </c>
      <c r="I32" s="164"/>
    </row>
    <row r="33" spans="1:9" ht="15.75" thickBot="1" x14ac:dyDescent="0.3">
      <c r="A33" s="159"/>
      <c r="B33" s="161"/>
      <c r="C33" s="184" t="s">
        <v>101</v>
      </c>
      <c r="D33" s="138">
        <f>SUM(D27:D32)</f>
        <v>5107890.92</v>
      </c>
      <c r="E33" s="197"/>
      <c r="F33" s="138">
        <f>SUM(F27:F32)</f>
        <v>369544</v>
      </c>
      <c r="G33" s="197"/>
      <c r="H33" s="138">
        <f>SUM(H27:H32)</f>
        <v>4738346.92</v>
      </c>
      <c r="I33" s="164"/>
    </row>
    <row r="34" spans="1:9" ht="15" customHeight="1" thickTop="1" x14ac:dyDescent="0.25"/>
  </sheetData>
  <pageMargins left="0.25" right="0.25" top="1.1241666666666668" bottom="0.75" header="0.3" footer="0.3"/>
  <pageSetup scale="72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AF92-415F-4203-90B1-194DE8E5E241}">
  <sheetPr>
    <pageSetUpPr fitToPage="1"/>
  </sheetPr>
  <dimension ref="A1:G21"/>
  <sheetViews>
    <sheetView zoomScaleNormal="100" workbookViewId="0">
      <selection activeCell="F27" sqref="F27"/>
    </sheetView>
  </sheetViews>
  <sheetFormatPr defaultColWidth="11.42578125" defaultRowHeight="15" customHeight="1" x14ac:dyDescent="0.25"/>
  <cols>
    <col min="1" max="1" width="3.5703125" customWidth="1"/>
    <col min="2" max="2" width="39.1406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83</v>
      </c>
      <c r="C1" s="93"/>
      <c r="D1" s="6"/>
      <c r="E1" s="6"/>
      <c r="F1" s="6"/>
      <c r="G1" s="6"/>
    </row>
    <row r="2" spans="1:7" ht="15.75" x14ac:dyDescent="0.25">
      <c r="A2" s="91"/>
      <c r="B2" s="95" t="s">
        <v>84</v>
      </c>
      <c r="C2" s="94"/>
      <c r="D2" s="6"/>
      <c r="E2" s="6"/>
      <c r="F2" s="6"/>
      <c r="G2" s="6"/>
    </row>
    <row r="3" spans="1:7" ht="15.75" x14ac:dyDescent="0.25">
      <c r="A3" s="91"/>
      <c r="B3" s="96" t="s">
        <v>100</v>
      </c>
      <c r="C3" s="94"/>
      <c r="D3" s="6"/>
      <c r="E3" s="97" t="s">
        <v>85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75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'#9516.01 Funds Rec''d '!H24</f>
        <v>1206500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93</v>
      </c>
      <c r="C10" s="111"/>
      <c r="D10" s="109">
        <f>'#9516.01 Bergstrom Construction'!D23</f>
        <v>196010</v>
      </c>
      <c r="E10" s="109">
        <f>'#9516.01 Bergstrom Construction'!F23</f>
        <v>110200.77</v>
      </c>
      <c r="F10" s="109">
        <f>'#9516.01 Bergstrom Construction'!H23</f>
        <v>85809.23</v>
      </c>
      <c r="G10" s="110"/>
    </row>
    <row r="11" spans="1:7" x14ac:dyDescent="0.25">
      <c r="A11" s="91"/>
      <c r="B11" s="94" t="s">
        <v>47</v>
      </c>
      <c r="C11" s="111"/>
      <c r="D11" s="109">
        <f>'#9516.01 PM TIME'!E23</f>
        <v>0</v>
      </c>
      <c r="E11" s="109">
        <f>'#9516.01 PM TIME'!G23</f>
        <v>0</v>
      </c>
      <c r="F11" s="109">
        <f>'#9516.01 PM TIME'!I23</f>
        <v>0</v>
      </c>
      <c r="G11" s="110"/>
    </row>
    <row r="12" spans="1:7" x14ac:dyDescent="0.25">
      <c r="A12" s="91"/>
      <c r="B12" s="94" t="s">
        <v>48</v>
      </c>
      <c r="C12" s="112"/>
      <c r="D12" s="113">
        <f>'#9516.01 Misc'!G22</f>
        <v>0</v>
      </c>
      <c r="E12" s="113">
        <f>'#9516.01 Misc'!G22</f>
        <v>0</v>
      </c>
      <c r="F12" s="109">
        <f>D12-E12</f>
        <v>0</v>
      </c>
      <c r="G12" s="110"/>
    </row>
    <row r="13" spans="1:7" x14ac:dyDescent="0.25">
      <c r="A13" s="91"/>
      <c r="B13" s="94" t="s">
        <v>104</v>
      </c>
      <c r="C13" s="112"/>
      <c r="D13" s="113">
        <f>'#9516.01 Proctor Mechanical'!D23</f>
        <v>87612</v>
      </c>
      <c r="E13" s="113">
        <f>'#9516.01 Proctor Mechanical'!F23</f>
        <v>0</v>
      </c>
      <c r="F13" s="109">
        <f>'#9516.01 Proctor Mechanical'!H23</f>
        <v>87612</v>
      </c>
      <c r="G13" s="110"/>
    </row>
    <row r="14" spans="1:7" x14ac:dyDescent="0.25">
      <c r="A14" s="91"/>
      <c r="B14" s="94" t="s">
        <v>108</v>
      </c>
      <c r="C14" s="112"/>
      <c r="D14" s="113">
        <f>'#9516.01 Mahoney Fire'!D28</f>
        <v>17300</v>
      </c>
      <c r="E14" s="113">
        <f>'#9516.01 Mahoney Fire'!F23</f>
        <v>0</v>
      </c>
      <c r="F14" s="109">
        <f>'#9516.01 Mahoney Fire'!H23</f>
        <v>17300</v>
      </c>
      <c r="G14" s="110"/>
    </row>
    <row r="15" spans="1:7" x14ac:dyDescent="0.25">
      <c r="A15" s="91"/>
      <c r="B15" s="94" t="s">
        <v>112</v>
      </c>
      <c r="C15" s="112"/>
      <c r="D15" s="113">
        <f>'#9516.01 Waldinger Electrical'!D23</f>
        <v>205556</v>
      </c>
      <c r="E15" s="113">
        <f>'#9516.01 Waldinger Electrical'!F23</f>
        <v>0</v>
      </c>
      <c r="F15" s="109">
        <f>'#9516.01 Waldinger Electrical'!H23</f>
        <v>205556</v>
      </c>
      <c r="G15" s="110"/>
    </row>
    <row r="16" spans="1:7" x14ac:dyDescent="0.25">
      <c r="A16" s="91"/>
      <c r="B16" s="94" t="s">
        <v>274</v>
      </c>
      <c r="C16" s="112"/>
      <c r="D16" s="113">
        <f>'#9516.01 Paragon Interiors '!D23</f>
        <v>382520.29</v>
      </c>
      <c r="E16" s="113">
        <f>'#9516.01 Paragon Interiors '!F23</f>
        <v>0</v>
      </c>
      <c r="F16" s="109">
        <f>'#9516.01 Paragon Interiors '!H23</f>
        <v>382520.29</v>
      </c>
      <c r="G16" s="110"/>
    </row>
    <row r="17" spans="1:7" x14ac:dyDescent="0.25">
      <c r="A17" s="91"/>
      <c r="B17" s="94" t="s">
        <v>200</v>
      </c>
      <c r="C17" s="112"/>
      <c r="D17" s="113">
        <f>'#9516.01 DCI Group'!D23</f>
        <v>67533.490000000005</v>
      </c>
      <c r="E17" s="113">
        <f>'#9516.01 DCI Group'!F23</f>
        <v>11277.74</v>
      </c>
      <c r="F17" s="109">
        <f>'#9516.01 DCI Group'!H23</f>
        <v>56255.750000000007</v>
      </c>
      <c r="G17" s="110"/>
    </row>
    <row r="18" spans="1:7" x14ac:dyDescent="0.25">
      <c r="A18" s="91"/>
      <c r="B18" s="94" t="s">
        <v>275</v>
      </c>
      <c r="C18" s="112"/>
      <c r="D18" s="113">
        <f>'#9516.01 CTI'!D23</f>
        <v>80946.3</v>
      </c>
      <c r="E18" s="113">
        <f>'#9516.01 CTI'!F23</f>
        <v>0</v>
      </c>
      <c r="F18" s="109">
        <f>'#9516.01 CTI'!H23</f>
        <v>80946.3</v>
      </c>
      <c r="G18" s="110"/>
    </row>
    <row r="19" spans="1:7" ht="13.35" customHeight="1" x14ac:dyDescent="0.25">
      <c r="A19" s="91"/>
      <c r="B19" s="94"/>
      <c r="C19" s="112"/>
      <c r="D19" s="113"/>
      <c r="E19" s="113"/>
      <c r="F19" s="109"/>
      <c r="G19" s="110"/>
    </row>
    <row r="20" spans="1:7" ht="24" customHeight="1" thickBot="1" x14ac:dyDescent="0.3">
      <c r="A20" s="114"/>
      <c r="B20" s="115" t="s">
        <v>49</v>
      </c>
      <c r="C20" s="116">
        <f>SUM(C8:C19)</f>
        <v>1206500</v>
      </c>
      <c r="D20" s="116">
        <f>SUM(D8:D19)</f>
        <v>1037478.0800000001</v>
      </c>
      <c r="E20" s="116">
        <f>SUM(E8:E19)</f>
        <v>121478.51000000001</v>
      </c>
      <c r="F20" s="116">
        <f>SUM(D20-E20)</f>
        <v>915999.57000000007</v>
      </c>
      <c r="G20" s="116">
        <f>C8-D20</f>
        <v>169021.91999999993</v>
      </c>
    </row>
    <row r="21" spans="1:7" ht="15" customHeight="1" thickTop="1" x14ac:dyDescent="0.25"/>
  </sheetData>
  <pageMargins left="0.25" right="0.25" top="1.1241666666666668" bottom="0.75" header="0.3" footer="0.3"/>
  <pageSetup scale="7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2DA1B-D211-432E-A0D1-52B93C6332DF}">
  <sheetPr>
    <pageSetUpPr fitToPage="1"/>
  </sheetPr>
  <dimension ref="A1:H25"/>
  <sheetViews>
    <sheetView zoomScaleNormal="100" workbookViewId="0">
      <selection activeCell="H19" sqref="H19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7" width="14" bestFit="1" customWidth="1"/>
    <col min="8" max="8" width="14.140625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#9516.01'!B1</f>
        <v>IDR State of Iowa Building Renovation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#9516.01'!B2</f>
        <v>Project # 9516.01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#9516.01'!B3</f>
        <v>Program code 951601</v>
      </c>
      <c r="B3" s="7"/>
      <c r="C3" s="120" t="s">
        <v>3</v>
      </c>
      <c r="D3" s="122" t="str">
        <f>'RECAP #9516.01'!E3</f>
        <v>Major Program 4E19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#9516.01'!B6</f>
        <v>Project Manager - Jennie E.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89</v>
      </c>
      <c r="F9" s="134">
        <v>46218</v>
      </c>
      <c r="G9" s="188">
        <v>1055000</v>
      </c>
      <c r="H9" s="188">
        <v>1055000</v>
      </c>
    </row>
    <row r="10" spans="1:8" x14ac:dyDescent="0.25">
      <c r="A10" s="12"/>
      <c r="B10" s="12"/>
      <c r="C10" s="13"/>
      <c r="D10" s="15" t="s">
        <v>199</v>
      </c>
      <c r="E10" s="12" t="s">
        <v>198</v>
      </c>
      <c r="F10" s="12">
        <v>46253</v>
      </c>
      <c r="G10" s="212">
        <v>151500</v>
      </c>
      <c r="H10" s="212">
        <v>151500</v>
      </c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1206500</v>
      </c>
      <c r="H24" s="138">
        <f>SUM(H9:H23)</f>
        <v>1206500</v>
      </c>
    </row>
    <row r="25" spans="1:8" ht="15" customHeight="1" thickTop="1" x14ac:dyDescent="0.25"/>
  </sheetData>
  <pageMargins left="0.25" right="0.25" top="1.1241666666666668" bottom="0.75" header="0.3" footer="0.3"/>
  <pageSetup scale="76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08078-198C-4E77-A2F5-76456102FCE7}">
  <sheetPr>
    <pageSetUpPr fitToPage="1"/>
  </sheetPr>
  <dimension ref="A1:I29"/>
  <sheetViews>
    <sheetView zoomScaleNormal="100" workbookViewId="0">
      <selection activeCell="F10" sqref="F10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93</v>
      </c>
      <c r="B4" s="141"/>
      <c r="C4" s="142"/>
      <c r="D4" s="143" t="s">
        <v>95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96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99</v>
      </c>
      <c r="B9" s="160">
        <v>46226</v>
      </c>
      <c r="C9" s="161" t="s">
        <v>98</v>
      </c>
      <c r="D9" s="189">
        <v>196010</v>
      </c>
      <c r="E9" s="162">
        <f>D9</f>
        <v>196010</v>
      </c>
      <c r="F9" s="163"/>
      <c r="G9" s="163"/>
      <c r="H9" s="163">
        <f>E9</f>
        <v>196010</v>
      </c>
      <c r="I9" s="164"/>
    </row>
    <row r="10" spans="1:9" x14ac:dyDescent="0.25">
      <c r="A10" s="159" t="s">
        <v>270</v>
      </c>
      <c r="B10" s="20">
        <v>46287</v>
      </c>
      <c r="C10" s="161" t="s">
        <v>271</v>
      </c>
      <c r="D10" s="162"/>
      <c r="E10" s="162">
        <f t="shared" ref="E10:E21" si="0">E9+D10</f>
        <v>196010</v>
      </c>
      <c r="F10" s="214">
        <v>110200.77</v>
      </c>
      <c r="G10" s="163">
        <f t="shared" ref="G10:G21" si="1">G9+F10</f>
        <v>110200.77</v>
      </c>
      <c r="H10" s="163">
        <f t="shared" ref="H10:H21" si="2">H9-F10+D10</f>
        <v>85809.23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196010</v>
      </c>
      <c r="F11" s="165"/>
      <c r="G11" s="163">
        <f t="shared" si="1"/>
        <v>110200.77</v>
      </c>
      <c r="H11" s="163">
        <f t="shared" si="2"/>
        <v>85809.23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196010</v>
      </c>
      <c r="F12" s="165"/>
      <c r="G12" s="163">
        <f t="shared" si="1"/>
        <v>110200.77</v>
      </c>
      <c r="H12" s="163">
        <f t="shared" si="2"/>
        <v>85809.23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196010</v>
      </c>
      <c r="F13" s="165"/>
      <c r="G13" s="163">
        <f t="shared" si="1"/>
        <v>110200.77</v>
      </c>
      <c r="H13" s="163">
        <f t="shared" si="2"/>
        <v>85809.23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196010</v>
      </c>
      <c r="F14" s="163"/>
      <c r="G14" s="163">
        <f t="shared" si="1"/>
        <v>110200.77</v>
      </c>
      <c r="H14" s="163">
        <f t="shared" si="2"/>
        <v>85809.23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196010</v>
      </c>
      <c r="F15" s="165"/>
      <c r="G15" s="163">
        <f t="shared" si="1"/>
        <v>110200.77</v>
      </c>
      <c r="H15" s="163">
        <f t="shared" si="2"/>
        <v>85809.23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196010</v>
      </c>
      <c r="F16" s="165"/>
      <c r="G16" s="163">
        <f t="shared" si="1"/>
        <v>110200.77</v>
      </c>
      <c r="H16" s="163">
        <f t="shared" si="2"/>
        <v>85809.23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196010</v>
      </c>
      <c r="F17" s="165"/>
      <c r="G17" s="163">
        <f t="shared" si="1"/>
        <v>110200.77</v>
      </c>
      <c r="H17" s="163">
        <f t="shared" si="2"/>
        <v>85809.23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196010</v>
      </c>
      <c r="F18" s="165"/>
      <c r="G18" s="163">
        <f t="shared" si="1"/>
        <v>110200.77</v>
      </c>
      <c r="H18" s="163">
        <f t="shared" si="2"/>
        <v>85809.23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196010</v>
      </c>
      <c r="F19" s="163"/>
      <c r="G19" s="163">
        <f t="shared" si="1"/>
        <v>110200.77</v>
      </c>
      <c r="H19" s="163">
        <f t="shared" si="2"/>
        <v>85809.23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196010</v>
      </c>
      <c r="F20" s="163"/>
      <c r="G20" s="163">
        <f t="shared" si="1"/>
        <v>110200.77</v>
      </c>
      <c r="H20" s="163">
        <f t="shared" si="2"/>
        <v>85809.23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196010</v>
      </c>
      <c r="F21" s="163"/>
      <c r="G21" s="163">
        <f t="shared" si="1"/>
        <v>110200.77</v>
      </c>
      <c r="H21" s="163">
        <f t="shared" si="2"/>
        <v>85809.23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196010</v>
      </c>
      <c r="E23" s="138"/>
      <c r="F23" s="138">
        <f>SUM(F9:F22)</f>
        <v>110200.77</v>
      </c>
      <c r="G23" s="138"/>
      <c r="H23" s="138">
        <f>D23-F23</f>
        <v>85809.23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102</v>
      </c>
      <c r="D26" s="191">
        <v>34236</v>
      </c>
      <c r="E26" s="191"/>
      <c r="F26" s="191">
        <f>7649.7</f>
        <v>7649.7</v>
      </c>
      <c r="G26" s="191"/>
      <c r="H26" s="191">
        <f>D26-F26</f>
        <v>26586.3</v>
      </c>
      <c r="I26" s="164"/>
    </row>
    <row r="27" spans="1:9" x14ac:dyDescent="0.25">
      <c r="A27" s="159"/>
      <c r="B27" s="161"/>
      <c r="C27" s="190" t="s">
        <v>103</v>
      </c>
      <c r="D27" s="191">
        <v>161774</v>
      </c>
      <c r="E27" s="191"/>
      <c r="F27" s="191">
        <f>102551.07</f>
        <v>102551.07</v>
      </c>
      <c r="G27" s="191"/>
      <c r="H27" s="191">
        <f>D27-F27</f>
        <v>59222.929999999993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SUM(D26:D27)</f>
        <v>196010</v>
      </c>
      <c r="E28" s="194"/>
      <c r="F28" s="193">
        <f>SUM(F26:F27)</f>
        <v>110200.77</v>
      </c>
      <c r="G28" s="194"/>
      <c r="H28" s="193">
        <f>SUM(H26:H27)</f>
        <v>85809.23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6A8B-3016-4284-88E1-C696ADF8FCB2}">
  <sheetPr>
    <tabColor rgb="FF0070C0"/>
    <pageSetUpPr fitToPage="1"/>
  </sheetPr>
  <dimension ref="A1:J24"/>
  <sheetViews>
    <sheetView zoomScaleNormal="100" workbookViewId="0">
      <selection activeCell="D15" sqref="D15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#9516.01'!B1</f>
        <v>IDR State of Iowa Building Renovation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#9516.01'!B2</f>
        <v>Project # 9516.01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#9516.01'!B3</f>
        <v>Program code 951601</v>
      </c>
      <c r="B3" s="94"/>
      <c r="C3" s="94"/>
      <c r="D3" s="6"/>
      <c r="E3" s="97" t="str">
        <f>'RECAP #9516.01'!E3</f>
        <v>Major Program 4E19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#9516.01'!B6</f>
        <v>Project Manager - Jennie E.</v>
      </c>
      <c r="B6" s="100"/>
      <c r="C6" s="100"/>
      <c r="D6" s="150"/>
      <c r="E6" s="147" t="s">
        <v>87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/>
      <c r="E9" s="174"/>
      <c r="F9" s="162">
        <f>E9</f>
        <v>0</v>
      </c>
      <c r="G9" s="163"/>
      <c r="H9" s="163"/>
      <c r="I9" s="163">
        <f>F9</f>
        <v>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0</v>
      </c>
      <c r="G10" s="176"/>
      <c r="H10" s="163">
        <f t="shared" ref="H10:H21" si="1">H9+G10</f>
        <v>0</v>
      </c>
      <c r="I10" s="163">
        <f t="shared" ref="I10:I21" si="2">I9-G10+E10</f>
        <v>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0</v>
      </c>
      <c r="G11" s="165"/>
      <c r="H11" s="163">
        <f t="shared" si="1"/>
        <v>0</v>
      </c>
      <c r="I11" s="163">
        <f t="shared" si="2"/>
        <v>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0</v>
      </c>
      <c r="G12" s="165"/>
      <c r="H12" s="163">
        <f t="shared" si="1"/>
        <v>0</v>
      </c>
      <c r="I12" s="163">
        <f t="shared" si="2"/>
        <v>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0</v>
      </c>
      <c r="G13" s="165"/>
      <c r="H13" s="163">
        <f t="shared" si="1"/>
        <v>0</v>
      </c>
      <c r="I13" s="163">
        <f t="shared" si="2"/>
        <v>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0</v>
      </c>
      <c r="G14" s="163"/>
      <c r="H14" s="163">
        <f t="shared" si="1"/>
        <v>0</v>
      </c>
      <c r="I14" s="163">
        <f t="shared" si="2"/>
        <v>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0</v>
      </c>
      <c r="G15" s="165"/>
      <c r="H15" s="163">
        <f t="shared" si="1"/>
        <v>0</v>
      </c>
      <c r="I15" s="163">
        <f t="shared" si="2"/>
        <v>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0</v>
      </c>
      <c r="G16" s="165"/>
      <c r="H16" s="163">
        <f t="shared" si="1"/>
        <v>0</v>
      </c>
      <c r="I16" s="163">
        <f t="shared" si="2"/>
        <v>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0</v>
      </c>
      <c r="G17" s="165"/>
      <c r="H17" s="163">
        <f t="shared" si="1"/>
        <v>0</v>
      </c>
      <c r="I17" s="163">
        <f t="shared" si="2"/>
        <v>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0</v>
      </c>
      <c r="G18" s="165"/>
      <c r="H18" s="163">
        <f t="shared" si="1"/>
        <v>0</v>
      </c>
      <c r="I18" s="163">
        <f t="shared" si="2"/>
        <v>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0</v>
      </c>
      <c r="G19" s="163"/>
      <c r="H19" s="163">
        <f t="shared" si="1"/>
        <v>0</v>
      </c>
      <c r="I19" s="163">
        <f t="shared" si="2"/>
        <v>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0</v>
      </c>
      <c r="G20" s="163"/>
      <c r="H20" s="163">
        <f t="shared" si="1"/>
        <v>0</v>
      </c>
      <c r="I20" s="163">
        <f t="shared" si="2"/>
        <v>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0</v>
      </c>
      <c r="G21" s="163"/>
      <c r="H21" s="163">
        <f t="shared" si="1"/>
        <v>0</v>
      </c>
      <c r="I21" s="163">
        <f t="shared" si="2"/>
        <v>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0</v>
      </c>
      <c r="F23" s="138"/>
      <c r="G23" s="138">
        <f>SUM(G9:G22)</f>
        <v>0</v>
      </c>
      <c r="H23" s="138"/>
      <c r="I23" s="138">
        <f>E23-G23</f>
        <v>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482BE-A253-422B-A53A-F739C92E26A1}">
  <sheetPr>
    <tabColor indexed="30"/>
    <pageSetUpPr fitToPage="1"/>
  </sheetPr>
  <dimension ref="A1:H23"/>
  <sheetViews>
    <sheetView zoomScaleNormal="100" workbookViewId="0">
      <selection activeCell="C10" sqref="C10:C11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#9516.01'!B1</f>
        <v>IDR State of Iowa Building Renovation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#9516.01'!B2</f>
        <v>Project # 9516.01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#9516.01'!B3</f>
        <v>Program code 951601</v>
      </c>
      <c r="B3" s="94"/>
      <c r="C3" s="94"/>
      <c r="D3" s="94"/>
      <c r="E3" s="97" t="str">
        <f>'RECAP #9516.01'!E3</f>
        <v>Major Program 4E19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#9516.01'!B6</f>
        <v>Project Manager - Jennie E.</v>
      </c>
      <c r="B6" s="100"/>
      <c r="C6" s="100"/>
      <c r="D6" s="100"/>
      <c r="E6" s="97" t="s">
        <v>206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B2F4-F5D8-41CD-854A-EAE04BEFE251}">
  <sheetPr>
    <pageSetUpPr fitToPage="1"/>
  </sheetPr>
  <dimension ref="A1:I29"/>
  <sheetViews>
    <sheetView zoomScaleNormal="100" workbookViewId="0">
      <selection activeCell="N14" sqref="N14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104</v>
      </c>
      <c r="B4" s="141"/>
      <c r="C4" s="142"/>
      <c r="D4" s="143" t="s">
        <v>105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106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107</v>
      </c>
      <c r="B9" s="160">
        <v>46226</v>
      </c>
      <c r="C9" s="161" t="s">
        <v>98</v>
      </c>
      <c r="D9" s="189">
        <v>87612</v>
      </c>
      <c r="E9" s="162">
        <f>D9</f>
        <v>87612</v>
      </c>
      <c r="F9" s="163"/>
      <c r="G9" s="163"/>
      <c r="H9" s="163">
        <f>E9</f>
        <v>87612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87612</v>
      </c>
      <c r="F10" s="165"/>
      <c r="G10" s="163">
        <f t="shared" ref="G10:G21" si="1">G9+F10</f>
        <v>0</v>
      </c>
      <c r="H10" s="163">
        <f t="shared" ref="H10:H21" si="2">H9-F10+D10</f>
        <v>87612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87612</v>
      </c>
      <c r="F11" s="165"/>
      <c r="G11" s="163">
        <f t="shared" si="1"/>
        <v>0</v>
      </c>
      <c r="H11" s="163">
        <f t="shared" si="2"/>
        <v>87612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87612</v>
      </c>
      <c r="F12" s="165"/>
      <c r="G12" s="163">
        <f t="shared" si="1"/>
        <v>0</v>
      </c>
      <c r="H12" s="163">
        <f t="shared" si="2"/>
        <v>87612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87612</v>
      </c>
      <c r="F13" s="165"/>
      <c r="G13" s="163">
        <f t="shared" si="1"/>
        <v>0</v>
      </c>
      <c r="H13" s="163">
        <f t="shared" si="2"/>
        <v>87612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87612</v>
      </c>
      <c r="F14" s="163"/>
      <c r="G14" s="163">
        <f t="shared" si="1"/>
        <v>0</v>
      </c>
      <c r="H14" s="163">
        <f t="shared" si="2"/>
        <v>87612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87612</v>
      </c>
      <c r="F15" s="165"/>
      <c r="G15" s="163">
        <f t="shared" si="1"/>
        <v>0</v>
      </c>
      <c r="H15" s="163">
        <f t="shared" si="2"/>
        <v>87612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87612</v>
      </c>
      <c r="F16" s="165"/>
      <c r="G16" s="163">
        <f t="shared" si="1"/>
        <v>0</v>
      </c>
      <c r="H16" s="163">
        <f t="shared" si="2"/>
        <v>87612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87612</v>
      </c>
      <c r="F17" s="165"/>
      <c r="G17" s="163">
        <f t="shared" si="1"/>
        <v>0</v>
      </c>
      <c r="H17" s="163">
        <f t="shared" si="2"/>
        <v>87612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87612</v>
      </c>
      <c r="F18" s="165"/>
      <c r="G18" s="163">
        <f t="shared" si="1"/>
        <v>0</v>
      </c>
      <c r="H18" s="163">
        <f t="shared" si="2"/>
        <v>87612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87612</v>
      </c>
      <c r="F19" s="163"/>
      <c r="G19" s="163">
        <f t="shared" si="1"/>
        <v>0</v>
      </c>
      <c r="H19" s="163">
        <f t="shared" si="2"/>
        <v>87612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87612</v>
      </c>
      <c r="F20" s="163"/>
      <c r="G20" s="163">
        <f t="shared" si="1"/>
        <v>0</v>
      </c>
      <c r="H20" s="163">
        <f t="shared" si="2"/>
        <v>87612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87612</v>
      </c>
      <c r="F21" s="163"/>
      <c r="G21" s="163">
        <f t="shared" si="1"/>
        <v>0</v>
      </c>
      <c r="H21" s="163">
        <f t="shared" si="2"/>
        <v>87612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87612</v>
      </c>
      <c r="E23" s="138"/>
      <c r="F23" s="138">
        <f>SUM(F9:F22)</f>
        <v>0</v>
      </c>
      <c r="G23" s="138"/>
      <c r="H23" s="138">
        <f>D23-F23</f>
        <v>87612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102</v>
      </c>
      <c r="D26" s="191">
        <v>64262</v>
      </c>
      <c r="E26" s="191"/>
      <c r="F26" s="191"/>
      <c r="G26" s="191"/>
      <c r="H26" s="191">
        <f>D26-F26</f>
        <v>64262</v>
      </c>
      <c r="I26" s="164"/>
    </row>
    <row r="27" spans="1:9" x14ac:dyDescent="0.25">
      <c r="A27" s="159"/>
      <c r="B27" s="161"/>
      <c r="C27" s="190" t="s">
        <v>103</v>
      </c>
      <c r="D27" s="191">
        <v>23350</v>
      </c>
      <c r="E27" s="191"/>
      <c r="F27" s="191"/>
      <c r="G27" s="191"/>
      <c r="H27" s="191">
        <f>D27-F27</f>
        <v>23350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SUM(D26:D27)</f>
        <v>87612</v>
      </c>
      <c r="E28" s="194"/>
      <c r="F28" s="193">
        <f>SUM(F26:F27)</f>
        <v>0</v>
      </c>
      <c r="G28" s="194"/>
      <c r="H28" s="193">
        <f>SUM(H26:H27)</f>
        <v>87612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C6FEA-7663-4B2A-9A72-4224CF38A684}">
  <sheetPr>
    <pageSetUpPr fitToPage="1"/>
  </sheetPr>
  <dimension ref="A1:I29"/>
  <sheetViews>
    <sheetView zoomScaleNormal="100" workbookViewId="0">
      <selection activeCell="A19" sqref="A1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108</v>
      </c>
      <c r="B4" s="141"/>
      <c r="C4" s="142"/>
      <c r="D4" s="143" t="s">
        <v>110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109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111</v>
      </c>
      <c r="B9" s="160">
        <v>46226</v>
      </c>
      <c r="C9" s="161" t="s">
        <v>98</v>
      </c>
      <c r="D9" s="189">
        <v>17300</v>
      </c>
      <c r="E9" s="162">
        <f>D9</f>
        <v>17300</v>
      </c>
      <c r="F9" s="163"/>
      <c r="G9" s="163"/>
      <c r="H9" s="163">
        <f>E9</f>
        <v>17300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17300</v>
      </c>
      <c r="F10" s="165"/>
      <c r="G10" s="163">
        <f t="shared" ref="G10:G21" si="1">G9+F10</f>
        <v>0</v>
      </c>
      <c r="H10" s="163">
        <f t="shared" ref="H10:H21" si="2">H9-F10+D10</f>
        <v>17300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17300</v>
      </c>
      <c r="F11" s="165"/>
      <c r="G11" s="163">
        <f t="shared" si="1"/>
        <v>0</v>
      </c>
      <c r="H11" s="163">
        <f t="shared" si="2"/>
        <v>17300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17300</v>
      </c>
      <c r="F12" s="165"/>
      <c r="G12" s="163">
        <f t="shared" si="1"/>
        <v>0</v>
      </c>
      <c r="H12" s="163">
        <f t="shared" si="2"/>
        <v>17300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17300</v>
      </c>
      <c r="F13" s="165"/>
      <c r="G13" s="163">
        <f t="shared" si="1"/>
        <v>0</v>
      </c>
      <c r="H13" s="163">
        <f t="shared" si="2"/>
        <v>17300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17300</v>
      </c>
      <c r="F14" s="163"/>
      <c r="G14" s="163">
        <f t="shared" si="1"/>
        <v>0</v>
      </c>
      <c r="H14" s="163">
        <f t="shared" si="2"/>
        <v>17300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17300</v>
      </c>
      <c r="F15" s="165"/>
      <c r="G15" s="163">
        <f t="shared" si="1"/>
        <v>0</v>
      </c>
      <c r="H15" s="163">
        <f t="shared" si="2"/>
        <v>17300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17300</v>
      </c>
      <c r="F16" s="165"/>
      <c r="G16" s="163">
        <f t="shared" si="1"/>
        <v>0</v>
      </c>
      <c r="H16" s="163">
        <f t="shared" si="2"/>
        <v>17300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17300</v>
      </c>
      <c r="F17" s="165"/>
      <c r="G17" s="163">
        <f t="shared" si="1"/>
        <v>0</v>
      </c>
      <c r="H17" s="163">
        <f t="shared" si="2"/>
        <v>17300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17300</v>
      </c>
      <c r="F18" s="165"/>
      <c r="G18" s="163">
        <f t="shared" si="1"/>
        <v>0</v>
      </c>
      <c r="H18" s="163">
        <f t="shared" si="2"/>
        <v>17300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17300</v>
      </c>
      <c r="F19" s="163"/>
      <c r="G19" s="163">
        <f t="shared" si="1"/>
        <v>0</v>
      </c>
      <c r="H19" s="163">
        <f t="shared" si="2"/>
        <v>17300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17300</v>
      </c>
      <c r="F20" s="163"/>
      <c r="G20" s="163">
        <f t="shared" si="1"/>
        <v>0</v>
      </c>
      <c r="H20" s="163">
        <f t="shared" si="2"/>
        <v>17300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17300</v>
      </c>
      <c r="F21" s="163"/>
      <c r="G21" s="163">
        <f t="shared" si="1"/>
        <v>0</v>
      </c>
      <c r="H21" s="163">
        <f t="shared" si="2"/>
        <v>17300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17300</v>
      </c>
      <c r="E23" s="138"/>
      <c r="F23" s="138">
        <f>SUM(F9:F22)</f>
        <v>0</v>
      </c>
      <c r="G23" s="138"/>
      <c r="H23" s="138">
        <f>D23-F23</f>
        <v>17300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102</v>
      </c>
      <c r="D26" s="191">
        <v>12110</v>
      </c>
      <c r="E26" s="191"/>
      <c r="F26" s="191"/>
      <c r="G26" s="191"/>
      <c r="H26" s="191">
        <f>D26-F26</f>
        <v>12110</v>
      </c>
      <c r="I26" s="164"/>
    </row>
    <row r="27" spans="1:9" x14ac:dyDescent="0.25">
      <c r="A27" s="159"/>
      <c r="B27" s="161"/>
      <c r="C27" s="190" t="s">
        <v>103</v>
      </c>
      <c r="D27" s="191">
        <v>5190</v>
      </c>
      <c r="E27" s="191"/>
      <c r="F27" s="191"/>
      <c r="G27" s="191"/>
      <c r="H27" s="191">
        <f>D27-F27</f>
        <v>5190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SUM(D26:D27)</f>
        <v>17300</v>
      </c>
      <c r="E28" s="194"/>
      <c r="F28" s="193">
        <f>SUM(F26:F27)</f>
        <v>0</v>
      </c>
      <c r="G28" s="194"/>
      <c r="H28" s="193">
        <f>SUM(H26:H27)</f>
        <v>17300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A726-D213-40B1-AAF4-06D13631DE33}">
  <sheetPr>
    <pageSetUpPr fitToPage="1"/>
  </sheetPr>
  <dimension ref="A1:I30"/>
  <sheetViews>
    <sheetView zoomScaleNormal="100" workbookViewId="0">
      <selection activeCell="C31" sqref="C31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112</v>
      </c>
      <c r="B4" s="141"/>
      <c r="C4" s="142"/>
      <c r="D4" s="143" t="s">
        <v>113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114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115</v>
      </c>
      <c r="B9" s="160">
        <v>46226</v>
      </c>
      <c r="C9" s="161" t="s">
        <v>98</v>
      </c>
      <c r="D9" s="189">
        <v>205556</v>
      </c>
      <c r="E9" s="162">
        <f>D9</f>
        <v>205556</v>
      </c>
      <c r="F9" s="163"/>
      <c r="G9" s="163"/>
      <c r="H9" s="163">
        <f>E9</f>
        <v>205556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205556</v>
      </c>
      <c r="F10" s="165"/>
      <c r="G10" s="163">
        <f t="shared" ref="G10:G21" si="1">G9+F10</f>
        <v>0</v>
      </c>
      <c r="H10" s="163">
        <f t="shared" ref="H10:H21" si="2">H9-F10+D10</f>
        <v>205556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205556</v>
      </c>
      <c r="F11" s="165"/>
      <c r="G11" s="163">
        <f t="shared" si="1"/>
        <v>0</v>
      </c>
      <c r="H11" s="163">
        <f t="shared" si="2"/>
        <v>205556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205556</v>
      </c>
      <c r="F12" s="165"/>
      <c r="G12" s="163">
        <f t="shared" si="1"/>
        <v>0</v>
      </c>
      <c r="H12" s="163">
        <f t="shared" si="2"/>
        <v>205556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205556</v>
      </c>
      <c r="F13" s="165"/>
      <c r="G13" s="163">
        <f t="shared" si="1"/>
        <v>0</v>
      </c>
      <c r="H13" s="163">
        <f t="shared" si="2"/>
        <v>205556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205556</v>
      </c>
      <c r="F14" s="163"/>
      <c r="G14" s="163">
        <f t="shared" si="1"/>
        <v>0</v>
      </c>
      <c r="H14" s="163">
        <f t="shared" si="2"/>
        <v>205556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205556</v>
      </c>
      <c r="F15" s="165"/>
      <c r="G15" s="163">
        <f t="shared" si="1"/>
        <v>0</v>
      </c>
      <c r="H15" s="163">
        <f t="shared" si="2"/>
        <v>205556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205556</v>
      </c>
      <c r="F16" s="165"/>
      <c r="G16" s="163">
        <f t="shared" si="1"/>
        <v>0</v>
      </c>
      <c r="H16" s="163">
        <f t="shared" si="2"/>
        <v>205556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205556</v>
      </c>
      <c r="F17" s="165"/>
      <c r="G17" s="163">
        <f t="shared" si="1"/>
        <v>0</v>
      </c>
      <c r="H17" s="163">
        <f t="shared" si="2"/>
        <v>205556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205556</v>
      </c>
      <c r="F18" s="165"/>
      <c r="G18" s="163">
        <f t="shared" si="1"/>
        <v>0</v>
      </c>
      <c r="H18" s="163">
        <f t="shared" si="2"/>
        <v>205556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205556</v>
      </c>
      <c r="F19" s="163"/>
      <c r="G19" s="163">
        <f t="shared" si="1"/>
        <v>0</v>
      </c>
      <c r="H19" s="163">
        <f t="shared" si="2"/>
        <v>205556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205556</v>
      </c>
      <c r="F20" s="163"/>
      <c r="G20" s="163">
        <f t="shared" si="1"/>
        <v>0</v>
      </c>
      <c r="H20" s="163">
        <f t="shared" si="2"/>
        <v>205556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205556</v>
      </c>
      <c r="F21" s="163"/>
      <c r="G21" s="163">
        <f t="shared" si="1"/>
        <v>0</v>
      </c>
      <c r="H21" s="163">
        <f t="shared" si="2"/>
        <v>205556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205556</v>
      </c>
      <c r="E23" s="138"/>
      <c r="F23" s="138">
        <f>SUM(F9:F22)</f>
        <v>0</v>
      </c>
      <c r="G23" s="138"/>
      <c r="H23" s="138">
        <f>D23-F23</f>
        <v>205556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102</v>
      </c>
      <c r="D26" s="191">
        <v>125540</v>
      </c>
      <c r="E26" s="191"/>
      <c r="F26" s="191"/>
      <c r="G26" s="191"/>
      <c r="H26" s="191">
        <f>D26-F26</f>
        <v>125540</v>
      </c>
      <c r="I26" s="164"/>
    </row>
    <row r="27" spans="1:9" x14ac:dyDescent="0.25">
      <c r="A27" s="159"/>
      <c r="B27" s="161"/>
      <c r="C27" s="190" t="s">
        <v>103</v>
      </c>
      <c r="D27" s="191">
        <v>73050</v>
      </c>
      <c r="E27" s="191"/>
      <c r="F27" s="191"/>
      <c r="G27" s="191"/>
      <c r="H27" s="191">
        <f>D27-F27</f>
        <v>73050</v>
      </c>
      <c r="I27" s="164"/>
    </row>
    <row r="28" spans="1:9" x14ac:dyDescent="0.25">
      <c r="A28" s="159"/>
      <c r="B28" s="161"/>
      <c r="C28" s="190" t="s">
        <v>116</v>
      </c>
      <c r="D28" s="191">
        <v>6966</v>
      </c>
      <c r="E28" s="191"/>
      <c r="F28" s="191"/>
      <c r="G28" s="191"/>
      <c r="H28" s="191">
        <f>D28-F28</f>
        <v>6966</v>
      </c>
      <c r="I28" s="164"/>
    </row>
    <row r="29" spans="1:9" ht="15.75" thickBot="1" x14ac:dyDescent="0.3">
      <c r="A29" s="159"/>
      <c r="B29" s="161"/>
      <c r="C29" s="192" t="s">
        <v>101</v>
      </c>
      <c r="D29" s="193">
        <f>SUM(D26:D28)</f>
        <v>205556</v>
      </c>
      <c r="E29" s="194"/>
      <c r="F29" s="193">
        <f>SUM(F26:F28)</f>
        <v>0</v>
      </c>
      <c r="G29" s="194"/>
      <c r="H29" s="193">
        <f>SUM(H26:H28)</f>
        <v>205556</v>
      </c>
      <c r="I29" s="164"/>
    </row>
    <row r="30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4A41-574F-4CF9-BB3A-1F188AC94E3E}">
  <sheetPr>
    <pageSetUpPr fitToPage="1"/>
  </sheetPr>
  <dimension ref="A1:I24"/>
  <sheetViews>
    <sheetView zoomScaleNormal="100" workbookViewId="0">
      <selection activeCell="C28" sqref="C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181</v>
      </c>
      <c r="B4" s="141"/>
      <c r="C4" s="142"/>
      <c r="D4" s="143" t="s">
        <v>207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182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184</v>
      </c>
      <c r="B9" s="160">
        <v>46226</v>
      </c>
      <c r="C9" s="161" t="s">
        <v>183</v>
      </c>
      <c r="D9" s="189">
        <v>382520.29</v>
      </c>
      <c r="E9" s="162">
        <f>D9</f>
        <v>382520.29</v>
      </c>
      <c r="F9" s="163"/>
      <c r="G9" s="163"/>
      <c r="H9" s="163">
        <f>E9</f>
        <v>382520.29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382520.29</v>
      </c>
      <c r="F10" s="165"/>
      <c r="G10" s="163">
        <f t="shared" ref="G10:G21" si="1">G9+F10</f>
        <v>0</v>
      </c>
      <c r="H10" s="163">
        <f t="shared" ref="H10:H21" si="2">H9-F10+D10</f>
        <v>382520.29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382520.29</v>
      </c>
      <c r="F11" s="165"/>
      <c r="G11" s="163">
        <f t="shared" si="1"/>
        <v>0</v>
      </c>
      <c r="H11" s="163">
        <f t="shared" si="2"/>
        <v>382520.29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382520.29</v>
      </c>
      <c r="F12" s="165"/>
      <c r="G12" s="163">
        <f t="shared" si="1"/>
        <v>0</v>
      </c>
      <c r="H12" s="163">
        <f t="shared" si="2"/>
        <v>382520.29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382520.29</v>
      </c>
      <c r="F13" s="165"/>
      <c r="G13" s="163">
        <f t="shared" si="1"/>
        <v>0</v>
      </c>
      <c r="H13" s="163">
        <f t="shared" si="2"/>
        <v>382520.29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382520.29</v>
      </c>
      <c r="F14" s="163"/>
      <c r="G14" s="163">
        <f t="shared" si="1"/>
        <v>0</v>
      </c>
      <c r="H14" s="163">
        <f t="shared" si="2"/>
        <v>382520.29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382520.29</v>
      </c>
      <c r="F15" s="165"/>
      <c r="G15" s="163">
        <f t="shared" si="1"/>
        <v>0</v>
      </c>
      <c r="H15" s="163">
        <f t="shared" si="2"/>
        <v>382520.29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382520.29</v>
      </c>
      <c r="F16" s="165"/>
      <c r="G16" s="163">
        <f t="shared" si="1"/>
        <v>0</v>
      </c>
      <c r="H16" s="163">
        <f t="shared" si="2"/>
        <v>382520.29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382520.29</v>
      </c>
      <c r="F17" s="165"/>
      <c r="G17" s="163">
        <f t="shared" si="1"/>
        <v>0</v>
      </c>
      <c r="H17" s="163">
        <f t="shared" si="2"/>
        <v>382520.29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382520.29</v>
      </c>
      <c r="F18" s="165"/>
      <c r="G18" s="163">
        <f t="shared" si="1"/>
        <v>0</v>
      </c>
      <c r="H18" s="163">
        <f t="shared" si="2"/>
        <v>382520.29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382520.29</v>
      </c>
      <c r="F19" s="163"/>
      <c r="G19" s="163">
        <f t="shared" si="1"/>
        <v>0</v>
      </c>
      <c r="H19" s="163">
        <f t="shared" si="2"/>
        <v>382520.29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382520.29</v>
      </c>
      <c r="F20" s="163"/>
      <c r="G20" s="163">
        <f t="shared" si="1"/>
        <v>0</v>
      </c>
      <c r="H20" s="163">
        <f t="shared" si="2"/>
        <v>382520.29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382520.29</v>
      </c>
      <c r="F21" s="163"/>
      <c r="G21" s="163">
        <f t="shared" si="1"/>
        <v>0</v>
      </c>
      <c r="H21" s="163">
        <f t="shared" si="2"/>
        <v>382520.29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382520.29</v>
      </c>
      <c r="E23" s="138"/>
      <c r="F23" s="138">
        <f>SUM(F9:F22)</f>
        <v>0</v>
      </c>
      <c r="G23" s="138"/>
      <c r="H23" s="138">
        <f>D23-F23</f>
        <v>382520.29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5398-44D9-4EB6-A292-914568CAA4C6}">
  <sheetPr>
    <pageSetUpPr fitToPage="1"/>
  </sheetPr>
  <dimension ref="A1:I29"/>
  <sheetViews>
    <sheetView zoomScaleNormal="100" workbookViewId="0">
      <selection activeCell="O28" sqref="O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200</v>
      </c>
      <c r="B4" s="141"/>
      <c r="C4" s="142"/>
      <c r="D4" s="143" t="s">
        <v>201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202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203</v>
      </c>
      <c r="B9" s="160">
        <v>46254</v>
      </c>
      <c r="C9" s="161" t="s">
        <v>183</v>
      </c>
      <c r="D9" s="189">
        <v>67533.490000000005</v>
      </c>
      <c r="E9" s="162">
        <f>D9</f>
        <v>67533.490000000005</v>
      </c>
      <c r="F9" s="163"/>
      <c r="G9" s="163"/>
      <c r="H9" s="163">
        <f>E9</f>
        <v>67533.490000000005</v>
      </c>
      <c r="I9" s="164"/>
    </row>
    <row r="10" spans="1:9" x14ac:dyDescent="0.25">
      <c r="A10" s="159" t="s">
        <v>250</v>
      </c>
      <c r="B10" s="20">
        <v>46279</v>
      </c>
      <c r="C10" s="161" t="s">
        <v>251</v>
      </c>
      <c r="D10" s="162"/>
      <c r="E10" s="162">
        <f t="shared" ref="E10:E21" si="0">E9+D10</f>
        <v>67533.490000000005</v>
      </c>
      <c r="F10" s="214">
        <v>11277.74</v>
      </c>
      <c r="G10" s="163">
        <f t="shared" ref="G10:G21" si="1">G9+F10</f>
        <v>11277.74</v>
      </c>
      <c r="H10" s="163">
        <f t="shared" ref="H10:H21" si="2">H9-F10+D10</f>
        <v>56255.750000000007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67533.490000000005</v>
      </c>
      <c r="F11" s="165"/>
      <c r="G11" s="163">
        <f t="shared" si="1"/>
        <v>11277.74</v>
      </c>
      <c r="H11" s="163">
        <f t="shared" si="2"/>
        <v>56255.750000000007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67533.490000000005</v>
      </c>
      <c r="F12" s="165"/>
      <c r="G12" s="163">
        <f t="shared" si="1"/>
        <v>11277.74</v>
      </c>
      <c r="H12" s="163">
        <f t="shared" si="2"/>
        <v>56255.750000000007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67533.490000000005</v>
      </c>
      <c r="F13" s="165"/>
      <c r="G13" s="163">
        <f t="shared" si="1"/>
        <v>11277.74</v>
      </c>
      <c r="H13" s="163">
        <f t="shared" si="2"/>
        <v>56255.750000000007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67533.490000000005</v>
      </c>
      <c r="F14" s="163"/>
      <c r="G14" s="163">
        <f t="shared" si="1"/>
        <v>11277.74</v>
      </c>
      <c r="H14" s="163">
        <f t="shared" si="2"/>
        <v>56255.750000000007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67533.490000000005</v>
      </c>
      <c r="F15" s="165"/>
      <c r="G15" s="163">
        <f t="shared" si="1"/>
        <v>11277.74</v>
      </c>
      <c r="H15" s="163">
        <f t="shared" si="2"/>
        <v>56255.750000000007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67533.490000000005</v>
      </c>
      <c r="F16" s="165"/>
      <c r="G16" s="163">
        <f t="shared" si="1"/>
        <v>11277.74</v>
      </c>
      <c r="H16" s="163">
        <f t="shared" si="2"/>
        <v>56255.750000000007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67533.490000000005</v>
      </c>
      <c r="F17" s="165"/>
      <c r="G17" s="163">
        <f t="shared" si="1"/>
        <v>11277.74</v>
      </c>
      <c r="H17" s="163">
        <f t="shared" si="2"/>
        <v>56255.750000000007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67533.490000000005</v>
      </c>
      <c r="F18" s="165"/>
      <c r="G18" s="163">
        <f t="shared" si="1"/>
        <v>11277.74</v>
      </c>
      <c r="H18" s="163">
        <f t="shared" si="2"/>
        <v>56255.750000000007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67533.490000000005</v>
      </c>
      <c r="F19" s="163"/>
      <c r="G19" s="163">
        <f t="shared" si="1"/>
        <v>11277.74</v>
      </c>
      <c r="H19" s="163">
        <f t="shared" si="2"/>
        <v>56255.750000000007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67533.490000000005</v>
      </c>
      <c r="F20" s="163"/>
      <c r="G20" s="163">
        <f t="shared" si="1"/>
        <v>11277.74</v>
      </c>
      <c r="H20" s="163">
        <f t="shared" si="2"/>
        <v>56255.750000000007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67533.490000000005</v>
      </c>
      <c r="F21" s="163"/>
      <c r="G21" s="163">
        <f t="shared" si="1"/>
        <v>11277.74</v>
      </c>
      <c r="H21" s="163">
        <f t="shared" si="2"/>
        <v>56255.750000000007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67533.490000000005</v>
      </c>
      <c r="E23" s="138"/>
      <c r="F23" s="138">
        <f>SUM(F9:F22)</f>
        <v>11277.74</v>
      </c>
      <c r="G23" s="138"/>
      <c r="H23" s="138">
        <f>D23-F23</f>
        <v>56255.750000000007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204</v>
      </c>
      <c r="D26" s="191">
        <v>65533.49</v>
      </c>
      <c r="E26" s="191"/>
      <c r="F26" s="191">
        <f>11277.74</f>
        <v>11277.74</v>
      </c>
      <c r="G26" s="191"/>
      <c r="H26" s="191">
        <f>D26-F26</f>
        <v>54255.75</v>
      </c>
      <c r="I26" s="164"/>
    </row>
    <row r="27" spans="1:9" x14ac:dyDescent="0.25">
      <c r="A27" s="159"/>
      <c r="B27" s="161"/>
      <c r="C27" s="190" t="s">
        <v>205</v>
      </c>
      <c r="D27" s="191">
        <v>2000</v>
      </c>
      <c r="E27" s="191"/>
      <c r="F27" s="191"/>
      <c r="G27" s="191"/>
      <c r="H27" s="191">
        <f>D27-F27</f>
        <v>2000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SUM(D25:D27)</f>
        <v>67533.489999999991</v>
      </c>
      <c r="E28" s="194"/>
      <c r="F28" s="193">
        <f>SUM(F25:F27)</f>
        <v>11277.74</v>
      </c>
      <c r="G28" s="194"/>
      <c r="H28" s="193">
        <f>SUM(H25:H27)</f>
        <v>56255.75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C63B-9A65-42EC-9E75-4AF4F9D2B9DC}">
  <sheetPr>
    <pageSetUpPr fitToPage="1"/>
  </sheetPr>
  <dimension ref="A1:I29"/>
  <sheetViews>
    <sheetView zoomScaleNormal="100" workbookViewId="0">
      <selection activeCell="B13" sqref="B1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#9516.01'!B1</f>
        <v>IDR State of Iowa Building Renovation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#9516.01'!B2</f>
        <v>Project # 9516.01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#9516.01'!B3</f>
        <v>Program code 951601</v>
      </c>
      <c r="B3" s="94"/>
      <c r="C3" s="6"/>
      <c r="D3" s="97" t="str">
        <f>'RECAP #9516.01'!E3</f>
        <v>Major Program 4E19</v>
      </c>
      <c r="E3" s="6"/>
      <c r="F3" s="139"/>
      <c r="G3" s="139"/>
      <c r="H3" s="140"/>
      <c r="I3" s="140"/>
    </row>
    <row r="4" spans="1:9" ht="15.75" x14ac:dyDescent="0.25">
      <c r="A4" s="123" t="s">
        <v>275</v>
      </c>
      <c r="B4" s="141"/>
      <c r="C4" s="142"/>
      <c r="D4" s="143" t="s">
        <v>277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279</v>
      </c>
      <c r="E5" s="148"/>
      <c r="F5" s="149"/>
      <c r="G5" s="149"/>
      <c r="H5" s="145"/>
      <c r="I5" s="140"/>
    </row>
    <row r="6" spans="1:9" ht="15.75" x14ac:dyDescent="0.25">
      <c r="A6" s="100" t="str">
        <f>'RECAP #9516.01'!B6</f>
        <v>Project Manager - Jennie E.</v>
      </c>
      <c r="B6" s="100"/>
      <c r="C6" s="150"/>
      <c r="D6" s="151" t="s">
        <v>97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278</v>
      </c>
      <c r="B9" s="160">
        <v>46254</v>
      </c>
      <c r="C9" s="161" t="s">
        <v>98</v>
      </c>
      <c r="D9" s="189">
        <v>80946.3</v>
      </c>
      <c r="E9" s="162">
        <f>D9</f>
        <v>80946.3</v>
      </c>
      <c r="F9" s="163"/>
      <c r="G9" s="163"/>
      <c r="H9" s="163">
        <f>E9</f>
        <v>80946.3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80946.3</v>
      </c>
      <c r="F10" s="214"/>
      <c r="G10" s="163">
        <f t="shared" ref="G10:G21" si="1">G9+F10</f>
        <v>0</v>
      </c>
      <c r="H10" s="163">
        <f t="shared" ref="H10:H21" si="2">H9-F10+D10</f>
        <v>80946.3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80946.3</v>
      </c>
      <c r="F11" s="165"/>
      <c r="G11" s="163">
        <f t="shared" si="1"/>
        <v>0</v>
      </c>
      <c r="H11" s="163">
        <f t="shared" si="2"/>
        <v>80946.3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80946.3</v>
      </c>
      <c r="F12" s="165"/>
      <c r="G12" s="163">
        <f t="shared" si="1"/>
        <v>0</v>
      </c>
      <c r="H12" s="163">
        <f t="shared" si="2"/>
        <v>80946.3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80946.3</v>
      </c>
      <c r="F13" s="165"/>
      <c r="G13" s="163">
        <f t="shared" si="1"/>
        <v>0</v>
      </c>
      <c r="H13" s="163">
        <f t="shared" si="2"/>
        <v>80946.3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80946.3</v>
      </c>
      <c r="F14" s="163"/>
      <c r="G14" s="163">
        <f t="shared" si="1"/>
        <v>0</v>
      </c>
      <c r="H14" s="163">
        <f t="shared" si="2"/>
        <v>80946.3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80946.3</v>
      </c>
      <c r="F15" s="165"/>
      <c r="G15" s="163">
        <f t="shared" si="1"/>
        <v>0</v>
      </c>
      <c r="H15" s="163">
        <f t="shared" si="2"/>
        <v>80946.3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80946.3</v>
      </c>
      <c r="F16" s="165"/>
      <c r="G16" s="163">
        <f t="shared" si="1"/>
        <v>0</v>
      </c>
      <c r="H16" s="163">
        <f t="shared" si="2"/>
        <v>80946.3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80946.3</v>
      </c>
      <c r="F17" s="165"/>
      <c r="G17" s="163">
        <f t="shared" si="1"/>
        <v>0</v>
      </c>
      <c r="H17" s="163">
        <f t="shared" si="2"/>
        <v>80946.3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80946.3</v>
      </c>
      <c r="F18" s="165"/>
      <c r="G18" s="163">
        <f t="shared" si="1"/>
        <v>0</v>
      </c>
      <c r="H18" s="163">
        <f t="shared" si="2"/>
        <v>80946.3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80946.3</v>
      </c>
      <c r="F19" s="163"/>
      <c r="G19" s="163">
        <f t="shared" si="1"/>
        <v>0</v>
      </c>
      <c r="H19" s="163">
        <f t="shared" si="2"/>
        <v>80946.3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80946.3</v>
      </c>
      <c r="F20" s="163"/>
      <c r="G20" s="163">
        <f t="shared" si="1"/>
        <v>0</v>
      </c>
      <c r="H20" s="163">
        <f t="shared" si="2"/>
        <v>80946.3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80946.3</v>
      </c>
      <c r="F21" s="163"/>
      <c r="G21" s="163">
        <f t="shared" si="1"/>
        <v>0</v>
      </c>
      <c r="H21" s="163">
        <f t="shared" si="2"/>
        <v>80946.3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80946.3</v>
      </c>
      <c r="E23" s="138"/>
      <c r="F23" s="138">
        <f>SUM(F9:F22)</f>
        <v>0</v>
      </c>
      <c r="G23" s="138"/>
      <c r="H23" s="138">
        <f>D23-F23</f>
        <v>80946.3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116</v>
      </c>
      <c r="D26" s="191">
        <v>41812.199999999997</v>
      </c>
      <c r="E26" s="191"/>
      <c r="F26" s="191"/>
      <c r="G26" s="191"/>
      <c r="H26" s="191">
        <f>D26-F26</f>
        <v>41812.199999999997</v>
      </c>
      <c r="I26" s="164"/>
    </row>
    <row r="27" spans="1:9" x14ac:dyDescent="0.25">
      <c r="A27" s="159"/>
      <c r="B27" s="161"/>
      <c r="C27" s="190" t="s">
        <v>276</v>
      </c>
      <c r="D27" s="191">
        <v>39134.1</v>
      </c>
      <c r="E27" s="191"/>
      <c r="F27" s="191"/>
      <c r="G27" s="191"/>
      <c r="H27" s="191">
        <f>D27-F27</f>
        <v>39134.1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SUM(D25:D27)</f>
        <v>80946.299999999988</v>
      </c>
      <c r="E28" s="194"/>
      <c r="F28" s="193">
        <f>SUM(F25:F27)</f>
        <v>0</v>
      </c>
      <c r="G28" s="194"/>
      <c r="H28" s="193">
        <f>SUM(H25:H27)</f>
        <v>80946.299999999988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D5750-E358-454F-BD5E-78044497753D}">
  <sheetPr>
    <pageSetUpPr fitToPage="1"/>
  </sheetPr>
  <dimension ref="A1:G15"/>
  <sheetViews>
    <sheetView zoomScaleNormal="100" workbookViewId="0">
      <selection activeCell="B10" sqref="B10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131</v>
      </c>
      <c r="C1" s="93"/>
      <c r="D1" s="6"/>
      <c r="E1" s="6"/>
      <c r="F1" s="6"/>
      <c r="G1" s="6"/>
    </row>
    <row r="2" spans="1:7" ht="15.75" x14ac:dyDescent="0.25">
      <c r="A2" s="91"/>
      <c r="B2" s="95" t="s">
        <v>133</v>
      </c>
      <c r="C2" s="94"/>
      <c r="D2" s="6"/>
      <c r="E2" s="6"/>
      <c r="F2" s="6"/>
      <c r="G2" s="6"/>
    </row>
    <row r="3" spans="1:7" ht="15.75" x14ac:dyDescent="0.25">
      <c r="A3" s="91"/>
      <c r="B3" s="96" t="s">
        <v>134</v>
      </c>
      <c r="C3" s="94"/>
      <c r="D3" s="6"/>
      <c r="E3" s="97" t="s">
        <v>136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102"/>
      <c r="E5" s="102" t="s">
        <v>137</v>
      </c>
      <c r="F5" s="6"/>
      <c r="G5" s="6"/>
    </row>
    <row r="6" spans="1:7" ht="15.75" x14ac:dyDescent="0.25">
      <c r="A6" s="91"/>
      <c r="B6" s="100" t="s">
        <v>135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'#9522.00 Funds Rec''d '!H24</f>
        <v>10000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13</v>
      </c>
      <c r="C10" s="111"/>
      <c r="D10" s="109">
        <f>'#9522.00 Vendor A'!D23</f>
        <v>0</v>
      </c>
      <c r="E10" s="109">
        <f>'#xxxx.xx Vendor A '!F23</f>
        <v>0</v>
      </c>
      <c r="F10" s="109">
        <f>'#xxxx.xx Vendor A '!H23</f>
        <v>0</v>
      </c>
      <c r="G10" s="110"/>
    </row>
    <row r="11" spans="1:7" x14ac:dyDescent="0.25">
      <c r="A11" s="91"/>
      <c r="B11" s="94" t="s">
        <v>47</v>
      </c>
      <c r="C11" s="111"/>
      <c r="D11" s="109">
        <f>'#xxxx.xx PM TIME '!E23</f>
        <v>0</v>
      </c>
      <c r="E11" s="109">
        <f>'#xxxx.xx PM TIME '!G23</f>
        <v>0</v>
      </c>
      <c r="F11" s="109">
        <f>'#xxxx.xx PM TIME '!I23</f>
        <v>0</v>
      </c>
      <c r="G11" s="110"/>
    </row>
    <row r="12" spans="1:7" x14ac:dyDescent="0.25">
      <c r="A12" s="91"/>
      <c r="B12" s="94" t="s">
        <v>48</v>
      </c>
      <c r="C12" s="112"/>
      <c r="D12" s="113">
        <f>'#xxxx.xx Misc'!G22</f>
        <v>0</v>
      </c>
      <c r="E12" s="113">
        <f>'#xxxx.xx Misc'!G22</f>
        <v>0</v>
      </c>
      <c r="F12" s="109">
        <f>D12-E12</f>
        <v>0</v>
      </c>
      <c r="G12" s="110"/>
    </row>
    <row r="13" spans="1:7" ht="13.35" customHeight="1" x14ac:dyDescent="0.25">
      <c r="A13" s="91"/>
      <c r="B13" s="94"/>
      <c r="C13" s="112"/>
      <c r="D13" s="113"/>
      <c r="E13" s="113"/>
      <c r="F13" s="109"/>
      <c r="G13" s="110"/>
    </row>
    <row r="14" spans="1:7" ht="24" customHeight="1" thickBot="1" x14ac:dyDescent="0.3">
      <c r="A14" s="114"/>
      <c r="B14" s="115" t="s">
        <v>49</v>
      </c>
      <c r="C14" s="116">
        <f>SUM(C8:C13)</f>
        <v>10000</v>
      </c>
      <c r="D14" s="116">
        <f>SUM(D8:D13)</f>
        <v>0</v>
      </c>
      <c r="E14" s="116">
        <f>SUM(E8:E13)</f>
        <v>0</v>
      </c>
      <c r="F14" s="116">
        <f>SUM(D14-E14)</f>
        <v>0</v>
      </c>
      <c r="G14" s="116">
        <f>C8-D14</f>
        <v>10000</v>
      </c>
    </row>
    <row r="15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4227-918E-4B8E-BCAA-46CE2044EB6D}">
  <sheetPr>
    <pageSetUpPr fitToPage="1"/>
  </sheetPr>
  <dimension ref="A1:H25"/>
  <sheetViews>
    <sheetView zoomScaleNormal="100" workbookViewId="0">
      <selection activeCell="F15" sqref="F15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#9522.00'!B1</f>
        <v>DOC NCF Dietary and Laundry Hot Water Tank Replacement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#9522.00'!B2</f>
        <v>Project # 9522.00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#9522.00'!B3</f>
        <v>Program code 952200</v>
      </c>
      <c r="B3" s="7"/>
      <c r="C3" s="120" t="s">
        <v>3</v>
      </c>
      <c r="D3" s="122" t="str">
        <f>'RECAP #9522.00'!E3</f>
        <v>Major Program 4E01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#9522.00'!B6</f>
        <v>Project Manager - Brad T.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197</v>
      </c>
      <c r="F9" s="134">
        <v>46253</v>
      </c>
      <c r="G9" s="188">
        <v>10000</v>
      </c>
      <c r="H9" s="188">
        <v>10000</v>
      </c>
    </row>
    <row r="10" spans="1:8" x14ac:dyDescent="0.25">
      <c r="A10" s="12"/>
      <c r="B10" s="12"/>
      <c r="C10" s="13"/>
      <c r="D10" s="15"/>
      <c r="E10" s="12"/>
      <c r="F10" s="12"/>
      <c r="G10" s="18"/>
      <c r="H10" s="18"/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10000</v>
      </c>
      <c r="H24" s="138">
        <f>SUM(H9:H23)</f>
        <v>10000</v>
      </c>
    </row>
    <row r="25" spans="1:8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949FE-EAF7-4302-80B7-B0AB99FDB649}">
  <sheetPr>
    <tabColor rgb="FF0070C0"/>
    <pageSetUpPr fitToPage="1"/>
  </sheetPr>
  <dimension ref="A1:I24"/>
  <sheetViews>
    <sheetView zoomScaleNormal="100" workbookViewId="0">
      <selection activeCell="C16" sqref="C16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3.710937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#9522.00'!B1</f>
        <v>DOC NCF Dietary and Laundry Hot Water Tank Replacement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#9522.00'!B2</f>
        <v>Project # 9522.00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#9522.00'!B3</f>
        <v>Program code 952200</v>
      </c>
      <c r="B3" s="94"/>
      <c r="C3" s="6"/>
      <c r="D3" s="97" t="str">
        <f>'RECAP #9522.00'!E3</f>
        <v>Major Program 4E01</v>
      </c>
      <c r="E3" s="6"/>
      <c r="F3" s="139"/>
      <c r="G3" s="139"/>
      <c r="H3" s="140"/>
      <c r="I3" s="140"/>
    </row>
    <row r="4" spans="1:9" ht="15.75" x14ac:dyDescent="0.25">
      <c r="A4" s="123" t="s">
        <v>13</v>
      </c>
      <c r="B4" s="141"/>
      <c r="C4" s="142"/>
      <c r="D4" s="143" t="s">
        <v>214</v>
      </c>
      <c r="E4" s="139"/>
      <c r="F4" s="139"/>
      <c r="G4" s="139"/>
      <c r="H4" s="140"/>
      <c r="I4" s="140"/>
    </row>
    <row r="5" spans="1:9" ht="15.75" x14ac:dyDescent="0.25">
      <c r="A5" s="144" t="s">
        <v>216</v>
      </c>
      <c r="B5" s="145"/>
      <c r="C5" s="146"/>
      <c r="D5" s="147"/>
      <c r="E5" s="148"/>
      <c r="F5" s="149"/>
      <c r="G5" s="149"/>
      <c r="H5" s="145"/>
      <c r="I5" s="140"/>
    </row>
    <row r="6" spans="1:9" ht="15.75" x14ac:dyDescent="0.25">
      <c r="A6" s="100" t="str">
        <f>'RECAP #9522.00'!B6</f>
        <v>Project Manager - Brad T.</v>
      </c>
      <c r="B6" s="100"/>
      <c r="C6" s="150"/>
      <c r="D6" s="151" t="s">
        <v>215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/>
      <c r="B9" s="160"/>
      <c r="C9" s="161"/>
      <c r="D9" s="189"/>
      <c r="E9" s="162">
        <f>D9</f>
        <v>0</v>
      </c>
      <c r="F9" s="163"/>
      <c r="G9" s="163"/>
      <c r="H9" s="163">
        <f>E9</f>
        <v>0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0</v>
      </c>
      <c r="F10" s="165"/>
      <c r="G10" s="163">
        <f t="shared" ref="G10:G21" si="1">G9+F10</f>
        <v>0</v>
      </c>
      <c r="H10" s="163">
        <f t="shared" ref="H10:H21" si="2">H9-F10+D10</f>
        <v>0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0</v>
      </c>
      <c r="F11" s="165"/>
      <c r="G11" s="163">
        <f t="shared" si="1"/>
        <v>0</v>
      </c>
      <c r="H11" s="163">
        <f t="shared" si="2"/>
        <v>0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0</v>
      </c>
      <c r="F12" s="165"/>
      <c r="G12" s="163">
        <f t="shared" si="1"/>
        <v>0</v>
      </c>
      <c r="H12" s="163">
        <f t="shared" si="2"/>
        <v>0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0</v>
      </c>
      <c r="F13" s="165"/>
      <c r="G13" s="163">
        <f t="shared" si="1"/>
        <v>0</v>
      </c>
      <c r="H13" s="163">
        <f t="shared" si="2"/>
        <v>0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0</v>
      </c>
      <c r="F14" s="163"/>
      <c r="G14" s="163">
        <f t="shared" si="1"/>
        <v>0</v>
      </c>
      <c r="H14" s="163">
        <f t="shared" si="2"/>
        <v>0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0</v>
      </c>
      <c r="F15" s="165"/>
      <c r="G15" s="163">
        <f t="shared" si="1"/>
        <v>0</v>
      </c>
      <c r="H15" s="163">
        <f t="shared" si="2"/>
        <v>0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0</v>
      </c>
      <c r="F16" s="165"/>
      <c r="G16" s="163">
        <f t="shared" si="1"/>
        <v>0</v>
      </c>
      <c r="H16" s="163">
        <f t="shared" si="2"/>
        <v>0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0</v>
      </c>
      <c r="F17" s="165"/>
      <c r="G17" s="163">
        <f t="shared" si="1"/>
        <v>0</v>
      </c>
      <c r="H17" s="163">
        <f t="shared" si="2"/>
        <v>0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0</v>
      </c>
      <c r="F18" s="165"/>
      <c r="G18" s="163">
        <f t="shared" si="1"/>
        <v>0</v>
      </c>
      <c r="H18" s="163">
        <f t="shared" si="2"/>
        <v>0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0</v>
      </c>
      <c r="F19" s="163"/>
      <c r="G19" s="163">
        <f t="shared" si="1"/>
        <v>0</v>
      </c>
      <c r="H19" s="163">
        <f t="shared" si="2"/>
        <v>0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0</v>
      </c>
      <c r="F20" s="163"/>
      <c r="G20" s="163">
        <f t="shared" si="1"/>
        <v>0</v>
      </c>
      <c r="H20" s="163">
        <f t="shared" si="2"/>
        <v>0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0</v>
      </c>
      <c r="F21" s="163"/>
      <c r="G21" s="163">
        <f t="shared" si="1"/>
        <v>0</v>
      </c>
      <c r="H21" s="163">
        <f t="shared" si="2"/>
        <v>0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0</v>
      </c>
      <c r="E23" s="138"/>
      <c r="F23" s="138">
        <f>SUM(F9:F22)</f>
        <v>0</v>
      </c>
      <c r="G23" s="138"/>
      <c r="H23" s="138">
        <f>D23-F23</f>
        <v>0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74BC-FD83-4F34-8419-364B047C9EBA}">
  <sheetPr>
    <tabColor rgb="FF0070C0"/>
    <pageSetUpPr fitToPage="1"/>
  </sheetPr>
  <dimension ref="A1:J24"/>
  <sheetViews>
    <sheetView zoomScaleNormal="100" workbookViewId="0">
      <selection activeCell="A24" sqref="A24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#9522.00'!B1</f>
        <v>DOC NCF Dietary and Laundry Hot Water Tank Replacement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#9522.00'!B2</f>
        <v>Project # 9522.00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#9522.00'!B3</f>
        <v>Program code 952200</v>
      </c>
      <c r="B3" s="94"/>
      <c r="C3" s="94"/>
      <c r="D3" s="6"/>
      <c r="E3" s="97" t="str">
        <f>'RECAP #9522.00'!E3</f>
        <v>Major Program 4E01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#9522.00'!B6</f>
        <v>Project Manager - Brad T.</v>
      </c>
      <c r="B6" s="100"/>
      <c r="C6" s="100"/>
      <c r="D6" s="150"/>
      <c r="E6" s="147" t="s">
        <v>142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/>
      <c r="E9" s="174"/>
      <c r="F9" s="162">
        <f>E9</f>
        <v>0</v>
      </c>
      <c r="G9" s="163"/>
      <c r="H9" s="163"/>
      <c r="I9" s="163">
        <f>F9</f>
        <v>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0</v>
      </c>
      <c r="G10" s="176"/>
      <c r="H10" s="163">
        <f t="shared" ref="H10:H21" si="1">H9+G10</f>
        <v>0</v>
      </c>
      <c r="I10" s="163">
        <f t="shared" ref="I10:I21" si="2">I9-G10+E10</f>
        <v>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0</v>
      </c>
      <c r="G11" s="165"/>
      <c r="H11" s="163">
        <f t="shared" si="1"/>
        <v>0</v>
      </c>
      <c r="I11" s="163">
        <f t="shared" si="2"/>
        <v>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0</v>
      </c>
      <c r="G12" s="165"/>
      <c r="H12" s="163">
        <f t="shared" si="1"/>
        <v>0</v>
      </c>
      <c r="I12" s="163">
        <f t="shared" si="2"/>
        <v>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0</v>
      </c>
      <c r="G13" s="165"/>
      <c r="H13" s="163">
        <f t="shared" si="1"/>
        <v>0</v>
      </c>
      <c r="I13" s="163">
        <f t="shared" si="2"/>
        <v>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0</v>
      </c>
      <c r="G14" s="163"/>
      <c r="H14" s="163">
        <f t="shared" si="1"/>
        <v>0</v>
      </c>
      <c r="I14" s="163">
        <f t="shared" si="2"/>
        <v>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0</v>
      </c>
      <c r="G15" s="165"/>
      <c r="H15" s="163">
        <f t="shared" si="1"/>
        <v>0</v>
      </c>
      <c r="I15" s="163">
        <f t="shared" si="2"/>
        <v>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0</v>
      </c>
      <c r="G16" s="165"/>
      <c r="H16" s="163">
        <f t="shared" si="1"/>
        <v>0</v>
      </c>
      <c r="I16" s="163">
        <f t="shared" si="2"/>
        <v>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0</v>
      </c>
      <c r="G17" s="165"/>
      <c r="H17" s="163">
        <f t="shared" si="1"/>
        <v>0</v>
      </c>
      <c r="I17" s="163">
        <f t="shared" si="2"/>
        <v>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0</v>
      </c>
      <c r="G18" s="165"/>
      <c r="H18" s="163">
        <f t="shared" si="1"/>
        <v>0</v>
      </c>
      <c r="I18" s="163">
        <f t="shared" si="2"/>
        <v>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0</v>
      </c>
      <c r="G19" s="163"/>
      <c r="H19" s="163">
        <f t="shared" si="1"/>
        <v>0</v>
      </c>
      <c r="I19" s="163">
        <f t="shared" si="2"/>
        <v>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0</v>
      </c>
      <c r="G20" s="163"/>
      <c r="H20" s="163">
        <f t="shared" si="1"/>
        <v>0</v>
      </c>
      <c r="I20" s="163">
        <f t="shared" si="2"/>
        <v>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0</v>
      </c>
      <c r="G21" s="163"/>
      <c r="H21" s="163">
        <f t="shared" si="1"/>
        <v>0</v>
      </c>
      <c r="I21" s="163">
        <f t="shared" si="2"/>
        <v>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0</v>
      </c>
      <c r="F23" s="138"/>
      <c r="G23" s="138">
        <f>SUM(G9:G22)</f>
        <v>0</v>
      </c>
      <c r="H23" s="138"/>
      <c r="I23" s="138">
        <f>E23-G23</f>
        <v>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A53F8-0691-49F8-BF55-405E64F06108}">
  <sheetPr>
    <tabColor indexed="30"/>
    <pageSetUpPr fitToPage="1"/>
  </sheetPr>
  <dimension ref="A1:H23"/>
  <sheetViews>
    <sheetView zoomScaleNormal="100" workbookViewId="0">
      <selection activeCell="E4" sqref="E4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#9522.00'!B1</f>
        <v>DOC NCF Dietary and Laundry Hot Water Tank Replacement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#9522.00'!B2</f>
        <v>Project # 9522.00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#9522.00'!B3</f>
        <v>Program code 952200</v>
      </c>
      <c r="B3" s="94"/>
      <c r="C3" s="94"/>
      <c r="D3" s="94"/>
      <c r="E3" s="97" t="str">
        <f>'RECAP #9522.00'!E3</f>
        <v>Major Program 4E01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#9522.00'!B6</f>
        <v>Project Manager - Brad T.</v>
      </c>
      <c r="B6" s="100"/>
      <c r="C6" s="100"/>
      <c r="D6" s="100"/>
      <c r="E6" s="97" t="s">
        <v>67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2D05-ECDA-4937-B937-DBF8C6581533}">
  <sheetPr>
    <pageSetUpPr fitToPage="1"/>
  </sheetPr>
  <dimension ref="A1:G16"/>
  <sheetViews>
    <sheetView zoomScaleNormal="100" workbookViewId="0">
      <selection activeCell="F14" sqref="F14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157</v>
      </c>
      <c r="C1" s="93"/>
      <c r="D1" s="6"/>
      <c r="E1" s="6"/>
      <c r="F1" s="6"/>
      <c r="G1" s="6"/>
    </row>
    <row r="2" spans="1:7" ht="15.75" x14ac:dyDescent="0.25">
      <c r="A2" s="91"/>
      <c r="B2" s="95" t="s">
        <v>159</v>
      </c>
      <c r="C2" s="94"/>
      <c r="D2" s="6"/>
      <c r="E2" s="6"/>
      <c r="F2" s="6"/>
      <c r="G2" s="6"/>
    </row>
    <row r="3" spans="1:7" ht="15.75" x14ac:dyDescent="0.25">
      <c r="A3" s="91"/>
      <c r="B3" s="96" t="s">
        <v>160</v>
      </c>
      <c r="C3" s="94"/>
      <c r="D3" s="6"/>
      <c r="E3" s="97" t="s">
        <v>162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158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'#9534.01 Funds Rec''d '!H23</f>
        <v>291000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223</v>
      </c>
      <c r="C10" s="111"/>
      <c r="D10" s="109">
        <f>'#9534.01 Absolute Group'!D23</f>
        <v>198662</v>
      </c>
      <c r="E10" s="109">
        <f>'#9534.01 Absolute Group'!F23</f>
        <v>0</v>
      </c>
      <c r="F10" s="109">
        <f>'#9534.01 Absolute Group'!H23</f>
        <v>198662</v>
      </c>
      <c r="G10" s="110"/>
    </row>
    <row r="11" spans="1:7" x14ac:dyDescent="0.25">
      <c r="A11" s="91"/>
      <c r="B11" s="94" t="s">
        <v>47</v>
      </c>
      <c r="C11" s="111"/>
      <c r="D11" s="109">
        <f>'#9534.01 PM TIME'!E23</f>
        <v>0</v>
      </c>
      <c r="E11" s="109">
        <f>'#9534.01 PM TIME'!G23</f>
        <v>0</v>
      </c>
      <c r="F11" s="109">
        <f>'#9534.01 PM TIME'!I23</f>
        <v>0</v>
      </c>
      <c r="G11" s="110"/>
    </row>
    <row r="12" spans="1:7" x14ac:dyDescent="0.25">
      <c r="A12" s="91"/>
      <c r="B12" s="94" t="s">
        <v>48</v>
      </c>
      <c r="C12" s="112"/>
      <c r="D12" s="113">
        <f>'#9534.01 Misc'!G22</f>
        <v>0</v>
      </c>
      <c r="E12" s="113">
        <f>'#9534.01 Misc'!G22</f>
        <v>0</v>
      </c>
      <c r="F12" s="109">
        <f>D12-E12</f>
        <v>0</v>
      </c>
      <c r="G12" s="110"/>
    </row>
    <row r="13" spans="1:7" x14ac:dyDescent="0.25">
      <c r="A13" s="91"/>
      <c r="B13" s="94" t="s">
        <v>125</v>
      </c>
      <c r="C13" s="112"/>
      <c r="D13" s="113">
        <f>'#9534.01 Samuels Group'!D23</f>
        <v>54941.2</v>
      </c>
      <c r="E13" s="113">
        <f>'#9534.01 Samuels Group'!F23</f>
        <v>0</v>
      </c>
      <c r="F13" s="109">
        <f>'#9534.01 Samuels Group'!H23</f>
        <v>54941.2</v>
      </c>
      <c r="G13" s="110"/>
    </row>
    <row r="14" spans="1:7" ht="13.35" customHeight="1" x14ac:dyDescent="0.25">
      <c r="A14" s="91"/>
      <c r="B14" s="94"/>
      <c r="C14" s="112"/>
      <c r="D14" s="113"/>
      <c r="E14" s="113"/>
      <c r="F14" s="109"/>
      <c r="G14" s="110"/>
    </row>
    <row r="15" spans="1:7" ht="24" customHeight="1" thickBot="1" x14ac:dyDescent="0.3">
      <c r="A15" s="114"/>
      <c r="B15" s="115" t="s">
        <v>49</v>
      </c>
      <c r="C15" s="116">
        <f>SUM(C8:C14)</f>
        <v>291000</v>
      </c>
      <c r="D15" s="116">
        <f>SUM(D8:D14)</f>
        <v>253603.20000000001</v>
      </c>
      <c r="E15" s="116">
        <f>SUM(E8:E14)</f>
        <v>0</v>
      </c>
      <c r="F15" s="116">
        <f>SUM(D15-E15)</f>
        <v>253603.20000000001</v>
      </c>
      <c r="G15" s="116">
        <f>C8-D15</f>
        <v>37396.799999999988</v>
      </c>
    </row>
    <row r="16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8424D-F9B3-4A44-8827-47F794E9C153}">
  <sheetPr>
    <pageSetUpPr fitToPage="1"/>
  </sheetPr>
  <dimension ref="A1:H24"/>
  <sheetViews>
    <sheetView zoomScaleNormal="100" workbookViewId="0">
      <selection activeCell="J22" sqref="J22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8.5703125" bestFit="1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#9534.01'!B1</f>
        <v>IDR ATOD Will call Ramp Replacement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#9534.01'!B2</f>
        <v>Project # 9534.01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#9534.01'!B3</f>
        <v>Program code 953401</v>
      </c>
      <c r="B3" s="7"/>
      <c r="C3" s="120" t="s">
        <v>3</v>
      </c>
      <c r="D3" s="122" t="str">
        <f>'RECAP #9534.01'!E3</f>
        <v>Major Program 4H06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77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#9534.01'!B6</f>
        <v>Project Manager - Jennie E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ht="39" x14ac:dyDescent="0.25">
      <c r="A9" s="12"/>
      <c r="B9" s="12"/>
      <c r="C9" s="13"/>
      <c r="D9" s="15" t="s">
        <v>195</v>
      </c>
      <c r="E9" s="12" t="s">
        <v>192</v>
      </c>
      <c r="F9" s="12">
        <v>46252</v>
      </c>
      <c r="G9" s="188">
        <v>291000</v>
      </c>
      <c r="H9" s="188">
        <v>291000</v>
      </c>
    </row>
    <row r="10" spans="1:8" x14ac:dyDescent="0.25">
      <c r="A10" s="23"/>
      <c r="B10" s="13"/>
      <c r="C10" s="19"/>
      <c r="D10" s="15"/>
      <c r="F10" s="12"/>
      <c r="G10" s="21"/>
      <c r="H10" s="22"/>
    </row>
    <row r="11" spans="1:8" x14ac:dyDescent="0.25">
      <c r="A11" s="23"/>
      <c r="B11" s="13"/>
      <c r="C11" s="24"/>
      <c r="D11" s="15"/>
      <c r="F11" s="12"/>
      <c r="G11" s="21"/>
      <c r="H11" s="22"/>
    </row>
    <row r="12" spans="1:8" x14ac:dyDescent="0.25">
      <c r="A12" s="20"/>
      <c r="B12" s="25"/>
      <c r="C12" s="24"/>
      <c r="D12" s="15"/>
      <c r="F12" s="12"/>
      <c r="G12" s="135"/>
      <c r="H12" s="136"/>
    </row>
    <row r="13" spans="1:8" x14ac:dyDescent="0.25">
      <c r="A13" s="23"/>
      <c r="B13" s="26"/>
      <c r="C13" s="24"/>
      <c r="D13" s="13"/>
      <c r="E13" s="26"/>
      <c r="F13" s="12"/>
      <c r="G13" s="21"/>
      <c r="H13" s="22"/>
    </row>
    <row r="14" spans="1:8" x14ac:dyDescent="0.25">
      <c r="A14" s="23"/>
      <c r="B14" s="26"/>
      <c r="C14" s="125"/>
      <c r="D14" s="27"/>
      <c r="E14" s="25"/>
      <c r="F14" s="137"/>
      <c r="G14" s="28"/>
      <c r="H14" s="28"/>
    </row>
    <row r="15" spans="1:8" x14ac:dyDescent="0.25">
      <c r="A15" s="23"/>
      <c r="B15" s="26"/>
      <c r="C15" s="125" t="s">
        <v>3</v>
      </c>
      <c r="D15" s="27"/>
      <c r="E15" s="26"/>
      <c r="F15" s="137"/>
      <c r="G15" s="28"/>
      <c r="H15" s="28"/>
    </row>
    <row r="16" spans="1:8" x14ac:dyDescent="0.25">
      <c r="A16" s="23"/>
      <c r="B16" s="26"/>
      <c r="C16" s="125"/>
      <c r="D16" s="27"/>
      <c r="E16" s="26"/>
      <c r="F16" s="137"/>
      <c r="G16" s="29"/>
      <c r="H16" s="125"/>
    </row>
    <row r="17" spans="1:8" x14ac:dyDescent="0.25">
      <c r="A17" s="23"/>
      <c r="B17" s="117"/>
      <c r="C17" s="125"/>
      <c r="D17" s="27"/>
      <c r="E17" s="26"/>
      <c r="F17" s="137"/>
      <c r="G17" s="28"/>
      <c r="H17" s="28"/>
    </row>
    <row r="18" spans="1:8" x14ac:dyDescent="0.25">
      <c r="A18" s="23"/>
      <c r="B18" s="26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9"/>
      <c r="H19" s="125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23"/>
      <c r="G21" s="28"/>
      <c r="H21" s="28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ht="15.75" thickBot="1" x14ac:dyDescent="0.3">
      <c r="A23" s="30"/>
      <c r="B23" s="31" t="s">
        <v>9</v>
      </c>
      <c r="C23" s="32">
        <f>SUM(C9:C22)</f>
        <v>0</v>
      </c>
      <c r="D23" s="33" t="s">
        <v>10</v>
      </c>
      <c r="E23" s="34"/>
      <c r="F23" s="35"/>
      <c r="G23" s="138">
        <f>SUM(G9:G22)</f>
        <v>291000</v>
      </c>
      <c r="H23" s="138">
        <f>SUM(H9:H22)</f>
        <v>291000</v>
      </c>
    </row>
    <row r="24" spans="1:8" ht="15" customHeight="1" thickTop="1" x14ac:dyDescent="0.25"/>
  </sheetData>
  <pageMargins left="0.25" right="0.25" top="1.1241666666666668" bottom="0.75" header="0.3" footer="0.3"/>
  <pageSetup scale="73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8E5E8-C174-4479-820C-ADC5D3BBC04F}">
  <sheetPr>
    <pageSetUpPr fitToPage="1"/>
  </sheetPr>
  <dimension ref="A1:I24"/>
  <sheetViews>
    <sheetView zoomScaleNormal="100" workbookViewId="0">
      <selection activeCell="H28" sqref="H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2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#9534.01'!B1</f>
        <v>IDR ATOD Will call Ramp Replacement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#9534.01'!B2</f>
        <v>Project # 9534.01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#9534.01'!B3</f>
        <v>Program code 953401</v>
      </c>
      <c r="B3" s="94"/>
      <c r="C3" s="6"/>
      <c r="D3" s="97" t="str">
        <f>'RECAP #9534.01'!E3</f>
        <v>Major Program 4H06</v>
      </c>
      <c r="E3" s="6"/>
      <c r="F3" s="139"/>
      <c r="G3" s="139"/>
      <c r="H3" s="140"/>
      <c r="I3" s="140"/>
    </row>
    <row r="4" spans="1:9" ht="15.75" x14ac:dyDescent="0.25">
      <c r="A4" s="123" t="s">
        <v>223</v>
      </c>
      <c r="B4" s="141"/>
      <c r="C4" s="142"/>
      <c r="D4" s="143" t="s">
        <v>225</v>
      </c>
      <c r="E4" s="139"/>
      <c r="F4" s="139"/>
      <c r="G4" s="139"/>
      <c r="H4" s="140"/>
      <c r="I4" s="140"/>
    </row>
    <row r="5" spans="1:9" ht="15.75" x14ac:dyDescent="0.25">
      <c r="A5" s="144" t="s">
        <v>224</v>
      </c>
      <c r="B5" s="145"/>
      <c r="C5" s="146"/>
      <c r="D5" s="147" t="s">
        <v>226</v>
      </c>
      <c r="E5" s="148"/>
      <c r="F5" s="149"/>
      <c r="G5" s="149"/>
      <c r="H5" s="145"/>
      <c r="I5" s="140"/>
    </row>
    <row r="6" spans="1:9" ht="15.75" x14ac:dyDescent="0.25">
      <c r="A6" s="100" t="str">
        <f>'RECAP #9534.01'!B6</f>
        <v>Project Manager - Jennie E</v>
      </c>
      <c r="B6" s="100"/>
      <c r="C6" s="150"/>
      <c r="D6" s="151" t="s">
        <v>227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228</v>
      </c>
      <c r="B9" s="160">
        <v>46268</v>
      </c>
      <c r="C9" s="161" t="s">
        <v>183</v>
      </c>
      <c r="D9" s="174">
        <v>198662</v>
      </c>
      <c r="E9" s="162">
        <f>D9</f>
        <v>198662</v>
      </c>
      <c r="F9" s="163"/>
      <c r="G9" s="163"/>
      <c r="H9" s="163">
        <f>E9</f>
        <v>198662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198662</v>
      </c>
      <c r="F10" s="165"/>
      <c r="G10" s="163">
        <f t="shared" ref="G10:G21" si="1">G9+F10</f>
        <v>0</v>
      </c>
      <c r="H10" s="163">
        <f t="shared" ref="H10:H21" si="2">H9-F10+D10</f>
        <v>198662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198662</v>
      </c>
      <c r="F11" s="165"/>
      <c r="G11" s="163">
        <f t="shared" si="1"/>
        <v>0</v>
      </c>
      <c r="H11" s="163">
        <f t="shared" si="2"/>
        <v>198662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198662</v>
      </c>
      <c r="F12" s="165"/>
      <c r="G12" s="163">
        <f t="shared" si="1"/>
        <v>0</v>
      </c>
      <c r="H12" s="163">
        <f t="shared" si="2"/>
        <v>198662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198662</v>
      </c>
      <c r="F13" s="165"/>
      <c r="G13" s="163">
        <f t="shared" si="1"/>
        <v>0</v>
      </c>
      <c r="H13" s="163">
        <f t="shared" si="2"/>
        <v>198662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198662</v>
      </c>
      <c r="F14" s="163"/>
      <c r="G14" s="163">
        <f t="shared" si="1"/>
        <v>0</v>
      </c>
      <c r="H14" s="163">
        <f t="shared" si="2"/>
        <v>198662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198662</v>
      </c>
      <c r="F15" s="165"/>
      <c r="G15" s="163">
        <f t="shared" si="1"/>
        <v>0</v>
      </c>
      <c r="H15" s="163">
        <f t="shared" si="2"/>
        <v>198662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198662</v>
      </c>
      <c r="F16" s="165"/>
      <c r="G16" s="163">
        <f t="shared" si="1"/>
        <v>0</v>
      </c>
      <c r="H16" s="163">
        <f t="shared" si="2"/>
        <v>198662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198662</v>
      </c>
      <c r="F17" s="165"/>
      <c r="G17" s="163">
        <f t="shared" si="1"/>
        <v>0</v>
      </c>
      <c r="H17" s="163">
        <f t="shared" si="2"/>
        <v>198662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198662</v>
      </c>
      <c r="F18" s="165"/>
      <c r="G18" s="163">
        <f t="shared" si="1"/>
        <v>0</v>
      </c>
      <c r="H18" s="163">
        <f t="shared" si="2"/>
        <v>198662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198662</v>
      </c>
      <c r="F19" s="163"/>
      <c r="G19" s="163">
        <f t="shared" si="1"/>
        <v>0</v>
      </c>
      <c r="H19" s="163">
        <f t="shared" si="2"/>
        <v>198662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198662</v>
      </c>
      <c r="F20" s="163"/>
      <c r="G20" s="163">
        <f t="shared" si="1"/>
        <v>0</v>
      </c>
      <c r="H20" s="163">
        <f t="shared" si="2"/>
        <v>198662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198662</v>
      </c>
      <c r="F21" s="163"/>
      <c r="G21" s="163">
        <f t="shared" si="1"/>
        <v>0</v>
      </c>
      <c r="H21" s="163">
        <f t="shared" si="2"/>
        <v>198662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198662</v>
      </c>
      <c r="E23" s="138"/>
      <c r="F23" s="138">
        <f>SUM(F9:F22)</f>
        <v>0</v>
      </c>
      <c r="G23" s="138"/>
      <c r="H23" s="138">
        <f>D23-F23</f>
        <v>198662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6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3097-7B40-4823-AD49-305AC12C58DA}">
  <sheetPr>
    <tabColor rgb="FF0070C0"/>
    <pageSetUpPr fitToPage="1"/>
  </sheetPr>
  <dimension ref="A1:J24"/>
  <sheetViews>
    <sheetView zoomScaleNormal="100" workbookViewId="0">
      <selection activeCell="E7" sqref="E7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#9534.01'!B1</f>
        <v>IDR ATOD Will call Ramp Replacement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#9534.01'!B2</f>
        <v>Project # 9534.01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#9534.01'!B3</f>
        <v>Program code 953401</v>
      </c>
      <c r="B3" s="94"/>
      <c r="C3" s="94"/>
      <c r="D3" s="6"/>
      <c r="E3" s="97" t="str">
        <f>'RECAP #9534.01'!E3</f>
        <v>Major Program 4H06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#9534.01'!B6</f>
        <v>Project Manager - Jennie E</v>
      </c>
      <c r="B6" s="100"/>
      <c r="C6" s="100"/>
      <c r="D6" s="150"/>
      <c r="E6" s="147" t="s">
        <v>163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/>
      <c r="E9" s="174"/>
      <c r="F9" s="162">
        <f>E9</f>
        <v>0</v>
      </c>
      <c r="G9" s="163"/>
      <c r="H9" s="163"/>
      <c r="I9" s="163">
        <f>F9</f>
        <v>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0</v>
      </c>
      <c r="G10" s="176"/>
      <c r="H10" s="163">
        <f t="shared" ref="H10:H21" si="1">H9+G10</f>
        <v>0</v>
      </c>
      <c r="I10" s="163">
        <f t="shared" ref="I10:I21" si="2">I9-G10+E10</f>
        <v>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0</v>
      </c>
      <c r="G11" s="165"/>
      <c r="H11" s="163">
        <f t="shared" si="1"/>
        <v>0</v>
      </c>
      <c r="I11" s="163">
        <f t="shared" si="2"/>
        <v>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0</v>
      </c>
      <c r="G12" s="165"/>
      <c r="H12" s="163">
        <f t="shared" si="1"/>
        <v>0</v>
      </c>
      <c r="I12" s="163">
        <f t="shared" si="2"/>
        <v>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0</v>
      </c>
      <c r="G13" s="165"/>
      <c r="H13" s="163">
        <f t="shared" si="1"/>
        <v>0</v>
      </c>
      <c r="I13" s="163">
        <f t="shared" si="2"/>
        <v>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0</v>
      </c>
      <c r="G14" s="163"/>
      <c r="H14" s="163">
        <f t="shared" si="1"/>
        <v>0</v>
      </c>
      <c r="I14" s="163">
        <f t="shared" si="2"/>
        <v>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0</v>
      </c>
      <c r="G15" s="165"/>
      <c r="H15" s="163">
        <f t="shared" si="1"/>
        <v>0</v>
      </c>
      <c r="I15" s="163">
        <f t="shared" si="2"/>
        <v>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0</v>
      </c>
      <c r="G16" s="165"/>
      <c r="H16" s="163">
        <f t="shared" si="1"/>
        <v>0</v>
      </c>
      <c r="I16" s="163">
        <f t="shared" si="2"/>
        <v>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0</v>
      </c>
      <c r="G17" s="165"/>
      <c r="H17" s="163">
        <f t="shared" si="1"/>
        <v>0</v>
      </c>
      <c r="I17" s="163">
        <f t="shared" si="2"/>
        <v>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0</v>
      </c>
      <c r="G18" s="165"/>
      <c r="H18" s="163">
        <f t="shared" si="1"/>
        <v>0</v>
      </c>
      <c r="I18" s="163">
        <f t="shared" si="2"/>
        <v>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0</v>
      </c>
      <c r="G19" s="163"/>
      <c r="H19" s="163">
        <f t="shared" si="1"/>
        <v>0</v>
      </c>
      <c r="I19" s="163">
        <f t="shared" si="2"/>
        <v>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0</v>
      </c>
      <c r="G20" s="163"/>
      <c r="H20" s="163">
        <f t="shared" si="1"/>
        <v>0</v>
      </c>
      <c r="I20" s="163">
        <f t="shared" si="2"/>
        <v>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0</v>
      </c>
      <c r="G21" s="163"/>
      <c r="H21" s="163">
        <f t="shared" si="1"/>
        <v>0</v>
      </c>
      <c r="I21" s="163">
        <f t="shared" si="2"/>
        <v>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0</v>
      </c>
      <c r="F23" s="138"/>
      <c r="G23" s="138">
        <f>SUM(G9:G22)</f>
        <v>0</v>
      </c>
      <c r="H23" s="138"/>
      <c r="I23" s="138">
        <f>E23-G23</f>
        <v>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98FB-566D-47D5-B275-EB5D2D242EEC}">
  <sheetPr>
    <tabColor indexed="30"/>
    <pageSetUpPr fitToPage="1"/>
  </sheetPr>
  <dimension ref="A1:H23"/>
  <sheetViews>
    <sheetView zoomScaleNormal="100" workbookViewId="0">
      <selection activeCell="E6" sqref="E6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#9534.01'!B1</f>
        <v>IDR ATOD Will call Ramp Replacement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#9534.01'!B2</f>
        <v>Project # 9534.01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#9534.01'!B3</f>
        <v>Program code 953401</v>
      </c>
      <c r="B3" s="94"/>
      <c r="C3" s="94"/>
      <c r="D3" s="94"/>
      <c r="E3" s="97" t="str">
        <f>'RECAP #9534.01'!E3</f>
        <v>Major Program 4H06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#9534.01'!B6</f>
        <v>Project Manager - Jennie E</v>
      </c>
      <c r="B6" s="100"/>
      <c r="C6" s="100"/>
      <c r="D6" s="100"/>
      <c r="E6" s="97" t="s">
        <v>247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01D0C-380E-477F-96F3-2DF378FDB63F}">
  <sheetPr>
    <pageSetUpPr fitToPage="1"/>
  </sheetPr>
  <dimension ref="A1:I30"/>
  <sheetViews>
    <sheetView zoomScaleNormal="100" workbookViewId="0">
      <selection activeCell="D5" sqref="D5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2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#9534.01'!B1</f>
        <v>IDR ATOD Will call Ramp Replacement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#9534.01'!B2</f>
        <v>Project # 9534.01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#9534.01'!B3</f>
        <v>Program code 953401</v>
      </c>
      <c r="B3" s="94"/>
      <c r="C3" s="6"/>
      <c r="D3" s="97" t="str">
        <f>'RECAP #9534.01'!E3</f>
        <v>Major Program 4H06</v>
      </c>
      <c r="E3" s="6"/>
      <c r="F3" s="139"/>
      <c r="G3" s="139"/>
      <c r="H3" s="140"/>
      <c r="I3" s="140"/>
    </row>
    <row r="4" spans="1:9" ht="15.75" x14ac:dyDescent="0.25">
      <c r="A4" s="123" t="s">
        <v>125</v>
      </c>
      <c r="B4" s="141"/>
      <c r="C4" s="142"/>
      <c r="D4" s="143" t="s">
        <v>166</v>
      </c>
      <c r="E4" s="139"/>
      <c r="F4" s="139"/>
      <c r="G4" s="139"/>
      <c r="H4" s="140"/>
      <c r="I4" s="140"/>
    </row>
    <row r="5" spans="1:9" ht="15.75" x14ac:dyDescent="0.25">
      <c r="A5" s="144" t="s">
        <v>224</v>
      </c>
      <c r="B5" s="145"/>
      <c r="C5" s="146"/>
      <c r="D5" s="147" t="s">
        <v>167</v>
      </c>
      <c r="E5" s="148"/>
      <c r="F5" s="149"/>
      <c r="G5" s="149"/>
      <c r="H5" s="145"/>
      <c r="I5" s="140"/>
    </row>
    <row r="6" spans="1:9" ht="15.75" x14ac:dyDescent="0.25">
      <c r="A6" s="100" t="str">
        <f>'RECAP #9534.01'!B6</f>
        <v>Project Manager - Jennie E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244</v>
      </c>
      <c r="B9" s="160">
        <v>46279</v>
      </c>
      <c r="C9" s="161" t="s">
        <v>183</v>
      </c>
      <c r="D9" s="174">
        <v>54941.2</v>
      </c>
      <c r="E9" s="162">
        <f>D9</f>
        <v>54941.2</v>
      </c>
      <c r="F9" s="163"/>
      <c r="G9" s="163"/>
      <c r="H9" s="163">
        <f>E9</f>
        <v>54941.2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54941.2</v>
      </c>
      <c r="F10" s="165"/>
      <c r="G10" s="163">
        <f t="shared" ref="G10:G21" si="1">G9+F10</f>
        <v>0</v>
      </c>
      <c r="H10" s="163">
        <f t="shared" ref="H10:H21" si="2">H9-F10+D10</f>
        <v>54941.2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54941.2</v>
      </c>
      <c r="F11" s="165"/>
      <c r="G11" s="163">
        <f t="shared" si="1"/>
        <v>0</v>
      </c>
      <c r="H11" s="163">
        <f t="shared" si="2"/>
        <v>54941.2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54941.2</v>
      </c>
      <c r="F12" s="165"/>
      <c r="G12" s="163">
        <f t="shared" si="1"/>
        <v>0</v>
      </c>
      <c r="H12" s="163">
        <f t="shared" si="2"/>
        <v>54941.2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54941.2</v>
      </c>
      <c r="F13" s="165"/>
      <c r="G13" s="163">
        <f t="shared" si="1"/>
        <v>0</v>
      </c>
      <c r="H13" s="163">
        <f t="shared" si="2"/>
        <v>54941.2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54941.2</v>
      </c>
      <c r="F14" s="163"/>
      <c r="G14" s="163">
        <f t="shared" si="1"/>
        <v>0</v>
      </c>
      <c r="H14" s="163">
        <f t="shared" si="2"/>
        <v>54941.2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54941.2</v>
      </c>
      <c r="F15" s="165"/>
      <c r="G15" s="163">
        <f t="shared" si="1"/>
        <v>0</v>
      </c>
      <c r="H15" s="163">
        <f t="shared" si="2"/>
        <v>54941.2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54941.2</v>
      </c>
      <c r="F16" s="165"/>
      <c r="G16" s="163">
        <f t="shared" si="1"/>
        <v>0</v>
      </c>
      <c r="H16" s="163">
        <f t="shared" si="2"/>
        <v>54941.2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54941.2</v>
      </c>
      <c r="F17" s="165"/>
      <c r="G17" s="163">
        <f t="shared" si="1"/>
        <v>0</v>
      </c>
      <c r="H17" s="163">
        <f t="shared" si="2"/>
        <v>54941.2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54941.2</v>
      </c>
      <c r="F18" s="165"/>
      <c r="G18" s="163">
        <f t="shared" si="1"/>
        <v>0</v>
      </c>
      <c r="H18" s="163">
        <f t="shared" si="2"/>
        <v>54941.2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54941.2</v>
      </c>
      <c r="F19" s="163"/>
      <c r="G19" s="163">
        <f t="shared" si="1"/>
        <v>0</v>
      </c>
      <c r="H19" s="163">
        <f t="shared" si="2"/>
        <v>54941.2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54941.2</v>
      </c>
      <c r="F20" s="163"/>
      <c r="G20" s="163">
        <f t="shared" si="1"/>
        <v>0</v>
      </c>
      <c r="H20" s="163">
        <f t="shared" si="2"/>
        <v>54941.2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54941.2</v>
      </c>
      <c r="F21" s="163"/>
      <c r="G21" s="163">
        <f t="shared" si="1"/>
        <v>0</v>
      </c>
      <c r="H21" s="163">
        <f t="shared" si="2"/>
        <v>54941.2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54941.2</v>
      </c>
      <c r="E23" s="138"/>
      <c r="F23" s="138">
        <f>SUM(F9:F22)</f>
        <v>0</v>
      </c>
      <c r="G23" s="138"/>
      <c r="H23" s="138">
        <f>D23-F23</f>
        <v>54941.2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236</v>
      </c>
      <c r="D26" s="163">
        <v>51941.2</v>
      </c>
      <c r="E26" s="163"/>
      <c r="F26" s="163"/>
      <c r="G26" s="163"/>
      <c r="H26" s="163">
        <f>D26-F26</f>
        <v>51941.2</v>
      </c>
      <c r="I26" s="164"/>
    </row>
    <row r="27" spans="1:9" x14ac:dyDescent="0.25">
      <c r="A27" s="159"/>
      <c r="B27" s="161"/>
      <c r="C27" s="190" t="s">
        <v>245</v>
      </c>
      <c r="D27" s="191">
        <v>2500</v>
      </c>
      <c r="E27" s="191"/>
      <c r="F27" s="191"/>
      <c r="G27" s="191"/>
      <c r="H27" s="191">
        <f>D27-F27</f>
        <v>2500</v>
      </c>
      <c r="I27" s="164"/>
    </row>
    <row r="28" spans="1:9" x14ac:dyDescent="0.25">
      <c r="A28" s="159"/>
      <c r="B28" s="161"/>
      <c r="C28" s="190" t="s">
        <v>246</v>
      </c>
      <c r="D28" s="191">
        <v>500</v>
      </c>
      <c r="E28" s="191"/>
      <c r="F28" s="191"/>
      <c r="G28" s="191"/>
      <c r="H28" s="191">
        <f>D28-F28</f>
        <v>500</v>
      </c>
      <c r="I28" s="164"/>
    </row>
    <row r="29" spans="1:9" ht="15.75" thickBot="1" x14ac:dyDescent="0.3">
      <c r="A29" s="159"/>
      <c r="B29" s="161"/>
      <c r="C29" s="192" t="s">
        <v>101</v>
      </c>
      <c r="D29" s="193">
        <f>SUM(D26:D28)</f>
        <v>54941.2</v>
      </c>
      <c r="E29" s="194"/>
      <c r="F29" s="193">
        <f>SUM(F26:F28)</f>
        <v>0</v>
      </c>
      <c r="G29" s="194"/>
      <c r="H29" s="193">
        <f>SUM(H26:H28)</f>
        <v>54941.2</v>
      </c>
      <c r="I29" s="164"/>
    </row>
    <row r="30" spans="1:9" ht="15" customHeight="1" thickTop="1" x14ac:dyDescent="0.25"/>
  </sheetData>
  <pageMargins left="0.25" right="0.25" top="1.1241666666666668" bottom="0.75" header="0.3" footer="0.3"/>
  <pageSetup scale="76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47B70-8983-41A2-9BA9-0E14F7CF3254}">
  <sheetPr>
    <pageSetUpPr fitToPage="1"/>
  </sheetPr>
  <dimension ref="A1:G15"/>
  <sheetViews>
    <sheetView zoomScaleNormal="100" workbookViewId="0">
      <selection activeCell="H11" sqref="H11:I11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138</v>
      </c>
      <c r="C1" s="93"/>
      <c r="D1" s="6"/>
      <c r="E1" s="6"/>
      <c r="F1" s="6"/>
      <c r="G1" s="6"/>
    </row>
    <row r="2" spans="1:7" ht="15.75" x14ac:dyDescent="0.25">
      <c r="A2" s="91"/>
      <c r="B2" s="95" t="s">
        <v>139</v>
      </c>
      <c r="C2" s="94"/>
      <c r="D2" s="6"/>
      <c r="E2" s="6"/>
      <c r="F2" s="6"/>
      <c r="G2" s="6"/>
    </row>
    <row r="3" spans="1:7" ht="15.75" x14ac:dyDescent="0.25">
      <c r="A3" s="91"/>
      <c r="B3" s="96" t="s">
        <v>140</v>
      </c>
      <c r="C3" s="94"/>
      <c r="D3" s="6"/>
      <c r="E3" s="97" t="s">
        <v>141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237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'#9543.00 Funds Rec''d'!H24</f>
        <v>212127.97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232</v>
      </c>
      <c r="C10" s="111"/>
      <c r="D10" s="109">
        <f>'#9543.00 McGough Construction'!D23</f>
        <v>11783.15</v>
      </c>
      <c r="E10" s="109">
        <f>'#9543.00 McGough Construction'!F23</f>
        <v>0</v>
      </c>
      <c r="F10" s="109">
        <f>'#9543.00 McGough Construction'!H23</f>
        <v>11783.15</v>
      </c>
      <c r="G10" s="110"/>
    </row>
    <row r="11" spans="1:7" x14ac:dyDescent="0.25">
      <c r="A11" s="91"/>
      <c r="B11" s="94" t="s">
        <v>47</v>
      </c>
      <c r="C11" s="111"/>
      <c r="D11" s="109">
        <f>'#9543.00 PM TIME'!E23</f>
        <v>8000</v>
      </c>
      <c r="E11" s="109">
        <f>'#9543.00 PM TIME'!G23</f>
        <v>314.27</v>
      </c>
      <c r="F11" s="109">
        <f>'#9543.00 PM TIME'!I23</f>
        <v>7685.73</v>
      </c>
      <c r="G11" s="110"/>
    </row>
    <row r="12" spans="1:7" x14ac:dyDescent="0.25">
      <c r="A12" s="91"/>
      <c r="B12" s="94" t="s">
        <v>48</v>
      </c>
      <c r="C12" s="112"/>
      <c r="D12" s="113">
        <f>'#9543.00 Misc'!G22</f>
        <v>0</v>
      </c>
      <c r="E12" s="113">
        <f>'#9543.00 Misc'!G22</f>
        <v>0</v>
      </c>
      <c r="F12" s="109">
        <f>D12-E12</f>
        <v>0</v>
      </c>
      <c r="G12" s="110"/>
    </row>
    <row r="13" spans="1:7" ht="13.35" customHeight="1" x14ac:dyDescent="0.25">
      <c r="A13" s="91"/>
      <c r="B13" s="94"/>
      <c r="C13" s="112"/>
      <c r="D13" s="113"/>
      <c r="E13" s="113"/>
      <c r="F13" s="109"/>
      <c r="G13" s="110"/>
    </row>
    <row r="14" spans="1:7" ht="24" customHeight="1" thickBot="1" x14ac:dyDescent="0.3">
      <c r="A14" s="114"/>
      <c r="B14" s="115" t="s">
        <v>49</v>
      </c>
      <c r="C14" s="116">
        <f>SUM(C8:C13)</f>
        <v>212127.97</v>
      </c>
      <c r="D14" s="116">
        <f>SUM(D8:D13)</f>
        <v>19783.150000000001</v>
      </c>
      <c r="E14" s="116">
        <f>SUM(E8:E13)</f>
        <v>314.27</v>
      </c>
      <c r="F14" s="116">
        <f>SUM(D14-E14)</f>
        <v>19468.88</v>
      </c>
      <c r="G14" s="116">
        <f>C8-D14</f>
        <v>192344.82</v>
      </c>
    </row>
    <row r="15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DDB8-52CF-4C61-B63F-F4617810F59A}">
  <sheetPr>
    <pageSetUpPr fitToPage="1"/>
  </sheetPr>
  <dimension ref="A1:H25"/>
  <sheetViews>
    <sheetView zoomScaleNormal="100" workbookViewId="0">
      <selection activeCell="E10" sqref="E10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#9543.00'!B1</f>
        <v>DOC 6JD IC Hope-Stratton HVAC Phase 2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#9543.00'!B2</f>
        <v>Project # 9543.00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#9543.00'!B3</f>
        <v>Program code 954300</v>
      </c>
      <c r="B3" s="7"/>
      <c r="C3" s="120" t="s">
        <v>3</v>
      </c>
      <c r="D3" s="122" t="str">
        <f>'RECAP #9543.00'!E3</f>
        <v>Major Program 4B01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77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#9543.00'!B6</f>
        <v>Project Manager - Jennifer K.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212</v>
      </c>
      <c r="F9" s="134">
        <v>46259</v>
      </c>
      <c r="G9" s="188">
        <v>150000</v>
      </c>
      <c r="H9" s="188">
        <v>150000</v>
      </c>
    </row>
    <row r="10" spans="1:8" x14ac:dyDescent="0.25">
      <c r="A10" s="12"/>
      <c r="B10" s="12"/>
      <c r="C10" s="13"/>
      <c r="D10" s="15" t="s">
        <v>217</v>
      </c>
      <c r="E10" s="15" t="s">
        <v>218</v>
      </c>
      <c r="F10" s="12">
        <v>46265</v>
      </c>
      <c r="G10" s="135">
        <v>62127.97</v>
      </c>
      <c r="H10" s="135">
        <v>62127.97</v>
      </c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212127.97</v>
      </c>
      <c r="H24" s="138">
        <f>SUM(H9:H23)</f>
        <v>212127.97</v>
      </c>
    </row>
    <row r="25" spans="1:8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51F07-CA7B-4841-ACB1-1B28B4A42EB9}">
  <sheetPr>
    <pageSetUpPr fitToPage="1"/>
  </sheetPr>
  <dimension ref="A1:I29"/>
  <sheetViews>
    <sheetView zoomScaleNormal="100" workbookViewId="0">
      <selection activeCell="A28" sqref="A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#9543.00'!B1</f>
        <v>DOC 6JD IC Hope-Stratton HVAC Phase 2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#9543.00'!B2</f>
        <v>Project # 9543.00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#9543.00'!B3</f>
        <v>Program code 954300</v>
      </c>
      <c r="B3" s="94"/>
      <c r="C3" s="6"/>
      <c r="D3" s="97" t="str">
        <f>'RECAP #9543.00'!E3</f>
        <v>Major Program 4B01</v>
      </c>
      <c r="E3" s="6"/>
      <c r="F3" s="139"/>
      <c r="G3" s="139"/>
      <c r="H3" s="140"/>
      <c r="I3" s="140"/>
    </row>
    <row r="4" spans="1:9" ht="15.75" x14ac:dyDescent="0.25">
      <c r="A4" s="123" t="s">
        <v>232</v>
      </c>
      <c r="B4" s="141"/>
      <c r="C4" s="142"/>
      <c r="D4" s="143" t="s">
        <v>233</v>
      </c>
      <c r="E4" s="139"/>
      <c r="F4" s="139"/>
      <c r="G4" s="139"/>
      <c r="H4" s="140"/>
      <c r="I4" s="140"/>
    </row>
    <row r="5" spans="1:9" ht="15.75" x14ac:dyDescent="0.25">
      <c r="A5" s="144" t="s">
        <v>224</v>
      </c>
      <c r="B5" s="145"/>
      <c r="C5" s="146"/>
      <c r="D5" s="147" t="s">
        <v>234</v>
      </c>
      <c r="E5" s="148"/>
      <c r="F5" s="149"/>
      <c r="G5" s="149"/>
      <c r="H5" s="145"/>
      <c r="I5" s="140"/>
    </row>
    <row r="6" spans="1:9" ht="15.75" x14ac:dyDescent="0.25">
      <c r="A6" s="100" t="str">
        <f>'RECAP #9543.00'!B6</f>
        <v>Project Manager - Jennifer K.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235</v>
      </c>
      <c r="B9" s="160">
        <v>46273</v>
      </c>
      <c r="C9" s="161" t="s">
        <v>183</v>
      </c>
      <c r="D9" s="174">
        <v>11783.15</v>
      </c>
      <c r="E9" s="162">
        <f>D9</f>
        <v>11783.15</v>
      </c>
      <c r="F9" s="163"/>
      <c r="G9" s="163"/>
      <c r="H9" s="163">
        <f>E9</f>
        <v>11783.15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11783.15</v>
      </c>
      <c r="F10" s="165"/>
      <c r="G10" s="163">
        <f t="shared" ref="G10:G21" si="1">G9+F10</f>
        <v>0</v>
      </c>
      <c r="H10" s="163">
        <f t="shared" ref="H10:H21" si="2">H9-F10+D10</f>
        <v>11783.15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11783.15</v>
      </c>
      <c r="F11" s="165"/>
      <c r="G11" s="163">
        <f t="shared" si="1"/>
        <v>0</v>
      </c>
      <c r="H11" s="163">
        <f t="shared" si="2"/>
        <v>11783.15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11783.15</v>
      </c>
      <c r="F12" s="165"/>
      <c r="G12" s="163">
        <f t="shared" si="1"/>
        <v>0</v>
      </c>
      <c r="H12" s="163">
        <f t="shared" si="2"/>
        <v>11783.15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11783.15</v>
      </c>
      <c r="F13" s="165"/>
      <c r="G13" s="163">
        <f t="shared" si="1"/>
        <v>0</v>
      </c>
      <c r="H13" s="163">
        <f t="shared" si="2"/>
        <v>11783.15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11783.15</v>
      </c>
      <c r="F14" s="163"/>
      <c r="G14" s="163">
        <f t="shared" si="1"/>
        <v>0</v>
      </c>
      <c r="H14" s="163">
        <f t="shared" si="2"/>
        <v>11783.15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11783.15</v>
      </c>
      <c r="F15" s="165"/>
      <c r="G15" s="163">
        <f t="shared" si="1"/>
        <v>0</v>
      </c>
      <c r="H15" s="163">
        <f t="shared" si="2"/>
        <v>11783.15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11783.15</v>
      </c>
      <c r="F16" s="165"/>
      <c r="G16" s="163">
        <f t="shared" si="1"/>
        <v>0</v>
      </c>
      <c r="H16" s="163">
        <f t="shared" si="2"/>
        <v>11783.15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11783.15</v>
      </c>
      <c r="F17" s="165"/>
      <c r="G17" s="163">
        <f t="shared" si="1"/>
        <v>0</v>
      </c>
      <c r="H17" s="163">
        <f t="shared" si="2"/>
        <v>11783.15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11783.15</v>
      </c>
      <c r="F18" s="165"/>
      <c r="G18" s="163">
        <f t="shared" si="1"/>
        <v>0</v>
      </c>
      <c r="H18" s="163">
        <f t="shared" si="2"/>
        <v>11783.15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11783.15</v>
      </c>
      <c r="F19" s="163"/>
      <c r="G19" s="163">
        <f t="shared" si="1"/>
        <v>0</v>
      </c>
      <c r="H19" s="163">
        <f t="shared" si="2"/>
        <v>11783.15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11783.15</v>
      </c>
      <c r="F20" s="163"/>
      <c r="G20" s="163">
        <f t="shared" si="1"/>
        <v>0</v>
      </c>
      <c r="H20" s="163">
        <f t="shared" si="2"/>
        <v>11783.15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11783.15</v>
      </c>
      <c r="F21" s="163"/>
      <c r="G21" s="163">
        <f t="shared" si="1"/>
        <v>0</v>
      </c>
      <c r="H21" s="163">
        <f t="shared" si="2"/>
        <v>11783.15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11783.15</v>
      </c>
      <c r="E23" s="138"/>
      <c r="F23" s="138">
        <f>SUM(F9:F22)</f>
        <v>0</v>
      </c>
      <c r="G23" s="138"/>
      <c r="H23" s="138">
        <f>D23-F23</f>
        <v>11783.15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236</v>
      </c>
      <c r="D26" s="191">
        <v>11468.15</v>
      </c>
      <c r="E26" s="191"/>
      <c r="F26" s="191"/>
      <c r="G26" s="191"/>
      <c r="H26" s="191">
        <f>D26-F26</f>
        <v>11468.15</v>
      </c>
      <c r="I26" s="164"/>
    </row>
    <row r="27" spans="1:9" x14ac:dyDescent="0.25">
      <c r="A27" s="159"/>
      <c r="B27" s="161"/>
      <c r="C27" s="190" t="s">
        <v>205</v>
      </c>
      <c r="D27" s="191">
        <v>315</v>
      </c>
      <c r="E27" s="191"/>
      <c r="F27" s="191"/>
      <c r="G27" s="191"/>
      <c r="H27" s="191">
        <f>D27-F27</f>
        <v>315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SUM(D26:D27)</f>
        <v>11783.15</v>
      </c>
      <c r="E28" s="194"/>
      <c r="F28" s="193">
        <f>SUM(F26:F27)</f>
        <v>0</v>
      </c>
      <c r="G28" s="194"/>
      <c r="H28" s="193">
        <f>SUM(H26:H27)</f>
        <v>11783.15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2BBB3-8F7F-4BB1-AC3D-4AA4DD6A631C}">
  <sheetPr>
    <pageSetUpPr fitToPage="1"/>
  </sheetPr>
  <dimension ref="A1:J24"/>
  <sheetViews>
    <sheetView zoomScaleNormal="100" workbookViewId="0">
      <selection activeCell="G11" sqref="G11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35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#9543.00'!B1</f>
        <v>DOC 6JD IC Hope-Stratton HVAC Phase 2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#9543.00'!B2</f>
        <v>Project # 9543.00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#9543.00'!B3</f>
        <v>Program code 954300</v>
      </c>
      <c r="B3" s="94"/>
      <c r="C3" s="94"/>
      <c r="D3" s="6"/>
      <c r="E3" s="97" t="str">
        <f>'RECAP #9543.00'!E3</f>
        <v>Major Program 4B01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#9543.00'!B6</f>
        <v>Project Manager - Jennifer K.</v>
      </c>
      <c r="B6" s="100"/>
      <c r="C6" s="100"/>
      <c r="D6" s="150"/>
      <c r="E6" s="147" t="s">
        <v>143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 t="s">
        <v>176</v>
      </c>
      <c r="E9" s="174">
        <v>8000</v>
      </c>
      <c r="F9" s="162">
        <f>E9</f>
        <v>8000</v>
      </c>
      <c r="G9" s="163"/>
      <c r="H9" s="163"/>
      <c r="I9" s="163">
        <f>F9</f>
        <v>8000</v>
      </c>
      <c r="J9" s="164"/>
    </row>
    <row r="10" spans="1:10" x14ac:dyDescent="0.25">
      <c r="A10" s="180" t="s">
        <v>239</v>
      </c>
      <c r="B10" s="208">
        <v>46272</v>
      </c>
      <c r="C10" s="162" t="s">
        <v>178</v>
      </c>
      <c r="D10" s="209" t="s">
        <v>240</v>
      </c>
      <c r="E10" s="162"/>
      <c r="F10" s="162">
        <f t="shared" ref="F10:F21" si="0">F9+E10</f>
        <v>8000</v>
      </c>
      <c r="G10" s="214">
        <v>29.57</v>
      </c>
      <c r="H10" s="163">
        <f t="shared" ref="H10:H21" si="1">H9+G10</f>
        <v>29.57</v>
      </c>
      <c r="I10" s="163">
        <f t="shared" ref="I10:I21" si="2">I9-G10+E10</f>
        <v>7970.43</v>
      </c>
      <c r="J10" s="164"/>
    </row>
    <row r="11" spans="1:10" x14ac:dyDescent="0.25">
      <c r="A11" s="180" t="s">
        <v>239</v>
      </c>
      <c r="B11" s="208">
        <v>46272</v>
      </c>
      <c r="C11" s="210">
        <v>9500</v>
      </c>
      <c r="D11" s="133" t="s">
        <v>241</v>
      </c>
      <c r="E11" s="162"/>
      <c r="F11" s="162">
        <f t="shared" si="0"/>
        <v>8000</v>
      </c>
      <c r="G11" s="214">
        <v>284.7</v>
      </c>
      <c r="H11" s="163">
        <f t="shared" si="1"/>
        <v>314.27</v>
      </c>
      <c r="I11" s="163">
        <f t="shared" si="2"/>
        <v>7685.7300000000005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8000</v>
      </c>
      <c r="G12" s="165"/>
      <c r="H12" s="163">
        <f t="shared" si="1"/>
        <v>314.27</v>
      </c>
      <c r="I12" s="163">
        <f t="shared" si="2"/>
        <v>7685.7300000000005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8000</v>
      </c>
      <c r="G13" s="165"/>
      <c r="H13" s="163">
        <f t="shared" si="1"/>
        <v>314.27</v>
      </c>
      <c r="I13" s="163">
        <f t="shared" si="2"/>
        <v>7685.7300000000005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8000</v>
      </c>
      <c r="G14" s="163"/>
      <c r="H14" s="163">
        <f t="shared" si="1"/>
        <v>314.27</v>
      </c>
      <c r="I14" s="163">
        <f t="shared" si="2"/>
        <v>7685.7300000000005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8000</v>
      </c>
      <c r="G15" s="165"/>
      <c r="H15" s="163">
        <f t="shared" si="1"/>
        <v>314.27</v>
      </c>
      <c r="I15" s="163">
        <f t="shared" si="2"/>
        <v>7685.7300000000005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8000</v>
      </c>
      <c r="G16" s="165"/>
      <c r="H16" s="163">
        <f t="shared" si="1"/>
        <v>314.27</v>
      </c>
      <c r="I16" s="163">
        <f t="shared" si="2"/>
        <v>7685.7300000000005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8000</v>
      </c>
      <c r="G17" s="165"/>
      <c r="H17" s="163">
        <f t="shared" si="1"/>
        <v>314.27</v>
      </c>
      <c r="I17" s="163">
        <f t="shared" si="2"/>
        <v>7685.7300000000005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8000</v>
      </c>
      <c r="G18" s="165"/>
      <c r="H18" s="163">
        <f t="shared" si="1"/>
        <v>314.27</v>
      </c>
      <c r="I18" s="163">
        <f t="shared" si="2"/>
        <v>7685.7300000000005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8000</v>
      </c>
      <c r="G19" s="163"/>
      <c r="H19" s="163">
        <f t="shared" si="1"/>
        <v>314.27</v>
      </c>
      <c r="I19" s="163">
        <f t="shared" si="2"/>
        <v>7685.7300000000005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8000</v>
      </c>
      <c r="G20" s="163"/>
      <c r="H20" s="163">
        <f t="shared" si="1"/>
        <v>314.27</v>
      </c>
      <c r="I20" s="163">
        <f t="shared" si="2"/>
        <v>7685.7300000000005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8000</v>
      </c>
      <c r="G21" s="163"/>
      <c r="H21" s="163">
        <f t="shared" si="1"/>
        <v>314.27</v>
      </c>
      <c r="I21" s="163">
        <f t="shared" si="2"/>
        <v>7685.7300000000005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8000</v>
      </c>
      <c r="F23" s="138"/>
      <c r="G23" s="138">
        <f>SUM(G9:G22)</f>
        <v>314.27</v>
      </c>
      <c r="H23" s="138"/>
      <c r="I23" s="138">
        <f>E23-G23</f>
        <v>7685.73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6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EE29-B315-4F99-98AF-135519ED7671}">
  <sheetPr>
    <tabColor indexed="30"/>
    <pageSetUpPr fitToPage="1"/>
  </sheetPr>
  <dimension ref="A1:H23"/>
  <sheetViews>
    <sheetView zoomScaleNormal="100" workbookViewId="0">
      <selection activeCell="E6" sqref="E6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#9543.00'!B1</f>
        <v>DOC 6JD IC Hope-Stratton HVAC Phase 2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#9543.00'!B2</f>
        <v>Project # 9543.00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#9543.00'!B3</f>
        <v>Program code 954300</v>
      </c>
      <c r="B3" s="94"/>
      <c r="C3" s="94"/>
      <c r="D3" s="94"/>
      <c r="E3" s="97" t="str">
        <f>'RECAP #9543.00'!E3</f>
        <v>Major Program 4B01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#9543.00'!B6</f>
        <v>Project Manager - Jennifer K.</v>
      </c>
      <c r="B6" s="100"/>
      <c r="C6" s="100"/>
      <c r="D6" s="100"/>
      <c r="E6" s="97" t="s">
        <v>238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E34B7-8CE6-4EAB-8C0A-87B733BD7975}">
  <sheetPr>
    <pageSetUpPr fitToPage="1"/>
  </sheetPr>
  <dimension ref="A1:G16"/>
  <sheetViews>
    <sheetView zoomScaleNormal="100" workbookViewId="0">
      <selection activeCell="H24" sqref="H24:I25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170</v>
      </c>
      <c r="C1" s="93"/>
      <c r="D1" s="6"/>
      <c r="E1" s="6"/>
      <c r="F1" s="6"/>
      <c r="G1" s="6"/>
    </row>
    <row r="2" spans="1:7" ht="15.75" x14ac:dyDescent="0.25">
      <c r="A2" s="91"/>
      <c r="B2" s="95" t="s">
        <v>171</v>
      </c>
      <c r="C2" s="94"/>
      <c r="D2" s="6"/>
      <c r="E2" s="6"/>
      <c r="F2" s="6"/>
      <c r="G2" s="6"/>
    </row>
    <row r="3" spans="1:7" ht="15.75" x14ac:dyDescent="0.25">
      <c r="A3" s="91"/>
      <c r="B3" s="96" t="s">
        <v>172</v>
      </c>
      <c r="C3" s="94"/>
      <c r="D3" s="6"/>
      <c r="E3" s="97" t="s">
        <v>174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173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'#9545.00 Funds Rec''d '!H24</f>
        <v>50000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219</v>
      </c>
      <c r="C10" s="111"/>
      <c r="D10" s="109">
        <f>'#9545.00 Story Construction'!D23</f>
        <v>7295.4</v>
      </c>
      <c r="E10" s="109">
        <f>'#9545.00 Story Construction'!F23</f>
        <v>0</v>
      </c>
      <c r="F10" s="109">
        <f>'#9545.00 Story Construction'!H23</f>
        <v>7295.4</v>
      </c>
      <c r="G10" s="110"/>
    </row>
    <row r="11" spans="1:7" x14ac:dyDescent="0.25">
      <c r="A11" s="91"/>
      <c r="B11" s="94" t="s">
        <v>47</v>
      </c>
      <c r="C11" s="111"/>
      <c r="D11" s="109">
        <f>'#9545.00 PM TIME'!E23</f>
        <v>5000</v>
      </c>
      <c r="E11" s="109">
        <f>'#9545.00 PM TIME'!G23</f>
        <v>1068.78</v>
      </c>
      <c r="F11" s="109">
        <f>'#9545.00 PM TIME'!I23</f>
        <v>3931.2200000000003</v>
      </c>
      <c r="G11" s="110"/>
    </row>
    <row r="12" spans="1:7" x14ac:dyDescent="0.25">
      <c r="A12" s="91"/>
      <c r="B12" s="94" t="s">
        <v>48</v>
      </c>
      <c r="C12" s="112"/>
      <c r="D12" s="113">
        <f>'#9545.00 Misc'!G22</f>
        <v>0</v>
      </c>
      <c r="E12" s="113">
        <f>'#9545.00 Misc'!G22</f>
        <v>0</v>
      </c>
      <c r="F12" s="109">
        <f>D12-E12</f>
        <v>0</v>
      </c>
      <c r="G12" s="110"/>
    </row>
    <row r="13" spans="1:7" x14ac:dyDescent="0.25">
      <c r="A13" s="91"/>
      <c r="B13" s="94" t="s">
        <v>254</v>
      </c>
      <c r="C13" s="112"/>
      <c r="D13" s="113">
        <f>'#9545.00 Innovative Engineers'!D23</f>
        <v>18885</v>
      </c>
      <c r="E13" s="113">
        <f>'#9545.00 Innovative Engineers'!F23</f>
        <v>0</v>
      </c>
      <c r="F13" s="109">
        <f>'#9545.00 Innovative Engineers'!H23</f>
        <v>18885</v>
      </c>
      <c r="G13" s="110"/>
    </row>
    <row r="14" spans="1:7" ht="13.35" customHeight="1" x14ac:dyDescent="0.25">
      <c r="A14" s="91"/>
      <c r="B14" s="94"/>
      <c r="C14" s="112"/>
      <c r="D14" s="113"/>
      <c r="E14" s="113"/>
      <c r="F14" s="109"/>
      <c r="G14" s="110"/>
    </row>
    <row r="15" spans="1:7" ht="24" customHeight="1" thickBot="1" x14ac:dyDescent="0.3">
      <c r="A15" s="114"/>
      <c r="B15" s="115" t="s">
        <v>49</v>
      </c>
      <c r="C15" s="116">
        <f>SUM(C8:C14)</f>
        <v>50000</v>
      </c>
      <c r="D15" s="116">
        <f>SUM(D8:D14)</f>
        <v>31180.400000000001</v>
      </c>
      <c r="E15" s="116">
        <f>SUM(E8:E14)</f>
        <v>1068.78</v>
      </c>
      <c r="F15" s="116">
        <f>SUM(D15-E15)</f>
        <v>30111.620000000003</v>
      </c>
      <c r="G15" s="116">
        <f>C8-D15</f>
        <v>18819.599999999999</v>
      </c>
    </row>
    <row r="16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35D0-11AD-4158-87E6-C928FE4C1D27}">
  <sheetPr>
    <pageSetUpPr fitToPage="1"/>
  </sheetPr>
  <dimension ref="A1:H25"/>
  <sheetViews>
    <sheetView zoomScaleNormal="100" workbookViewId="0">
      <selection activeCell="H10" sqref="H10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#9545.00'!B1</f>
        <v>HHS WRC Campus Generator Study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#9545.00'!B2</f>
        <v>Project # 9545.00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#9545.00'!B3</f>
        <v>Program code 954500</v>
      </c>
      <c r="B3" s="7"/>
      <c r="C3" s="120" t="s">
        <v>3</v>
      </c>
      <c r="D3" s="122" t="str">
        <f>'RECAP #9545.00'!E3</f>
        <v>Major Program 4B02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#9545.00'!B6</f>
        <v>Project Manager - Jennifer K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213</v>
      </c>
      <c r="F9" s="134">
        <v>46259</v>
      </c>
      <c r="G9" s="188">
        <v>50000</v>
      </c>
      <c r="H9" s="188">
        <v>50000</v>
      </c>
    </row>
    <row r="10" spans="1:8" x14ac:dyDescent="0.25">
      <c r="A10" s="12"/>
      <c r="B10" s="12"/>
      <c r="C10" s="13"/>
      <c r="D10" s="15"/>
      <c r="E10" s="12"/>
      <c r="F10" s="12"/>
      <c r="G10" s="18"/>
      <c r="H10" s="18"/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50000</v>
      </c>
      <c r="H24" s="138">
        <f>SUM(H9:H23)</f>
        <v>50000</v>
      </c>
    </row>
    <row r="25" spans="1:8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79C2-9D86-4DC0-8235-7ED0D9FEDC29}">
  <sheetPr>
    <pageSetUpPr fitToPage="1"/>
  </sheetPr>
  <dimension ref="A1:I24"/>
  <sheetViews>
    <sheetView zoomScaleNormal="100" workbookViewId="0">
      <selection activeCell="D28" sqref="D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#9545.00'!B1</f>
        <v>HHS WRC Campus Generator Study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#9545.00'!B2</f>
        <v>Project # 9545.00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#9545.00'!B3</f>
        <v>Program code 954500</v>
      </c>
      <c r="B3" s="94"/>
      <c r="C3" s="6"/>
      <c r="D3" s="97" t="str">
        <f>'RECAP #9545.00'!E3</f>
        <v>Major Program 4B02</v>
      </c>
      <c r="E3" s="6"/>
      <c r="F3" s="139"/>
      <c r="G3" s="139"/>
      <c r="H3" s="140"/>
      <c r="I3" s="140"/>
    </row>
    <row r="4" spans="1:9" ht="15.75" x14ac:dyDescent="0.25">
      <c r="A4" s="123" t="s">
        <v>219</v>
      </c>
      <c r="B4" s="141"/>
      <c r="C4" s="142"/>
      <c r="D4" s="143" t="s">
        <v>220</v>
      </c>
      <c r="E4" s="139"/>
      <c r="F4" s="139"/>
      <c r="G4" s="139"/>
      <c r="H4" s="140"/>
      <c r="I4" s="140"/>
    </row>
    <row r="5" spans="1:9" ht="15.75" x14ac:dyDescent="0.25">
      <c r="A5" s="144" t="s">
        <v>94</v>
      </c>
      <c r="B5" s="145"/>
      <c r="C5" s="146"/>
      <c r="D5" s="147" t="s">
        <v>221</v>
      </c>
      <c r="E5" s="148"/>
      <c r="F5" s="149"/>
      <c r="G5" s="149"/>
      <c r="H5" s="145"/>
      <c r="I5" s="140"/>
    </row>
    <row r="6" spans="1:9" ht="15.75" x14ac:dyDescent="0.25">
      <c r="A6" s="100" t="str">
        <f>'RECAP #9545.00'!B6</f>
        <v>Project Manager - Jennifer K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222</v>
      </c>
      <c r="B9" s="160">
        <v>46268</v>
      </c>
      <c r="C9" s="161" t="s">
        <v>183</v>
      </c>
      <c r="D9" s="174">
        <v>7295.4</v>
      </c>
      <c r="E9" s="162">
        <f>D9</f>
        <v>7295.4</v>
      </c>
      <c r="F9" s="163"/>
      <c r="G9" s="163"/>
      <c r="H9" s="163">
        <f>E9</f>
        <v>7295.4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7295.4</v>
      </c>
      <c r="F10" s="165"/>
      <c r="G10" s="163">
        <f t="shared" ref="G10:G21" si="1">G9+F10</f>
        <v>0</v>
      </c>
      <c r="H10" s="163">
        <f t="shared" ref="H10:H21" si="2">H9-F10+D10</f>
        <v>7295.4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7295.4</v>
      </c>
      <c r="F11" s="165"/>
      <c r="G11" s="163">
        <f t="shared" si="1"/>
        <v>0</v>
      </c>
      <c r="H11" s="163">
        <f t="shared" si="2"/>
        <v>7295.4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7295.4</v>
      </c>
      <c r="F12" s="165"/>
      <c r="G12" s="163">
        <f t="shared" si="1"/>
        <v>0</v>
      </c>
      <c r="H12" s="163">
        <f t="shared" si="2"/>
        <v>7295.4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7295.4</v>
      </c>
      <c r="F13" s="165"/>
      <c r="G13" s="163">
        <f t="shared" si="1"/>
        <v>0</v>
      </c>
      <c r="H13" s="163">
        <f t="shared" si="2"/>
        <v>7295.4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7295.4</v>
      </c>
      <c r="F14" s="163"/>
      <c r="G14" s="163">
        <f t="shared" si="1"/>
        <v>0</v>
      </c>
      <c r="H14" s="163">
        <f t="shared" si="2"/>
        <v>7295.4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7295.4</v>
      </c>
      <c r="F15" s="165"/>
      <c r="G15" s="163">
        <f t="shared" si="1"/>
        <v>0</v>
      </c>
      <c r="H15" s="163">
        <f t="shared" si="2"/>
        <v>7295.4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7295.4</v>
      </c>
      <c r="F16" s="165"/>
      <c r="G16" s="163">
        <f t="shared" si="1"/>
        <v>0</v>
      </c>
      <c r="H16" s="163">
        <f t="shared" si="2"/>
        <v>7295.4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7295.4</v>
      </c>
      <c r="F17" s="165"/>
      <c r="G17" s="163">
        <f t="shared" si="1"/>
        <v>0</v>
      </c>
      <c r="H17" s="163">
        <f t="shared" si="2"/>
        <v>7295.4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7295.4</v>
      </c>
      <c r="F18" s="165"/>
      <c r="G18" s="163">
        <f t="shared" si="1"/>
        <v>0</v>
      </c>
      <c r="H18" s="163">
        <f t="shared" si="2"/>
        <v>7295.4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7295.4</v>
      </c>
      <c r="F19" s="163"/>
      <c r="G19" s="163">
        <f t="shared" si="1"/>
        <v>0</v>
      </c>
      <c r="H19" s="163">
        <f t="shared" si="2"/>
        <v>7295.4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7295.4</v>
      </c>
      <c r="F20" s="163"/>
      <c r="G20" s="163">
        <f t="shared" si="1"/>
        <v>0</v>
      </c>
      <c r="H20" s="163">
        <f t="shared" si="2"/>
        <v>7295.4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7295.4</v>
      </c>
      <c r="F21" s="163"/>
      <c r="G21" s="163">
        <f t="shared" si="1"/>
        <v>0</v>
      </c>
      <c r="H21" s="163">
        <f t="shared" si="2"/>
        <v>7295.4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7295.4</v>
      </c>
      <c r="E23" s="138"/>
      <c r="F23" s="138">
        <f>SUM(F9:F22)</f>
        <v>0</v>
      </c>
      <c r="G23" s="138"/>
      <c r="H23" s="138">
        <f>D23-F23</f>
        <v>7295.4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84B81-B6FF-4D65-81A5-A812032264A4}">
  <sheetPr>
    <pageSetUpPr fitToPage="1"/>
  </sheetPr>
  <dimension ref="A1:J24"/>
  <sheetViews>
    <sheetView zoomScaleNormal="100" workbookViewId="0">
      <selection activeCell="D15" sqref="D15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36.140625" customWidth="1"/>
    <col min="5" max="5" width="10.42578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#9545.00'!B1</f>
        <v>HHS WRC Campus Generator Study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#9545.00'!B2</f>
        <v>Project # 9545.00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#9545.00'!B3</f>
        <v>Program code 954500</v>
      </c>
      <c r="B3" s="94"/>
      <c r="C3" s="94"/>
      <c r="D3" s="6"/>
      <c r="E3" s="97" t="str">
        <f>'RECAP #9545.00'!E3</f>
        <v>Major Program 4B02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#9545.00'!B6</f>
        <v>Project Manager - Jennifer K</v>
      </c>
      <c r="B6" s="100"/>
      <c r="C6" s="100"/>
      <c r="D6" s="150"/>
      <c r="E6" s="147" t="s">
        <v>175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48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 t="s">
        <v>176</v>
      </c>
      <c r="E9" s="174">
        <v>5000</v>
      </c>
      <c r="F9" s="162">
        <f>E9</f>
        <v>5000</v>
      </c>
      <c r="G9" s="163"/>
      <c r="H9" s="163"/>
      <c r="I9" s="163">
        <f>F9</f>
        <v>5000</v>
      </c>
      <c r="J9" s="164"/>
    </row>
    <row r="10" spans="1:10" x14ac:dyDescent="0.25">
      <c r="A10" s="180" t="s">
        <v>239</v>
      </c>
      <c r="B10" s="208">
        <v>46272</v>
      </c>
      <c r="C10" s="162" t="s">
        <v>178</v>
      </c>
      <c r="D10" s="209" t="s">
        <v>240</v>
      </c>
      <c r="E10" s="162"/>
      <c r="F10" s="162">
        <f t="shared" ref="F10:F21" si="0">F9+E10</f>
        <v>5000</v>
      </c>
      <c r="G10" s="214">
        <f>53.61+45.87</f>
        <v>99.47999999999999</v>
      </c>
      <c r="H10" s="163">
        <f t="shared" ref="H10:H21" si="1">H9+G10</f>
        <v>99.47999999999999</v>
      </c>
      <c r="I10" s="163">
        <f t="shared" ref="I10:I21" si="2">I9-G10+E10</f>
        <v>4900.5200000000004</v>
      </c>
      <c r="J10" s="164"/>
    </row>
    <row r="11" spans="1:10" x14ac:dyDescent="0.25">
      <c r="A11" s="180" t="s">
        <v>239</v>
      </c>
      <c r="B11" s="208">
        <v>46272</v>
      </c>
      <c r="C11" s="210">
        <v>9500</v>
      </c>
      <c r="D11" s="133" t="s">
        <v>241</v>
      </c>
      <c r="E11" s="162"/>
      <c r="F11" s="162">
        <f t="shared" si="0"/>
        <v>5000</v>
      </c>
      <c r="G11" s="214">
        <f>521.8+447.5</f>
        <v>969.3</v>
      </c>
      <c r="H11" s="163">
        <f t="shared" si="1"/>
        <v>1068.78</v>
      </c>
      <c r="I11" s="163">
        <f t="shared" si="2"/>
        <v>3931.2200000000003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5000</v>
      </c>
      <c r="G12" s="165"/>
      <c r="H12" s="163">
        <f t="shared" si="1"/>
        <v>1068.78</v>
      </c>
      <c r="I12" s="163">
        <f t="shared" si="2"/>
        <v>3931.2200000000003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5000</v>
      </c>
      <c r="G13" s="165"/>
      <c r="H13" s="163">
        <f t="shared" si="1"/>
        <v>1068.78</v>
      </c>
      <c r="I13" s="163">
        <f t="shared" si="2"/>
        <v>3931.2200000000003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5000</v>
      </c>
      <c r="G14" s="163"/>
      <c r="H14" s="163">
        <f t="shared" si="1"/>
        <v>1068.78</v>
      </c>
      <c r="I14" s="163">
        <f t="shared" si="2"/>
        <v>3931.2200000000003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5000</v>
      </c>
      <c r="G15" s="165"/>
      <c r="H15" s="163">
        <f t="shared" si="1"/>
        <v>1068.78</v>
      </c>
      <c r="I15" s="163">
        <f t="shared" si="2"/>
        <v>3931.2200000000003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5000</v>
      </c>
      <c r="G16" s="165"/>
      <c r="H16" s="163">
        <f t="shared" si="1"/>
        <v>1068.78</v>
      </c>
      <c r="I16" s="163">
        <f t="shared" si="2"/>
        <v>3931.2200000000003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5000</v>
      </c>
      <c r="G17" s="165"/>
      <c r="H17" s="163">
        <f t="shared" si="1"/>
        <v>1068.78</v>
      </c>
      <c r="I17" s="163">
        <f t="shared" si="2"/>
        <v>3931.2200000000003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5000</v>
      </c>
      <c r="G18" s="165"/>
      <c r="H18" s="163">
        <f t="shared" si="1"/>
        <v>1068.78</v>
      </c>
      <c r="I18" s="163">
        <f t="shared" si="2"/>
        <v>3931.2200000000003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5000</v>
      </c>
      <c r="G19" s="163"/>
      <c r="H19" s="163">
        <f t="shared" si="1"/>
        <v>1068.78</v>
      </c>
      <c r="I19" s="163">
        <f t="shared" si="2"/>
        <v>3931.2200000000003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5000</v>
      </c>
      <c r="G20" s="163"/>
      <c r="H20" s="163">
        <f t="shared" si="1"/>
        <v>1068.78</v>
      </c>
      <c r="I20" s="163">
        <f t="shared" si="2"/>
        <v>3931.2200000000003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5000</v>
      </c>
      <c r="G21" s="163"/>
      <c r="H21" s="163">
        <f t="shared" si="1"/>
        <v>1068.78</v>
      </c>
      <c r="I21" s="163">
        <f t="shared" si="2"/>
        <v>3931.2200000000003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5000</v>
      </c>
      <c r="F23" s="138"/>
      <c r="G23" s="138">
        <f>SUM(G9:G22)</f>
        <v>1068.78</v>
      </c>
      <c r="H23" s="138"/>
      <c r="I23" s="138">
        <f>E23-G23</f>
        <v>3931.2200000000003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6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  <legacy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B702A-C9EF-4AD9-AC63-82B2EB703C39}">
  <sheetPr>
    <tabColor indexed="30"/>
    <pageSetUpPr fitToPage="1"/>
  </sheetPr>
  <dimension ref="A1:H23"/>
  <sheetViews>
    <sheetView zoomScaleNormal="100" workbookViewId="0">
      <selection activeCell="D13" sqref="D13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#9545.00'!B1</f>
        <v>HHS WRC Campus Generator Study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#9545.00'!B2</f>
        <v>Project # 9545.00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#9545.00'!B3</f>
        <v>Program code 954500</v>
      </c>
      <c r="B3" s="94"/>
      <c r="C3" s="94"/>
      <c r="D3" s="94"/>
      <c r="E3" s="97" t="str">
        <f>'RECAP #9545.00'!E3</f>
        <v>Major Program 4B02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#9545.00'!B6</f>
        <v>Project Manager - Jennifer K</v>
      </c>
      <c r="B6" s="100"/>
      <c r="C6" s="100"/>
      <c r="D6" s="100"/>
      <c r="E6" s="97" t="s">
        <v>262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F160D-B151-42C9-86B8-B9895B978667}">
  <sheetPr>
    <pageSetUpPr fitToPage="1"/>
  </sheetPr>
  <dimension ref="A1:I31"/>
  <sheetViews>
    <sheetView zoomScaleNormal="100" workbookViewId="0">
      <selection activeCell="K28" sqref="K28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2.57031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#9545.00'!B1</f>
        <v>HHS WRC Campus Generator Study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#9545.00'!B2</f>
        <v>Project # 9545.00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#9545.00'!B3</f>
        <v>Program code 954500</v>
      </c>
      <c r="B3" s="94"/>
      <c r="C3" s="6"/>
      <c r="D3" s="97" t="str">
        <f>'RECAP #9545.00'!E3</f>
        <v>Major Program 4B02</v>
      </c>
      <c r="E3" s="6"/>
      <c r="F3" s="139"/>
      <c r="G3" s="139"/>
      <c r="H3" s="140"/>
      <c r="I3" s="140"/>
    </row>
    <row r="4" spans="1:9" ht="15.75" x14ac:dyDescent="0.25">
      <c r="A4" s="123" t="s">
        <v>254</v>
      </c>
      <c r="B4" s="141"/>
      <c r="C4" s="142"/>
      <c r="D4" s="143" t="s">
        <v>255</v>
      </c>
      <c r="E4" s="139"/>
      <c r="F4" s="139"/>
      <c r="G4" s="139"/>
      <c r="H4" s="140"/>
      <c r="I4" s="140"/>
    </row>
    <row r="5" spans="1:9" ht="15.75" x14ac:dyDescent="0.25">
      <c r="A5" s="144" t="s">
        <v>118</v>
      </c>
      <c r="B5" s="145"/>
      <c r="C5" s="146"/>
      <c r="D5" s="147" t="s">
        <v>256</v>
      </c>
      <c r="E5" s="148"/>
      <c r="F5" s="149"/>
      <c r="G5" s="149"/>
      <c r="H5" s="145"/>
      <c r="I5" s="140"/>
    </row>
    <row r="6" spans="1:9" ht="15.75" x14ac:dyDescent="0.25">
      <c r="A6" s="100" t="str">
        <f>'RECAP #9545.00'!B6</f>
        <v>Project Manager - Jennifer K</v>
      </c>
      <c r="B6" s="100"/>
      <c r="C6" s="150"/>
      <c r="D6" s="151" t="s">
        <v>121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257</v>
      </c>
      <c r="B9" s="160">
        <v>46281</v>
      </c>
      <c r="C9" s="161" t="s">
        <v>183</v>
      </c>
      <c r="D9" s="174">
        <v>18885</v>
      </c>
      <c r="E9" s="162">
        <f>D9</f>
        <v>18885</v>
      </c>
      <c r="F9" s="163"/>
      <c r="G9" s="163"/>
      <c r="H9" s="163">
        <f>E9</f>
        <v>18885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18885</v>
      </c>
      <c r="F10" s="165"/>
      <c r="G10" s="163">
        <f t="shared" ref="G10:G21" si="1">G9+F10</f>
        <v>0</v>
      </c>
      <c r="H10" s="163">
        <f t="shared" ref="H10:H21" si="2">H9-F10+D10</f>
        <v>18885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18885</v>
      </c>
      <c r="F11" s="165"/>
      <c r="G11" s="163">
        <f t="shared" si="1"/>
        <v>0</v>
      </c>
      <c r="H11" s="163">
        <f t="shared" si="2"/>
        <v>18885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18885</v>
      </c>
      <c r="F12" s="165"/>
      <c r="G12" s="163">
        <f t="shared" si="1"/>
        <v>0</v>
      </c>
      <c r="H12" s="163">
        <f t="shared" si="2"/>
        <v>18885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18885</v>
      </c>
      <c r="F13" s="165"/>
      <c r="G13" s="163">
        <f t="shared" si="1"/>
        <v>0</v>
      </c>
      <c r="H13" s="163">
        <f t="shared" si="2"/>
        <v>18885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18885</v>
      </c>
      <c r="F14" s="163"/>
      <c r="G14" s="163">
        <f t="shared" si="1"/>
        <v>0</v>
      </c>
      <c r="H14" s="163">
        <f t="shared" si="2"/>
        <v>18885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18885</v>
      </c>
      <c r="F15" s="165"/>
      <c r="G15" s="163">
        <f t="shared" si="1"/>
        <v>0</v>
      </c>
      <c r="H15" s="163">
        <f t="shared" si="2"/>
        <v>18885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18885</v>
      </c>
      <c r="F16" s="165"/>
      <c r="G16" s="163">
        <f t="shared" si="1"/>
        <v>0</v>
      </c>
      <c r="H16" s="163">
        <f t="shared" si="2"/>
        <v>18885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18885</v>
      </c>
      <c r="F17" s="165"/>
      <c r="G17" s="163">
        <f t="shared" si="1"/>
        <v>0</v>
      </c>
      <c r="H17" s="163">
        <f t="shared" si="2"/>
        <v>18885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18885</v>
      </c>
      <c r="F18" s="165"/>
      <c r="G18" s="163">
        <f t="shared" si="1"/>
        <v>0</v>
      </c>
      <c r="H18" s="163">
        <f t="shared" si="2"/>
        <v>18885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18885</v>
      </c>
      <c r="F19" s="163"/>
      <c r="G19" s="163">
        <f t="shared" si="1"/>
        <v>0</v>
      </c>
      <c r="H19" s="163">
        <f t="shared" si="2"/>
        <v>18885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18885</v>
      </c>
      <c r="F20" s="163"/>
      <c r="G20" s="163">
        <f t="shared" si="1"/>
        <v>0</v>
      </c>
      <c r="H20" s="163">
        <f t="shared" si="2"/>
        <v>18885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18885</v>
      </c>
      <c r="F21" s="163"/>
      <c r="G21" s="163">
        <f t="shared" si="1"/>
        <v>0</v>
      </c>
      <c r="H21" s="163">
        <f t="shared" si="2"/>
        <v>18885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18885</v>
      </c>
      <c r="E23" s="138"/>
      <c r="F23" s="138">
        <f>SUM(F9:F22)</f>
        <v>0</v>
      </c>
      <c r="G23" s="138"/>
      <c r="H23" s="138">
        <f>D23-F23</f>
        <v>18885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67" t="s">
        <v>258</v>
      </c>
      <c r="D26" s="163">
        <v>11250</v>
      </c>
      <c r="E26" s="163"/>
      <c r="F26" s="163"/>
      <c r="G26" s="163"/>
      <c r="H26" s="163">
        <f>D26-F26</f>
        <v>11250</v>
      </c>
      <c r="I26" s="164"/>
    </row>
    <row r="27" spans="1:9" x14ac:dyDescent="0.25">
      <c r="A27" s="159"/>
      <c r="B27" s="161"/>
      <c r="C27" s="167" t="s">
        <v>259</v>
      </c>
      <c r="D27" s="163">
        <v>2410</v>
      </c>
      <c r="E27" s="163"/>
      <c r="F27" s="163"/>
      <c r="G27" s="163"/>
      <c r="H27" s="163">
        <f t="shared" ref="H27:H29" si="3">D27-F27</f>
        <v>2410</v>
      </c>
      <c r="I27" s="164"/>
    </row>
    <row r="28" spans="1:9" x14ac:dyDescent="0.25">
      <c r="A28" s="159"/>
      <c r="B28" s="161"/>
      <c r="C28" s="190" t="s">
        <v>260</v>
      </c>
      <c r="D28" s="191">
        <v>2570</v>
      </c>
      <c r="E28" s="191"/>
      <c r="F28" s="191"/>
      <c r="G28" s="191"/>
      <c r="H28" s="163">
        <f t="shared" si="3"/>
        <v>2570</v>
      </c>
      <c r="I28" s="164"/>
    </row>
    <row r="29" spans="1:9" x14ac:dyDescent="0.25">
      <c r="A29" s="159"/>
      <c r="B29" s="161"/>
      <c r="C29" s="190" t="s">
        <v>261</v>
      </c>
      <c r="D29" s="191">
        <v>2655</v>
      </c>
      <c r="E29" s="191"/>
      <c r="F29" s="191"/>
      <c r="G29" s="191"/>
      <c r="H29" s="163">
        <f t="shared" si="3"/>
        <v>2655</v>
      </c>
      <c r="I29" s="164"/>
    </row>
    <row r="30" spans="1:9" ht="15.75" thickBot="1" x14ac:dyDescent="0.3">
      <c r="A30" s="159"/>
      <c r="B30" s="161"/>
      <c r="C30" s="192" t="s">
        <v>101</v>
      </c>
      <c r="D30" s="193">
        <f>SUM(D26:D29)</f>
        <v>18885</v>
      </c>
      <c r="E30" s="194"/>
      <c r="F30" s="193">
        <f>SUM(F28:F29)</f>
        <v>0</v>
      </c>
      <c r="G30" s="194"/>
      <c r="H30" s="193">
        <f>SUM(H26:H29)</f>
        <v>18885</v>
      </c>
      <c r="I30" s="164"/>
    </row>
    <row r="31" spans="1:9" ht="15" customHeight="1" thickTop="1" x14ac:dyDescent="0.25"/>
  </sheetData>
  <pageMargins left="0.25" right="0.25" top="1.1241666666666668" bottom="0.75" header="0.3" footer="0.3"/>
  <pageSetup scale="76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87312-E899-4789-BAD1-63387629C51F}">
  <sheetPr>
    <pageSetUpPr fitToPage="1"/>
  </sheetPr>
  <dimension ref="A1:G15"/>
  <sheetViews>
    <sheetView zoomScaleNormal="100" workbookViewId="0">
      <selection activeCell="B1" sqref="B1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188</v>
      </c>
      <c r="C1" s="93"/>
      <c r="D1" s="6"/>
      <c r="E1" s="6"/>
      <c r="F1" s="6"/>
      <c r="G1" s="6"/>
    </row>
    <row r="2" spans="1:7" ht="15.75" x14ac:dyDescent="0.25">
      <c r="A2" s="91"/>
      <c r="B2" s="95" t="s">
        <v>189</v>
      </c>
      <c r="C2" s="94"/>
      <c r="D2" s="6"/>
      <c r="E2" s="6"/>
      <c r="F2" s="6"/>
      <c r="G2" s="6"/>
    </row>
    <row r="3" spans="1:7" ht="15.75" x14ac:dyDescent="0.25">
      <c r="A3" s="91"/>
      <c r="B3" s="96" t="s">
        <v>190</v>
      </c>
      <c r="C3" s="94"/>
      <c r="D3" s="6"/>
      <c r="E3" s="97" t="s">
        <v>76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75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'#9546.00 Funds Rec''d'!H24</f>
        <v>230000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125</v>
      </c>
      <c r="C10" s="111"/>
      <c r="D10" s="109">
        <f>'#9546.00 Samuels Group'!D23</f>
        <v>13318.02</v>
      </c>
      <c r="E10" s="109">
        <f>'#9546.00 Samuels Group'!F23</f>
        <v>0</v>
      </c>
      <c r="F10" s="109">
        <f>'#9546.00 Samuels Group'!H23</f>
        <v>13318.02</v>
      </c>
      <c r="G10" s="110"/>
    </row>
    <row r="11" spans="1:7" x14ac:dyDescent="0.25">
      <c r="A11" s="91"/>
      <c r="B11" s="94" t="s">
        <v>47</v>
      </c>
      <c r="C11" s="111"/>
      <c r="D11" s="109">
        <f>'#9546.00 PM TIME'!E23</f>
        <v>0</v>
      </c>
      <c r="E11" s="109">
        <f>'#9546.00 PM TIME'!G23</f>
        <v>0</v>
      </c>
      <c r="F11" s="109">
        <f>'#9546.00 PM TIME'!I23</f>
        <v>0</v>
      </c>
      <c r="G11" s="110"/>
    </row>
    <row r="12" spans="1:7" x14ac:dyDescent="0.25">
      <c r="A12" s="91"/>
      <c r="B12" s="94" t="s">
        <v>48</v>
      </c>
      <c r="C12" s="112"/>
      <c r="D12" s="113">
        <f>'#9546.00 Misc'!G22</f>
        <v>0</v>
      </c>
      <c r="E12" s="113">
        <f>'#9546.00 Misc'!G22</f>
        <v>0</v>
      </c>
      <c r="F12" s="109">
        <f>D12-E12</f>
        <v>0</v>
      </c>
      <c r="G12" s="110"/>
    </row>
    <row r="13" spans="1:7" ht="13.35" customHeight="1" x14ac:dyDescent="0.25">
      <c r="A13" s="91"/>
      <c r="B13" s="94"/>
      <c r="C13" s="112"/>
      <c r="D13" s="113"/>
      <c r="E13" s="113"/>
      <c r="F13" s="109"/>
      <c r="G13" s="110"/>
    </row>
    <row r="14" spans="1:7" ht="24" customHeight="1" thickBot="1" x14ac:dyDescent="0.3">
      <c r="A14" s="114"/>
      <c r="B14" s="115" t="s">
        <v>49</v>
      </c>
      <c r="C14" s="116">
        <f>SUM(C8:C13)</f>
        <v>230000</v>
      </c>
      <c r="D14" s="116">
        <f>SUM(D8:D13)</f>
        <v>13318.02</v>
      </c>
      <c r="E14" s="116">
        <f>SUM(E8:E13)</f>
        <v>0</v>
      </c>
      <c r="F14" s="116">
        <f>SUM(D14-E14)</f>
        <v>13318.02</v>
      </c>
      <c r="G14" s="116">
        <f>C8-D14</f>
        <v>216681.98</v>
      </c>
    </row>
    <row r="15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9C6FB-995B-4CDC-8F9C-ABB03DCF5AF8}">
  <sheetPr>
    <pageSetUpPr fitToPage="1"/>
  </sheetPr>
  <dimension ref="A1:H25"/>
  <sheetViews>
    <sheetView zoomScaleNormal="100" workbookViewId="0">
      <selection activeCell="E12" sqref="E12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7" width="16" customWidth="1"/>
    <col min="8" max="8" width="16.28515625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#9546.00'!B1</f>
        <v>ATOD Server Room Pre-Action Clean Agent System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#9546.00'!B2</f>
        <v>Project # 9546.00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#9546.00'!B3</f>
        <v>Program code 954600</v>
      </c>
      <c r="B3" s="7"/>
      <c r="C3" s="120" t="s">
        <v>3</v>
      </c>
      <c r="D3" s="122" t="str">
        <f>'RECAP #9546.00'!E3</f>
        <v>Major Program 4F04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#9546.00'!B6</f>
        <v>Project Manager - Jennie E.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242</v>
      </c>
      <c r="E9" s="15" t="s">
        <v>243</v>
      </c>
      <c r="F9" s="134">
        <v>46275</v>
      </c>
      <c r="G9" s="188">
        <v>230000</v>
      </c>
      <c r="H9" s="188">
        <v>230000</v>
      </c>
    </row>
    <row r="10" spans="1:8" x14ac:dyDescent="0.25">
      <c r="A10" s="12"/>
      <c r="B10" s="12"/>
      <c r="C10" s="13"/>
      <c r="D10" s="15"/>
      <c r="E10" s="12"/>
      <c r="F10" s="12"/>
      <c r="G10" s="18"/>
      <c r="H10" s="18"/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230000</v>
      </c>
      <c r="H24" s="138">
        <f>SUM(H9:H23)</f>
        <v>230000</v>
      </c>
    </row>
    <row r="25" spans="1:8" ht="15" customHeight="1" thickTop="1" x14ac:dyDescent="0.25"/>
  </sheetData>
  <pageMargins left="0.25" right="0.25" top="1.1241666666666668" bottom="0.75" header="0.3" footer="0.3"/>
  <pageSetup scale="73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5E0A6-46FC-4CA8-80EB-0DDFD376AC78}">
  <sheetPr>
    <pageSetUpPr fitToPage="1"/>
  </sheetPr>
  <dimension ref="A1:I29"/>
  <sheetViews>
    <sheetView zoomScaleNormal="100" workbookViewId="0">
      <selection activeCell="M13" sqref="M13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1406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#9546.00'!B1</f>
        <v>ATOD Server Room Pre-Action Clean Agent System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#9546.00'!B2</f>
        <v>Project # 9546.00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#9546.00'!B3</f>
        <v>Program code 954600</v>
      </c>
      <c r="B3" s="94"/>
      <c r="C3" s="6"/>
      <c r="D3" s="97" t="str">
        <f>'RECAP #9546.00'!E3</f>
        <v>Major Program 4F04</v>
      </c>
      <c r="E3" s="6"/>
      <c r="F3" s="139"/>
      <c r="G3" s="139"/>
      <c r="H3" s="140"/>
      <c r="I3" s="140"/>
    </row>
    <row r="4" spans="1:9" ht="15.75" x14ac:dyDescent="0.25">
      <c r="A4" s="123" t="s">
        <v>125</v>
      </c>
      <c r="B4" s="141"/>
      <c r="C4" s="142"/>
      <c r="D4" s="143" t="s">
        <v>166</v>
      </c>
      <c r="E4" s="139"/>
      <c r="F4" s="139"/>
      <c r="G4" s="139"/>
      <c r="H4" s="140"/>
      <c r="I4" s="140"/>
    </row>
    <row r="5" spans="1:9" ht="15.75" x14ac:dyDescent="0.25">
      <c r="A5" s="144" t="s">
        <v>224</v>
      </c>
      <c r="B5" s="145"/>
      <c r="C5" s="146"/>
      <c r="D5" s="147" t="s">
        <v>167</v>
      </c>
      <c r="E5" s="148"/>
      <c r="F5" s="149"/>
      <c r="G5" s="149"/>
      <c r="H5" s="145"/>
      <c r="I5" s="140"/>
    </row>
    <row r="6" spans="1:9" ht="15.75" x14ac:dyDescent="0.25">
      <c r="A6" s="100" t="str">
        <f>'RECAP #9546.00'!B6</f>
        <v>Project Manager - Jennie E.</v>
      </c>
      <c r="B6" s="100"/>
      <c r="C6" s="150"/>
      <c r="D6" s="151" t="s">
        <v>168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 t="s">
        <v>263</v>
      </c>
      <c r="B9" s="160">
        <v>46282</v>
      </c>
      <c r="C9" s="161" t="s">
        <v>183</v>
      </c>
      <c r="D9" s="174">
        <v>13318.02</v>
      </c>
      <c r="E9" s="162">
        <f>D9</f>
        <v>13318.02</v>
      </c>
      <c r="F9" s="163"/>
      <c r="G9" s="163"/>
      <c r="H9" s="163">
        <f>E9</f>
        <v>13318.02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13318.02</v>
      </c>
      <c r="F10" s="165"/>
      <c r="G10" s="163">
        <f t="shared" ref="G10:G21" si="1">G9+F10</f>
        <v>0</v>
      </c>
      <c r="H10" s="163">
        <f t="shared" ref="H10:H21" si="2">H9-F10+D10</f>
        <v>13318.02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13318.02</v>
      </c>
      <c r="F11" s="165"/>
      <c r="G11" s="163">
        <f t="shared" si="1"/>
        <v>0</v>
      </c>
      <c r="H11" s="163">
        <f t="shared" si="2"/>
        <v>13318.02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13318.02</v>
      </c>
      <c r="F12" s="165"/>
      <c r="G12" s="163">
        <f t="shared" si="1"/>
        <v>0</v>
      </c>
      <c r="H12" s="163">
        <f t="shared" si="2"/>
        <v>13318.02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13318.02</v>
      </c>
      <c r="F13" s="165"/>
      <c r="G13" s="163">
        <f t="shared" si="1"/>
        <v>0</v>
      </c>
      <c r="H13" s="163">
        <f t="shared" si="2"/>
        <v>13318.02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13318.02</v>
      </c>
      <c r="F14" s="163"/>
      <c r="G14" s="163">
        <f t="shared" si="1"/>
        <v>0</v>
      </c>
      <c r="H14" s="163">
        <f t="shared" si="2"/>
        <v>13318.02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13318.02</v>
      </c>
      <c r="F15" s="165"/>
      <c r="G15" s="163">
        <f t="shared" si="1"/>
        <v>0</v>
      </c>
      <c r="H15" s="163">
        <f t="shared" si="2"/>
        <v>13318.02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13318.02</v>
      </c>
      <c r="F16" s="165"/>
      <c r="G16" s="163">
        <f t="shared" si="1"/>
        <v>0</v>
      </c>
      <c r="H16" s="163">
        <f t="shared" si="2"/>
        <v>13318.02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13318.02</v>
      </c>
      <c r="F17" s="165"/>
      <c r="G17" s="163">
        <f t="shared" si="1"/>
        <v>0</v>
      </c>
      <c r="H17" s="163">
        <f t="shared" si="2"/>
        <v>13318.02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13318.02</v>
      </c>
      <c r="F18" s="165"/>
      <c r="G18" s="163">
        <f t="shared" si="1"/>
        <v>0</v>
      </c>
      <c r="H18" s="163">
        <f t="shared" si="2"/>
        <v>13318.02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13318.02</v>
      </c>
      <c r="F19" s="163"/>
      <c r="G19" s="163">
        <f t="shared" si="1"/>
        <v>0</v>
      </c>
      <c r="H19" s="163">
        <f t="shared" si="2"/>
        <v>13318.02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13318.02</v>
      </c>
      <c r="F20" s="163"/>
      <c r="G20" s="163">
        <f t="shared" si="1"/>
        <v>0</v>
      </c>
      <c r="H20" s="163">
        <f t="shared" si="2"/>
        <v>13318.02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13318.02</v>
      </c>
      <c r="F21" s="163"/>
      <c r="G21" s="163">
        <f t="shared" si="1"/>
        <v>0</v>
      </c>
      <c r="H21" s="163">
        <f t="shared" si="2"/>
        <v>13318.02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13318.02</v>
      </c>
      <c r="E23" s="138"/>
      <c r="F23" s="138">
        <f>SUM(F9:F22)</f>
        <v>0</v>
      </c>
      <c r="G23" s="138"/>
      <c r="H23" s="138">
        <f>D23-F23</f>
        <v>13318.02</v>
      </c>
      <c r="I23" s="164"/>
    </row>
    <row r="24" spans="1:9" ht="15.75" thickTop="1" x14ac:dyDescent="0.25">
      <c r="A24" s="159"/>
      <c r="B24" s="161"/>
      <c r="C24" s="167"/>
      <c r="D24" s="163"/>
      <c r="E24" s="163"/>
      <c r="F24" s="163"/>
      <c r="G24" s="163"/>
      <c r="H24" s="163"/>
      <c r="I24" s="164"/>
    </row>
    <row r="25" spans="1:9" x14ac:dyDescent="0.25">
      <c r="A25" s="159"/>
      <c r="B25" s="161"/>
      <c r="C25" s="167"/>
      <c r="D25" s="163"/>
      <c r="E25" s="163"/>
      <c r="F25" s="163"/>
      <c r="G25" s="163"/>
      <c r="H25" s="163"/>
      <c r="I25" s="164"/>
    </row>
    <row r="26" spans="1:9" x14ac:dyDescent="0.25">
      <c r="A26" s="159"/>
      <c r="B26" s="161"/>
      <c r="C26" s="190" t="s">
        <v>236</v>
      </c>
      <c r="D26" s="191">
        <v>13218.02</v>
      </c>
      <c r="E26" s="191"/>
      <c r="F26" s="191"/>
      <c r="G26" s="191"/>
      <c r="H26" s="163">
        <f t="shared" ref="H26:H27" si="3">D26-F26</f>
        <v>13218.02</v>
      </c>
      <c r="I26" s="164"/>
    </row>
    <row r="27" spans="1:9" x14ac:dyDescent="0.25">
      <c r="A27" s="159"/>
      <c r="B27" s="161"/>
      <c r="C27" s="190" t="s">
        <v>205</v>
      </c>
      <c r="D27" s="191">
        <v>100</v>
      </c>
      <c r="E27" s="191"/>
      <c r="F27" s="191"/>
      <c r="G27" s="191"/>
      <c r="H27" s="163">
        <f t="shared" si="3"/>
        <v>100</v>
      </c>
      <c r="I27" s="164"/>
    </row>
    <row r="28" spans="1:9" ht="15.75" thickBot="1" x14ac:dyDescent="0.3">
      <c r="A28" s="159"/>
      <c r="B28" s="161"/>
      <c r="C28" s="192" t="s">
        <v>101</v>
      </c>
      <c r="D28" s="193">
        <f>SUM(D24:D27)</f>
        <v>13318.02</v>
      </c>
      <c r="E28" s="194"/>
      <c r="F28" s="193">
        <f>SUM(F26:F27)</f>
        <v>0</v>
      </c>
      <c r="G28" s="194"/>
      <c r="H28" s="193">
        <f>SUM(H24:H27)</f>
        <v>13318.02</v>
      </c>
      <c r="I28" s="164"/>
    </row>
    <row r="29" spans="1:9" ht="15" customHeight="1" thickTop="1" x14ac:dyDescent="0.25"/>
  </sheetData>
  <pageMargins left="0.25" right="0.25" top="1.1241666666666668" bottom="0.75" header="0.3" footer="0.3"/>
  <pageSetup scale="75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9A619-CE7A-48CE-838A-C70A1F3A9AED}">
  <sheetPr>
    <tabColor rgb="FF0070C0"/>
    <pageSetUpPr fitToPage="1"/>
  </sheetPr>
  <dimension ref="A1:J24"/>
  <sheetViews>
    <sheetView zoomScaleNormal="100" workbookViewId="0">
      <selection activeCell="I23" sqref="I23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#9546.00'!B1</f>
        <v>ATOD Server Room Pre-Action Clean Agent System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#9546.00'!B2</f>
        <v>Project # 9546.00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#9546.00'!B3</f>
        <v>Program code 954600</v>
      </c>
      <c r="B3" s="94"/>
      <c r="C3" s="94"/>
      <c r="D3" s="6"/>
      <c r="E3" s="97" t="str">
        <f>'RECAP #9546.00'!E3</f>
        <v>Major Program 4F04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#9546.00'!B6</f>
        <v>Project Manager - Jennie E.</v>
      </c>
      <c r="B6" s="100"/>
      <c r="C6" s="100"/>
      <c r="D6" s="150"/>
      <c r="E6" s="147" t="s">
        <v>196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/>
      <c r="E9" s="174"/>
      <c r="F9" s="162">
        <f>E9</f>
        <v>0</v>
      </c>
      <c r="G9" s="163"/>
      <c r="H9" s="163"/>
      <c r="I9" s="163">
        <f>F9</f>
        <v>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0</v>
      </c>
      <c r="G10" s="176"/>
      <c r="H10" s="163">
        <f t="shared" ref="H10:H21" si="1">H9+G10</f>
        <v>0</v>
      </c>
      <c r="I10" s="163">
        <f t="shared" ref="I10:I21" si="2">I9-G10+E10</f>
        <v>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0</v>
      </c>
      <c r="G11" s="165"/>
      <c r="H11" s="163">
        <f t="shared" si="1"/>
        <v>0</v>
      </c>
      <c r="I11" s="163">
        <f t="shared" si="2"/>
        <v>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0</v>
      </c>
      <c r="G12" s="165"/>
      <c r="H12" s="163">
        <f t="shared" si="1"/>
        <v>0</v>
      </c>
      <c r="I12" s="163">
        <f t="shared" si="2"/>
        <v>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0</v>
      </c>
      <c r="G13" s="165"/>
      <c r="H13" s="163">
        <f t="shared" si="1"/>
        <v>0</v>
      </c>
      <c r="I13" s="163">
        <f t="shared" si="2"/>
        <v>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0</v>
      </c>
      <c r="G14" s="163"/>
      <c r="H14" s="163">
        <f t="shared" si="1"/>
        <v>0</v>
      </c>
      <c r="I14" s="163">
        <f t="shared" si="2"/>
        <v>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0</v>
      </c>
      <c r="G15" s="165"/>
      <c r="H15" s="163">
        <f t="shared" si="1"/>
        <v>0</v>
      </c>
      <c r="I15" s="163">
        <f t="shared" si="2"/>
        <v>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0</v>
      </c>
      <c r="G16" s="165"/>
      <c r="H16" s="163">
        <f t="shared" si="1"/>
        <v>0</v>
      </c>
      <c r="I16" s="163">
        <f t="shared" si="2"/>
        <v>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0</v>
      </c>
      <c r="G17" s="165"/>
      <c r="H17" s="163">
        <f t="shared" si="1"/>
        <v>0</v>
      </c>
      <c r="I17" s="163">
        <f t="shared" si="2"/>
        <v>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0</v>
      </c>
      <c r="G18" s="165"/>
      <c r="H18" s="163">
        <f t="shared" si="1"/>
        <v>0</v>
      </c>
      <c r="I18" s="163">
        <f t="shared" si="2"/>
        <v>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0</v>
      </c>
      <c r="G19" s="163"/>
      <c r="H19" s="163">
        <f t="shared" si="1"/>
        <v>0</v>
      </c>
      <c r="I19" s="163">
        <f t="shared" si="2"/>
        <v>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0</v>
      </c>
      <c r="G20" s="163"/>
      <c r="H20" s="163">
        <f t="shared" si="1"/>
        <v>0</v>
      </c>
      <c r="I20" s="163">
        <f t="shared" si="2"/>
        <v>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0</v>
      </c>
      <c r="G21" s="163"/>
      <c r="H21" s="163">
        <f t="shared" si="1"/>
        <v>0</v>
      </c>
      <c r="I21" s="163">
        <f t="shared" si="2"/>
        <v>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0</v>
      </c>
      <c r="F23" s="138"/>
      <c r="G23" s="138">
        <f>SUM(G9:G22)</f>
        <v>0</v>
      </c>
      <c r="H23" s="138"/>
      <c r="I23" s="138">
        <f>E23-G23</f>
        <v>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DFD3B-7A86-438F-A4C6-55B4AC3CD296}">
  <sheetPr>
    <tabColor indexed="30"/>
    <pageSetUpPr fitToPage="1"/>
  </sheetPr>
  <dimension ref="A1:H23"/>
  <sheetViews>
    <sheetView zoomScaleNormal="100" workbookViewId="0">
      <selection activeCell="E6" sqref="E6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#9546.00'!B1</f>
        <v>ATOD Server Room Pre-Action Clean Agent System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#9546.00'!B2</f>
        <v>Project # 9546.00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#9546.00'!B3</f>
        <v>Program code 954600</v>
      </c>
      <c r="B3" s="94"/>
      <c r="C3" s="94"/>
      <c r="D3" s="94"/>
      <c r="E3" s="97" t="str">
        <f>'RECAP #9546.00'!E3</f>
        <v>Major Program 4F04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#9546.00'!B6</f>
        <v>Project Manager - Jennie E.</v>
      </c>
      <c r="B6" s="100"/>
      <c r="C6" s="100"/>
      <c r="D6" s="100"/>
      <c r="E6" s="97" t="s">
        <v>247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B3177-449E-4874-97F7-152325A04FE5}">
  <sheetPr>
    <pageSetUpPr fitToPage="1"/>
  </sheetPr>
  <dimension ref="A1:G15"/>
  <sheetViews>
    <sheetView zoomScaleNormal="100" workbookViewId="0">
      <selection activeCell="D14" sqref="D14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265</v>
      </c>
      <c r="C1" s="93"/>
      <c r="D1" s="6"/>
      <c r="E1" s="6"/>
      <c r="F1" s="6"/>
      <c r="G1" s="6"/>
    </row>
    <row r="2" spans="1:7" ht="15.75" x14ac:dyDescent="0.25">
      <c r="A2" s="91"/>
      <c r="B2" s="95" t="s">
        <v>266</v>
      </c>
      <c r="C2" s="94"/>
      <c r="D2" s="6"/>
      <c r="E2" s="6"/>
      <c r="F2" s="6"/>
      <c r="G2" s="6"/>
    </row>
    <row r="3" spans="1:7" ht="15.75" x14ac:dyDescent="0.25">
      <c r="A3" s="91"/>
      <c r="B3" s="96" t="s">
        <v>267</v>
      </c>
      <c r="C3" s="94"/>
      <c r="D3" s="6"/>
      <c r="E3" s="97" t="s">
        <v>269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268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'#9571.00 Funds Rec''d '!H24</f>
        <v>1000000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46</v>
      </c>
      <c r="C10" s="111"/>
      <c r="D10" s="109">
        <f>'#9571.00 Vendor A'!D23</f>
        <v>0</v>
      </c>
      <c r="E10" s="109">
        <f>'#9571.00 Vendor A'!F23</f>
        <v>0</v>
      </c>
      <c r="F10" s="109">
        <f>'#9571.00 Vendor A'!H23</f>
        <v>0</v>
      </c>
      <c r="G10" s="110"/>
    </row>
    <row r="11" spans="1:7" x14ac:dyDescent="0.25">
      <c r="A11" s="91"/>
      <c r="B11" s="94" t="s">
        <v>47</v>
      </c>
      <c r="C11" s="111"/>
      <c r="D11" s="109">
        <f>'#9571.00 PM TIME'!E23</f>
        <v>35000</v>
      </c>
      <c r="E11" s="109">
        <f>'#9571.00 PM TIME'!G23</f>
        <v>0</v>
      </c>
      <c r="F11" s="109">
        <f>'#9571.00 PM TIME'!I23</f>
        <v>35000</v>
      </c>
      <c r="G11" s="110"/>
    </row>
    <row r="12" spans="1:7" x14ac:dyDescent="0.25">
      <c r="A12" s="91"/>
      <c r="B12" s="94" t="s">
        <v>48</v>
      </c>
      <c r="C12" s="112"/>
      <c r="D12" s="113">
        <f>'#9571.00 Misc'!G22</f>
        <v>0</v>
      </c>
      <c r="E12" s="113">
        <f>'#9571.00 Misc'!G22</f>
        <v>0</v>
      </c>
      <c r="F12" s="109">
        <f>D12-E12</f>
        <v>0</v>
      </c>
      <c r="G12" s="110"/>
    </row>
    <row r="13" spans="1:7" ht="13.35" customHeight="1" x14ac:dyDescent="0.25">
      <c r="A13" s="91"/>
      <c r="B13" s="94"/>
      <c r="C13" s="112"/>
      <c r="D13" s="113"/>
      <c r="E13" s="113"/>
      <c r="F13" s="109"/>
      <c r="G13" s="110"/>
    </row>
    <row r="14" spans="1:7" ht="24" customHeight="1" thickBot="1" x14ac:dyDescent="0.3">
      <c r="A14" s="114"/>
      <c r="B14" s="115" t="s">
        <v>49</v>
      </c>
      <c r="C14" s="116">
        <f>SUM(C8:C13)</f>
        <v>1000000</v>
      </c>
      <c r="D14" s="116">
        <f>SUM(D8:D13)</f>
        <v>35000</v>
      </c>
      <c r="E14" s="116">
        <f>SUM(E8:E13)</f>
        <v>0</v>
      </c>
      <c r="F14" s="116">
        <f>SUM(D14-E14)</f>
        <v>35000</v>
      </c>
      <c r="G14" s="116">
        <f>C8-D14</f>
        <v>965000</v>
      </c>
    </row>
    <row r="15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E5948-D67B-4113-9420-4FD14C150F31}">
  <sheetPr>
    <pageSetUpPr fitToPage="1"/>
  </sheetPr>
  <dimension ref="A1:H25"/>
  <sheetViews>
    <sheetView zoomScaleNormal="100" workbookViewId="0">
      <selection activeCell="G14" sqref="G14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7" width="18" customWidth="1"/>
    <col min="8" max="8" width="16.42578125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#9571.00'!B1</f>
        <v>DVA IVH Sheeler Entrance Improvements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#9571.00'!B2</f>
        <v>Project # 9571.00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#9571.00'!B3</f>
        <v>Program code 957100</v>
      </c>
      <c r="B3" s="7"/>
      <c r="C3" s="120" t="s">
        <v>3</v>
      </c>
      <c r="D3" s="122" t="str">
        <f>'RECAP #9571.00'!E3</f>
        <v>Major Program  4B03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#9571.00'!B6</f>
        <v xml:space="preserve">Project Manager - Brad T 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71</v>
      </c>
      <c r="E9" s="15" t="s">
        <v>273</v>
      </c>
      <c r="F9" s="134">
        <v>46288</v>
      </c>
      <c r="G9" s="188">
        <v>1000000</v>
      </c>
      <c r="H9" s="188">
        <v>1000000</v>
      </c>
    </row>
    <row r="10" spans="1:8" x14ac:dyDescent="0.25">
      <c r="A10" s="12"/>
      <c r="B10" s="12"/>
      <c r="C10" s="13"/>
      <c r="D10" s="15"/>
      <c r="E10" s="12"/>
      <c r="F10" s="12"/>
      <c r="G10" s="18"/>
      <c r="H10" s="18"/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1000000</v>
      </c>
      <c r="H24" s="138">
        <f>SUM(H9:H23)</f>
        <v>1000000</v>
      </c>
    </row>
    <row r="25" spans="1:8" ht="15" customHeight="1" thickTop="1" x14ac:dyDescent="0.25"/>
  </sheetData>
  <pageMargins left="0.25" right="0.25" top="1.1241666666666668" bottom="0.75" header="0.3" footer="0.3"/>
  <pageSetup scale="72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44EE-9478-4F37-B300-17BD4E557239}">
  <sheetPr>
    <tabColor indexed="30"/>
    <pageSetUpPr fitToPage="1"/>
  </sheetPr>
  <dimension ref="A1:I24"/>
  <sheetViews>
    <sheetView zoomScaleNormal="100" workbookViewId="0">
      <selection activeCell="I32" sqref="I32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#9571.00'!B1</f>
        <v>DVA IVH Sheeler Entrance Improvements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#9571.00'!B2</f>
        <v>Project # 9571.00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#9571.00'!B3</f>
        <v>Program code 957100</v>
      </c>
      <c r="B3" s="94"/>
      <c r="C3" s="6"/>
      <c r="D3" s="97" t="str">
        <f>'RECAP #9571.00'!E3</f>
        <v>Major Program  4B03</v>
      </c>
      <c r="E3" s="6"/>
      <c r="F3" s="139"/>
      <c r="G3" s="139"/>
      <c r="H3" s="140"/>
      <c r="I3" s="140"/>
    </row>
    <row r="4" spans="1:9" ht="15.75" x14ac:dyDescent="0.25">
      <c r="A4" s="123" t="s">
        <v>13</v>
      </c>
      <c r="B4" s="141"/>
      <c r="C4" s="142"/>
      <c r="D4" s="143" t="s">
        <v>53</v>
      </c>
      <c r="E4" s="139"/>
      <c r="F4" s="139"/>
      <c r="G4" s="139"/>
      <c r="H4" s="140"/>
      <c r="I4" s="140"/>
    </row>
    <row r="5" spans="1:9" ht="15.75" x14ac:dyDescent="0.25">
      <c r="A5" s="144" t="s">
        <v>79</v>
      </c>
      <c r="B5" s="145"/>
      <c r="C5" s="146"/>
      <c r="D5" s="147"/>
      <c r="E5" s="148"/>
      <c r="F5" s="149"/>
      <c r="G5" s="149"/>
      <c r="H5" s="145"/>
      <c r="I5" s="140"/>
    </row>
    <row r="6" spans="1:9" ht="15.75" x14ac:dyDescent="0.25">
      <c r="A6" s="100" t="str">
        <f>'RECAP #9571.00'!B6</f>
        <v xml:space="preserve">Project Manager - Brad T </v>
      </c>
      <c r="B6" s="100"/>
      <c r="C6" s="150"/>
      <c r="D6" s="151" t="s">
        <v>54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/>
      <c r="B9" s="160"/>
      <c r="C9" s="161"/>
      <c r="D9" s="162"/>
      <c r="E9" s="162">
        <f>D9</f>
        <v>0</v>
      </c>
      <c r="F9" s="163"/>
      <c r="G9" s="163"/>
      <c r="H9" s="163">
        <f>E9</f>
        <v>0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0</v>
      </c>
      <c r="F10" s="165"/>
      <c r="G10" s="163">
        <f t="shared" ref="G10:G21" si="1">G9+F10</f>
        <v>0</v>
      </c>
      <c r="H10" s="163">
        <f t="shared" ref="H10:H21" si="2">H9-F10+D10</f>
        <v>0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0</v>
      </c>
      <c r="F11" s="165"/>
      <c r="G11" s="163">
        <f t="shared" si="1"/>
        <v>0</v>
      </c>
      <c r="H11" s="163">
        <f t="shared" si="2"/>
        <v>0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0</v>
      </c>
      <c r="F12" s="165"/>
      <c r="G12" s="163">
        <f t="shared" si="1"/>
        <v>0</v>
      </c>
      <c r="H12" s="163">
        <f t="shared" si="2"/>
        <v>0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0</v>
      </c>
      <c r="F13" s="165"/>
      <c r="G13" s="163">
        <f t="shared" si="1"/>
        <v>0</v>
      </c>
      <c r="H13" s="163">
        <f t="shared" si="2"/>
        <v>0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0</v>
      </c>
      <c r="F14" s="163"/>
      <c r="G14" s="163">
        <f t="shared" si="1"/>
        <v>0</v>
      </c>
      <c r="H14" s="163">
        <f t="shared" si="2"/>
        <v>0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0</v>
      </c>
      <c r="F15" s="165"/>
      <c r="G15" s="163">
        <f t="shared" si="1"/>
        <v>0</v>
      </c>
      <c r="H15" s="163">
        <f t="shared" si="2"/>
        <v>0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0</v>
      </c>
      <c r="F16" s="165"/>
      <c r="G16" s="163">
        <f t="shared" si="1"/>
        <v>0</v>
      </c>
      <c r="H16" s="163">
        <f t="shared" si="2"/>
        <v>0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0</v>
      </c>
      <c r="F17" s="165"/>
      <c r="G17" s="163">
        <f t="shared" si="1"/>
        <v>0</v>
      </c>
      <c r="H17" s="163">
        <f t="shared" si="2"/>
        <v>0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0</v>
      </c>
      <c r="F18" s="165"/>
      <c r="G18" s="163">
        <f t="shared" si="1"/>
        <v>0</v>
      </c>
      <c r="H18" s="163">
        <f t="shared" si="2"/>
        <v>0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0</v>
      </c>
      <c r="F19" s="163"/>
      <c r="G19" s="163">
        <f t="shared" si="1"/>
        <v>0</v>
      </c>
      <c r="H19" s="163">
        <f t="shared" si="2"/>
        <v>0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0</v>
      </c>
      <c r="F20" s="163"/>
      <c r="G20" s="163">
        <f t="shared" si="1"/>
        <v>0</v>
      </c>
      <c r="H20" s="163">
        <f t="shared" si="2"/>
        <v>0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0</v>
      </c>
      <c r="F21" s="163"/>
      <c r="G21" s="163">
        <f t="shared" si="1"/>
        <v>0</v>
      </c>
      <c r="H21" s="163">
        <f t="shared" si="2"/>
        <v>0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0</v>
      </c>
      <c r="E23" s="138"/>
      <c r="F23" s="138">
        <f>SUM(F9:F22)</f>
        <v>0</v>
      </c>
      <c r="G23" s="138"/>
      <c r="H23" s="138">
        <f>D23-F23</f>
        <v>0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79318-7C6E-4F6D-8102-60681B4999E0}">
  <sheetPr>
    <pageSetUpPr fitToPage="1"/>
  </sheetPr>
  <dimension ref="A1:J24"/>
  <sheetViews>
    <sheetView zoomScaleNormal="100" workbookViewId="0">
      <selection activeCell="E4" sqref="E4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1.285156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#9571.00'!B1</f>
        <v>DVA IVH Sheeler Entrance Improvements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#9571.00'!B2</f>
        <v>Project # 9571.00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#9571.00'!B3</f>
        <v>Program code 957100</v>
      </c>
      <c r="B3" s="94"/>
      <c r="C3" s="94"/>
      <c r="D3" s="6"/>
      <c r="E3" s="97" t="str">
        <f>'RECAP #9571.00'!E3</f>
        <v>Major Program  4B03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#9571.00'!B6</f>
        <v xml:space="preserve">Project Manager - Brad T </v>
      </c>
      <c r="B6" s="100"/>
      <c r="C6" s="100"/>
      <c r="D6" s="150"/>
      <c r="E6" s="147" t="s">
        <v>272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 t="s">
        <v>176</v>
      </c>
      <c r="E9" s="174">
        <v>35000</v>
      </c>
      <c r="F9" s="162">
        <f>E9</f>
        <v>35000</v>
      </c>
      <c r="G9" s="163"/>
      <c r="H9" s="163"/>
      <c r="I9" s="163">
        <f>F9</f>
        <v>35000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35000</v>
      </c>
      <c r="G10" s="176"/>
      <c r="H10" s="163">
        <f t="shared" ref="H10:H21" si="1">H9+G10</f>
        <v>0</v>
      </c>
      <c r="I10" s="163">
        <f t="shared" ref="I10:I21" si="2">I9-G10+E10</f>
        <v>35000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35000</v>
      </c>
      <c r="G11" s="165"/>
      <c r="H11" s="163">
        <f t="shared" si="1"/>
        <v>0</v>
      </c>
      <c r="I11" s="163">
        <f t="shared" si="2"/>
        <v>35000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35000</v>
      </c>
      <c r="G12" s="165"/>
      <c r="H12" s="163">
        <f t="shared" si="1"/>
        <v>0</v>
      </c>
      <c r="I12" s="163">
        <f t="shared" si="2"/>
        <v>35000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35000</v>
      </c>
      <c r="G13" s="165"/>
      <c r="H13" s="163">
        <f t="shared" si="1"/>
        <v>0</v>
      </c>
      <c r="I13" s="163">
        <f t="shared" si="2"/>
        <v>35000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35000</v>
      </c>
      <c r="G14" s="163"/>
      <c r="H14" s="163">
        <f t="shared" si="1"/>
        <v>0</v>
      </c>
      <c r="I14" s="163">
        <f t="shared" si="2"/>
        <v>35000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35000</v>
      </c>
      <c r="G15" s="165"/>
      <c r="H15" s="163">
        <f t="shared" si="1"/>
        <v>0</v>
      </c>
      <c r="I15" s="163">
        <f t="shared" si="2"/>
        <v>35000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35000</v>
      </c>
      <c r="G16" s="165"/>
      <c r="H16" s="163">
        <f t="shared" si="1"/>
        <v>0</v>
      </c>
      <c r="I16" s="163">
        <f t="shared" si="2"/>
        <v>35000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35000</v>
      </c>
      <c r="G17" s="165"/>
      <c r="H17" s="163">
        <f t="shared" si="1"/>
        <v>0</v>
      </c>
      <c r="I17" s="163">
        <f t="shared" si="2"/>
        <v>35000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35000</v>
      </c>
      <c r="G18" s="165"/>
      <c r="H18" s="163">
        <f t="shared" si="1"/>
        <v>0</v>
      </c>
      <c r="I18" s="163">
        <f t="shared" si="2"/>
        <v>35000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35000</v>
      </c>
      <c r="G19" s="163"/>
      <c r="H19" s="163">
        <f t="shared" si="1"/>
        <v>0</v>
      </c>
      <c r="I19" s="163">
        <f t="shared" si="2"/>
        <v>35000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35000</v>
      </c>
      <c r="G20" s="163"/>
      <c r="H20" s="163">
        <f t="shared" si="1"/>
        <v>0</v>
      </c>
      <c r="I20" s="163">
        <f t="shared" si="2"/>
        <v>35000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35000</v>
      </c>
      <c r="G21" s="163"/>
      <c r="H21" s="163">
        <f t="shared" si="1"/>
        <v>0</v>
      </c>
      <c r="I21" s="163">
        <f t="shared" si="2"/>
        <v>35000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35000</v>
      </c>
      <c r="F23" s="138"/>
      <c r="G23" s="138">
        <f>SUM(G9:G22)</f>
        <v>0</v>
      </c>
      <c r="H23" s="138"/>
      <c r="I23" s="138">
        <f>E23-G23</f>
        <v>35000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3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A1179-BF1E-43A6-A271-07F69378DD63}">
  <sheetPr>
    <tabColor indexed="30"/>
    <pageSetUpPr fitToPage="1"/>
  </sheetPr>
  <dimension ref="A1:H23"/>
  <sheetViews>
    <sheetView zoomScaleNormal="100" workbookViewId="0">
      <selection activeCell="A24" sqref="A24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#9571.00'!B1</f>
        <v>DVA IVH Sheeler Entrance Improvements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#9571.00'!B2</f>
        <v>Project # 9571.00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#9571.00'!B3</f>
        <v>Program code 957100</v>
      </c>
      <c r="B3" s="94"/>
      <c r="C3" s="94"/>
      <c r="D3" s="94"/>
      <c r="E3" s="97" t="str">
        <f>'RECAP #9571.00'!E3</f>
        <v>Major Program  4B03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#9571.00'!B6</f>
        <v xml:space="preserve">Project Manager - Brad T </v>
      </c>
      <c r="B6" s="100"/>
      <c r="C6" s="100"/>
      <c r="D6" s="100"/>
      <c r="E6" s="97" t="s">
        <v>67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C75E7-C8F9-4109-8EB1-35BA5ABC4ED2}">
  <sheetPr>
    <tabColor rgb="FF0070C0"/>
    <pageSetUpPr fitToPage="1"/>
  </sheetPr>
  <dimension ref="A1:H25"/>
  <sheetViews>
    <sheetView zoomScaleNormal="100" workbookViewId="0">
      <selection activeCell="H22" sqref="H22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43.85546875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#XXXX.XX '!B1</f>
        <v>xxx xxxxxxxxxxxxxxxxxxxxx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#XXXX.XX '!B2</f>
        <v>Project # xxxx.xx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#XXXX.XX '!B3</f>
        <v>Program code xxxxxx</v>
      </c>
      <c r="B3" s="7"/>
      <c r="C3" s="120" t="s">
        <v>3</v>
      </c>
      <c r="D3" s="122" t="str">
        <f>'RECAP #XXXX.XX '!E3</f>
        <v>Major Program xxxx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#XXXX.XX '!B6</f>
        <v>Project Manager - xxxxxxxxxxxxxxxxxxx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 t="s">
        <v>193</v>
      </c>
      <c r="E9" s="15" t="s">
        <v>191</v>
      </c>
      <c r="F9" s="134">
        <v>46251</v>
      </c>
      <c r="G9" s="188">
        <v>291000</v>
      </c>
      <c r="H9" s="188">
        <v>291000</v>
      </c>
    </row>
    <row r="10" spans="1:8" x14ac:dyDescent="0.25">
      <c r="A10" s="12"/>
      <c r="B10" s="12"/>
      <c r="C10" s="13"/>
      <c r="D10" s="15" t="s">
        <v>194</v>
      </c>
      <c r="E10" s="12" t="s">
        <v>192</v>
      </c>
      <c r="F10" s="12">
        <v>46252</v>
      </c>
      <c r="G10" s="211">
        <v>-291000</v>
      </c>
      <c r="H10" s="211">
        <f>G10</f>
        <v>-291000</v>
      </c>
    </row>
    <row r="11" spans="1:8" x14ac:dyDescent="0.25">
      <c r="A11" s="23"/>
      <c r="B11" s="13"/>
      <c r="C11" s="19"/>
      <c r="D11" s="15" t="s">
        <v>208</v>
      </c>
      <c r="E11" s="12" t="s">
        <v>210</v>
      </c>
      <c r="F11" s="12">
        <v>46255</v>
      </c>
      <c r="G11" s="213">
        <v>23762.26</v>
      </c>
      <c r="H11" s="213">
        <v>23762.26</v>
      </c>
    </row>
    <row r="12" spans="1:8" x14ac:dyDescent="0.25">
      <c r="A12" s="23"/>
      <c r="B12" s="13"/>
      <c r="C12" s="24"/>
      <c r="D12" s="15" t="s">
        <v>211</v>
      </c>
      <c r="E12" s="12" t="s">
        <v>209</v>
      </c>
      <c r="F12" s="12">
        <v>46255</v>
      </c>
      <c r="G12" s="211">
        <v>-23762.26</v>
      </c>
      <c r="H12" s="211">
        <v>-23762.26</v>
      </c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0</v>
      </c>
      <c r="H24" s="138">
        <f>SUM(H9:H23)</f>
        <v>0</v>
      </c>
    </row>
    <row r="25" spans="1:8" ht="15" customHeight="1" thickTop="1" x14ac:dyDescent="0.25"/>
  </sheetData>
  <pageMargins left="0.25" right="0.25" top="1.1241666666666668" bottom="0.75" header="0.3" footer="0.3"/>
  <pageSetup scale="66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0AAE7-1FE2-4428-A3C6-E9201DC70318}">
  <sheetPr>
    <tabColor indexed="30"/>
    <pageSetUpPr fitToPage="1"/>
  </sheetPr>
  <dimension ref="A1:G15"/>
  <sheetViews>
    <sheetView zoomScaleNormal="100" workbookViewId="0">
      <selection activeCell="E3" sqref="E3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21.5703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15.75" x14ac:dyDescent="0.25">
      <c r="A1" s="91"/>
      <c r="B1" s="92" t="s">
        <v>37</v>
      </c>
      <c r="C1" s="93"/>
      <c r="D1" s="6"/>
      <c r="E1" s="6"/>
      <c r="F1" s="6"/>
      <c r="G1" s="6"/>
    </row>
    <row r="2" spans="1:7" ht="15.75" x14ac:dyDescent="0.25">
      <c r="A2" s="91"/>
      <c r="B2" s="95" t="s">
        <v>38</v>
      </c>
      <c r="C2" s="94"/>
      <c r="D2" s="6"/>
      <c r="E2" s="6"/>
      <c r="F2" s="6"/>
      <c r="G2" s="6"/>
    </row>
    <row r="3" spans="1:7" ht="15.75" x14ac:dyDescent="0.25">
      <c r="A3" s="91"/>
      <c r="B3" s="96" t="s">
        <v>39</v>
      </c>
      <c r="C3" s="94"/>
      <c r="D3" s="6"/>
      <c r="E3" s="97" t="s">
        <v>40</v>
      </c>
      <c r="F3" s="6"/>
      <c r="G3" s="6"/>
    </row>
    <row r="4" spans="1:7" ht="15.75" x14ac:dyDescent="0.25">
      <c r="A4" s="91"/>
      <c r="B4" s="98" t="s">
        <v>41</v>
      </c>
      <c r="C4" s="99" t="s">
        <v>3</v>
      </c>
      <c r="D4" s="6"/>
      <c r="E4" s="6"/>
      <c r="F4" s="6"/>
      <c r="G4" s="6"/>
    </row>
    <row r="5" spans="1:7" ht="15.75" x14ac:dyDescent="0.25">
      <c r="A5" s="91"/>
      <c r="B5" s="100" t="s">
        <v>78</v>
      </c>
      <c r="C5" s="94"/>
      <c r="D5" s="6"/>
      <c r="E5" s="102" t="s">
        <v>137</v>
      </c>
      <c r="F5" s="6"/>
      <c r="G5" s="6"/>
    </row>
    <row r="6" spans="1:7" ht="15.75" x14ac:dyDescent="0.25">
      <c r="A6" s="91"/>
      <c r="B6" s="100" t="s">
        <v>42</v>
      </c>
      <c r="C6" s="101"/>
      <c r="D6" s="102" t="s">
        <v>3</v>
      </c>
      <c r="E6" s="6"/>
      <c r="F6" s="6"/>
      <c r="G6" s="6"/>
    </row>
    <row r="7" spans="1:7" ht="26.85" customHeight="1" thickBot="1" x14ac:dyDescent="0.3">
      <c r="A7" s="91"/>
      <c r="B7" s="103" t="s">
        <v>3</v>
      </c>
      <c r="C7" s="104" t="s">
        <v>0</v>
      </c>
      <c r="D7" s="105" t="s">
        <v>1</v>
      </c>
      <c r="E7" s="106" t="s">
        <v>2</v>
      </c>
      <c r="F7" s="107" t="s">
        <v>43</v>
      </c>
      <c r="G7" s="107" t="s">
        <v>44</v>
      </c>
    </row>
    <row r="8" spans="1:7" ht="28.35" customHeight="1" x14ac:dyDescent="0.25">
      <c r="A8" s="91"/>
      <c r="B8" s="94" t="s">
        <v>45</v>
      </c>
      <c r="C8" s="108">
        <f>'#xxxx.xx Funds Rec''d '!H24</f>
        <v>0</v>
      </c>
      <c r="D8" s="109"/>
      <c r="E8" s="109"/>
      <c r="F8" s="109"/>
      <c r="G8" s="110"/>
    </row>
    <row r="9" spans="1:7" x14ac:dyDescent="0.25">
      <c r="A9" s="91"/>
      <c r="B9" s="94"/>
      <c r="C9" s="111"/>
      <c r="D9" s="112"/>
      <c r="E9" s="112"/>
      <c r="F9" s="112"/>
      <c r="G9" s="110"/>
    </row>
    <row r="10" spans="1:7" x14ac:dyDescent="0.25">
      <c r="A10" s="91"/>
      <c r="B10" s="94" t="s">
        <v>46</v>
      </c>
      <c r="C10" s="111"/>
      <c r="D10" s="109">
        <f>'#xxxx.xx Vendor A '!D23</f>
        <v>0</v>
      </c>
      <c r="E10" s="109">
        <f>'#xxxx.xx Vendor A '!F23</f>
        <v>0</v>
      </c>
      <c r="F10" s="109">
        <f>'#xxxx.xx Vendor A '!H23</f>
        <v>0</v>
      </c>
      <c r="G10" s="110"/>
    </row>
    <row r="11" spans="1:7" x14ac:dyDescent="0.25">
      <c r="A11" s="91"/>
      <c r="B11" s="94" t="s">
        <v>47</v>
      </c>
      <c r="C11" s="111"/>
      <c r="D11" s="109">
        <f>'#xxxx.xx PM TIME '!E23</f>
        <v>0</v>
      </c>
      <c r="E11" s="109">
        <f>'#xxxx.xx PM TIME '!G23</f>
        <v>0</v>
      </c>
      <c r="F11" s="109">
        <f>'#xxxx.xx PM TIME '!I23</f>
        <v>0</v>
      </c>
      <c r="G11" s="110"/>
    </row>
    <row r="12" spans="1:7" x14ac:dyDescent="0.25">
      <c r="A12" s="91"/>
      <c r="B12" s="94" t="s">
        <v>48</v>
      </c>
      <c r="C12" s="112"/>
      <c r="D12" s="113">
        <f>'#xxxx.xx Misc'!G22</f>
        <v>0</v>
      </c>
      <c r="E12" s="113">
        <f>'#xxxx.xx Misc'!G22</f>
        <v>0</v>
      </c>
      <c r="F12" s="109">
        <f>D12-E12</f>
        <v>0</v>
      </c>
      <c r="G12" s="110"/>
    </row>
    <row r="13" spans="1:7" ht="13.35" customHeight="1" x14ac:dyDescent="0.25">
      <c r="A13" s="91"/>
      <c r="B13" s="94"/>
      <c r="C13" s="112"/>
      <c r="D13" s="113"/>
      <c r="E13" s="113"/>
      <c r="F13" s="109"/>
      <c r="G13" s="110"/>
    </row>
    <row r="14" spans="1:7" ht="24" customHeight="1" thickBot="1" x14ac:dyDescent="0.3">
      <c r="A14" s="114"/>
      <c r="B14" s="115" t="s">
        <v>49</v>
      </c>
      <c r="C14" s="116">
        <f>SUM(C8:C13)</f>
        <v>0</v>
      </c>
      <c r="D14" s="116">
        <f>SUM(D8:D13)</f>
        <v>0</v>
      </c>
      <c r="E14" s="116">
        <f>SUM(E8:E13)</f>
        <v>0</v>
      </c>
      <c r="F14" s="116">
        <f>SUM(D14-E14)</f>
        <v>0</v>
      </c>
      <c r="G14" s="116">
        <f>C8-D14</f>
        <v>0</v>
      </c>
    </row>
    <row r="15" spans="1:7" ht="15" customHeight="1" thickTop="1" x14ac:dyDescent="0.25"/>
  </sheetData>
  <pageMargins left="0.25" right="0.25" top="1.1241666666666668" bottom="0.75" header="0.3" footer="0.3"/>
  <pageSetup scale="89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A7EE5-85E7-4DD1-9CD6-D71BE330348E}">
  <sheetPr>
    <tabColor indexed="30"/>
    <pageSetUpPr fitToPage="1"/>
  </sheetPr>
  <dimension ref="A1:H25"/>
  <sheetViews>
    <sheetView zoomScaleNormal="100" workbookViewId="0">
      <selection activeCell="P23" sqref="P23"/>
    </sheetView>
  </sheetViews>
  <sheetFormatPr defaultRowHeight="15" customHeight="1" x14ac:dyDescent="0.25"/>
  <cols>
    <col min="1" max="1" width="15.5703125" customWidth="1"/>
    <col min="2" max="2" width="20.5703125" customWidth="1"/>
    <col min="3" max="3" width="12.42578125" bestFit="1" customWidth="1"/>
    <col min="4" max="4" width="21.42578125" bestFit="1" customWidth="1"/>
    <col min="5" max="5" width="25.42578125" customWidth="1"/>
    <col min="6" max="6" width="10.42578125" bestFit="1" customWidth="1"/>
    <col min="7" max="8" width="12.42578125" bestFit="1" customWidth="1"/>
    <col min="9" max="11" width="9.140625" customWidth="1"/>
    <col min="257" max="267" width="9.140625" customWidth="1"/>
    <col min="513" max="523" width="9.140625" customWidth="1"/>
    <col min="769" max="779" width="9.140625" customWidth="1"/>
    <col min="1025" max="1035" width="9.140625" customWidth="1"/>
    <col min="1281" max="1291" width="9.140625" customWidth="1"/>
    <col min="1537" max="1547" width="9.140625" customWidth="1"/>
    <col min="1793" max="1803" width="9.140625" customWidth="1"/>
    <col min="2049" max="2059" width="9.140625" customWidth="1"/>
    <col min="2305" max="2315" width="9.140625" customWidth="1"/>
    <col min="2561" max="2571" width="9.140625" customWidth="1"/>
    <col min="2817" max="2827" width="9.140625" customWidth="1"/>
    <col min="3073" max="3083" width="9.140625" customWidth="1"/>
    <col min="3329" max="3339" width="9.140625" customWidth="1"/>
    <col min="3585" max="3595" width="9.140625" customWidth="1"/>
    <col min="3841" max="3851" width="9.140625" customWidth="1"/>
    <col min="4097" max="4107" width="9.140625" customWidth="1"/>
    <col min="4353" max="4363" width="9.140625" customWidth="1"/>
    <col min="4609" max="4619" width="9.140625" customWidth="1"/>
    <col min="4865" max="4875" width="9.140625" customWidth="1"/>
    <col min="5121" max="5131" width="9.140625" customWidth="1"/>
    <col min="5377" max="5387" width="9.140625" customWidth="1"/>
    <col min="5633" max="5643" width="9.140625" customWidth="1"/>
    <col min="5889" max="5899" width="9.140625" customWidth="1"/>
    <col min="6145" max="6155" width="9.140625" customWidth="1"/>
    <col min="6401" max="6411" width="9.140625" customWidth="1"/>
    <col min="6657" max="6667" width="9.140625" customWidth="1"/>
    <col min="6913" max="6923" width="9.140625" customWidth="1"/>
    <col min="7169" max="7179" width="9.140625" customWidth="1"/>
    <col min="7425" max="7435" width="9.140625" customWidth="1"/>
    <col min="7681" max="7691" width="9.140625" customWidth="1"/>
    <col min="7937" max="7947" width="9.140625" customWidth="1"/>
    <col min="8193" max="8203" width="9.140625" customWidth="1"/>
    <col min="8449" max="8459" width="9.140625" customWidth="1"/>
    <col min="8705" max="8715" width="9.140625" customWidth="1"/>
    <col min="8961" max="8971" width="9.140625" customWidth="1"/>
    <col min="9217" max="9227" width="9.140625" customWidth="1"/>
    <col min="9473" max="9483" width="9.140625" customWidth="1"/>
    <col min="9729" max="9739" width="9.140625" customWidth="1"/>
    <col min="9985" max="9995" width="9.140625" customWidth="1"/>
    <col min="10241" max="10251" width="9.140625" customWidth="1"/>
    <col min="10497" max="10507" width="9.140625" customWidth="1"/>
    <col min="10753" max="10763" width="9.140625" customWidth="1"/>
    <col min="11009" max="11019" width="9.140625" customWidth="1"/>
    <col min="11265" max="11275" width="9.140625" customWidth="1"/>
    <col min="11521" max="11531" width="9.140625" customWidth="1"/>
    <col min="11777" max="11787" width="9.140625" customWidth="1"/>
    <col min="12033" max="12043" width="9.140625" customWidth="1"/>
    <col min="12289" max="12299" width="9.140625" customWidth="1"/>
    <col min="12545" max="12555" width="9.140625" customWidth="1"/>
    <col min="12801" max="12811" width="9.140625" customWidth="1"/>
    <col min="13057" max="13067" width="9.140625" customWidth="1"/>
    <col min="13313" max="13323" width="9.140625" customWidth="1"/>
    <col min="13569" max="13579" width="9.140625" customWidth="1"/>
    <col min="13825" max="13835" width="9.140625" customWidth="1"/>
    <col min="14081" max="14091" width="9.140625" customWidth="1"/>
    <col min="14337" max="14347" width="9.140625" customWidth="1"/>
    <col min="14593" max="14603" width="9.140625" customWidth="1"/>
    <col min="14849" max="14859" width="9.140625" customWidth="1"/>
    <col min="15105" max="15115" width="9.140625" customWidth="1"/>
    <col min="15361" max="15371" width="9.140625" customWidth="1"/>
    <col min="15617" max="15627" width="9.140625" customWidth="1"/>
    <col min="15873" max="15883" width="9.140625" customWidth="1"/>
    <col min="16129" max="16139" width="9.140625" customWidth="1"/>
  </cols>
  <sheetData>
    <row r="1" spans="1:8" x14ac:dyDescent="0.25">
      <c r="A1" s="118" t="str">
        <f>'RECAP #XXXX.XX '!B1</f>
        <v>xxx xxxxxxxxxxxxxxxxxxxxx</v>
      </c>
      <c r="B1" s="7"/>
      <c r="C1" s="2"/>
      <c r="D1" s="3"/>
      <c r="E1" s="3"/>
      <c r="F1" s="7"/>
      <c r="G1" s="7"/>
      <c r="H1" s="7"/>
    </row>
    <row r="2" spans="1:8" x14ac:dyDescent="0.25">
      <c r="A2" s="119" t="str">
        <f>'RECAP #XXXX.XX '!B2</f>
        <v>Project # xxxx.xx</v>
      </c>
      <c r="B2" s="7"/>
      <c r="C2" s="120" t="s">
        <v>3</v>
      </c>
      <c r="D2" s="1"/>
      <c r="E2" s="1"/>
      <c r="F2" s="7"/>
      <c r="G2" s="7"/>
      <c r="H2" s="7"/>
    </row>
    <row r="3" spans="1:8" x14ac:dyDescent="0.25">
      <c r="A3" s="121" t="str">
        <f>'RECAP #XXXX.XX '!B3</f>
        <v>Program code xxxxxx</v>
      </c>
      <c r="B3" s="7"/>
      <c r="C3" s="120" t="s">
        <v>3</v>
      </c>
      <c r="D3" s="122" t="str">
        <f>'RECAP #XXXX.XX '!E3</f>
        <v>Major Program xxxx</v>
      </c>
      <c r="E3" s="3"/>
      <c r="F3" s="7"/>
      <c r="G3" s="7"/>
      <c r="H3" s="7"/>
    </row>
    <row r="4" spans="1:8" ht="15.75" x14ac:dyDescent="0.25">
      <c r="A4" s="123" t="s">
        <v>50</v>
      </c>
      <c r="B4" s="124" t="s">
        <v>3</v>
      </c>
      <c r="C4" s="3"/>
      <c r="D4" s="3"/>
      <c r="E4" s="3"/>
      <c r="F4" s="7"/>
      <c r="G4" s="7"/>
      <c r="H4" s="7"/>
    </row>
    <row r="5" spans="1:8" x14ac:dyDescent="0.25">
      <c r="A5" s="114" t="s">
        <v>81</v>
      </c>
      <c r="B5" s="26"/>
      <c r="C5" s="125"/>
      <c r="D5" s="27"/>
      <c r="E5" s="7"/>
      <c r="F5" s="7"/>
      <c r="G5" s="7"/>
      <c r="H5" s="7"/>
    </row>
    <row r="6" spans="1:8" x14ac:dyDescent="0.25">
      <c r="A6" s="126" t="str">
        <f>'RECAP #XXXX.XX '!B6</f>
        <v>Project Manager - xxxxxxxxxxxxxxxxxxx</v>
      </c>
      <c r="B6" s="26"/>
      <c r="C6" s="127"/>
      <c r="D6" s="27"/>
      <c r="E6" s="26"/>
      <c r="F6" s="27"/>
      <c r="G6" s="127"/>
      <c r="H6" s="127"/>
    </row>
    <row r="7" spans="1:8" ht="18" x14ac:dyDescent="0.25">
      <c r="A7" s="126"/>
      <c r="B7" s="9"/>
      <c r="C7" s="10"/>
      <c r="D7" s="11"/>
      <c r="E7" s="9"/>
      <c r="F7" s="8"/>
      <c r="G7" s="10"/>
      <c r="H7" s="10"/>
    </row>
    <row r="8" spans="1:8" ht="50.85" customHeight="1" thickBot="1" x14ac:dyDescent="0.3">
      <c r="A8" s="128" t="s">
        <v>4</v>
      </c>
      <c r="B8" s="129" t="s">
        <v>51</v>
      </c>
      <c r="C8" s="130" t="s">
        <v>5</v>
      </c>
      <c r="D8" s="128" t="s">
        <v>6</v>
      </c>
      <c r="E8" s="129" t="s">
        <v>52</v>
      </c>
      <c r="F8" s="131" t="s">
        <v>7</v>
      </c>
      <c r="G8" s="130" t="s">
        <v>5</v>
      </c>
      <c r="H8" s="132" t="s">
        <v>8</v>
      </c>
    </row>
    <row r="9" spans="1:8" x14ac:dyDescent="0.25">
      <c r="A9" s="12"/>
      <c r="B9" s="133"/>
      <c r="C9" s="14"/>
      <c r="D9" s="15"/>
      <c r="E9" s="15"/>
      <c r="F9" s="134"/>
      <c r="G9" s="16"/>
      <c r="H9" s="17"/>
    </row>
    <row r="10" spans="1:8" x14ac:dyDescent="0.25">
      <c r="A10" s="12"/>
      <c r="B10" s="12"/>
      <c r="C10" s="13"/>
      <c r="D10" s="15"/>
      <c r="E10" s="12"/>
      <c r="F10" s="12"/>
      <c r="G10" s="18"/>
      <c r="H10" s="18">
        <f>G10</f>
        <v>0</v>
      </c>
    </row>
    <row r="11" spans="1:8" x14ac:dyDescent="0.25">
      <c r="A11" s="23"/>
      <c r="B11" s="13"/>
      <c r="C11" s="19"/>
      <c r="D11" s="15"/>
      <c r="F11" s="12"/>
      <c r="G11" s="21"/>
      <c r="H11" s="22"/>
    </row>
    <row r="12" spans="1:8" x14ac:dyDescent="0.25">
      <c r="A12" s="23"/>
      <c r="B12" s="13"/>
      <c r="C12" s="24"/>
      <c r="D12" s="15"/>
      <c r="F12" s="12"/>
      <c r="G12" s="21"/>
      <c r="H12" s="22"/>
    </row>
    <row r="13" spans="1:8" x14ac:dyDescent="0.25">
      <c r="A13" s="20"/>
      <c r="B13" s="25"/>
      <c r="C13" s="24"/>
      <c r="D13" s="15"/>
      <c r="F13" s="12"/>
      <c r="G13" s="135"/>
      <c r="H13" s="136"/>
    </row>
    <row r="14" spans="1:8" x14ac:dyDescent="0.25">
      <c r="A14" s="23"/>
      <c r="B14" s="26"/>
      <c r="C14" s="24"/>
      <c r="D14" s="13"/>
      <c r="E14" s="26"/>
      <c r="F14" s="12"/>
      <c r="G14" s="21"/>
      <c r="H14" s="22"/>
    </row>
    <row r="15" spans="1:8" x14ac:dyDescent="0.25">
      <c r="A15" s="23"/>
      <c r="B15" s="26"/>
      <c r="C15" s="125"/>
      <c r="D15" s="27"/>
      <c r="E15" s="25"/>
      <c r="F15" s="137"/>
      <c r="G15" s="28"/>
      <c r="H15" s="28"/>
    </row>
    <row r="16" spans="1:8" x14ac:dyDescent="0.25">
      <c r="A16" s="23"/>
      <c r="B16" s="26"/>
      <c r="C16" s="125" t="s">
        <v>3</v>
      </c>
      <c r="D16" s="27"/>
      <c r="E16" s="26"/>
      <c r="F16" s="137"/>
      <c r="G16" s="28"/>
      <c r="H16" s="28"/>
    </row>
    <row r="17" spans="1:8" x14ac:dyDescent="0.25">
      <c r="A17" s="23"/>
      <c r="B17" s="26"/>
      <c r="C17" s="125"/>
      <c r="D17" s="27"/>
      <c r="E17" s="26"/>
      <c r="F17" s="137"/>
      <c r="G17" s="29"/>
      <c r="H17" s="125"/>
    </row>
    <row r="18" spans="1:8" x14ac:dyDescent="0.25">
      <c r="A18" s="23"/>
      <c r="B18" s="117"/>
      <c r="C18" s="125"/>
      <c r="D18" s="27"/>
      <c r="E18" s="26"/>
      <c r="F18" s="137"/>
      <c r="G18" s="28"/>
      <c r="H18" s="28"/>
    </row>
    <row r="19" spans="1:8" x14ac:dyDescent="0.25">
      <c r="A19" s="23"/>
      <c r="B19" s="26"/>
      <c r="C19" s="125"/>
      <c r="D19" s="27"/>
      <c r="E19" s="26"/>
      <c r="F19" s="137"/>
      <c r="G19" s="28"/>
      <c r="H19" s="28"/>
    </row>
    <row r="20" spans="1:8" x14ac:dyDescent="0.25">
      <c r="A20" s="23"/>
      <c r="B20" s="26"/>
      <c r="C20" s="125"/>
      <c r="D20" s="27"/>
      <c r="E20" s="26"/>
      <c r="F20" s="137"/>
      <c r="G20" s="29"/>
      <c r="H20" s="125"/>
    </row>
    <row r="21" spans="1:8" x14ac:dyDescent="0.25">
      <c r="A21" s="23"/>
      <c r="B21" s="26"/>
      <c r="C21" s="125"/>
      <c r="D21" s="27"/>
      <c r="E21" s="26"/>
      <c r="F21" s="137"/>
      <c r="G21" s="29"/>
      <c r="H21" s="125"/>
    </row>
    <row r="22" spans="1:8" x14ac:dyDescent="0.25">
      <c r="A22" s="23"/>
      <c r="B22" s="26"/>
      <c r="C22" s="125"/>
      <c r="D22" s="27"/>
      <c r="E22" s="26"/>
      <c r="F22" s="23"/>
      <c r="G22" s="28"/>
      <c r="H22" s="28"/>
    </row>
    <row r="23" spans="1:8" x14ac:dyDescent="0.25">
      <c r="A23" s="23"/>
      <c r="B23" s="26"/>
      <c r="C23" s="125"/>
      <c r="D23" s="27"/>
      <c r="E23" s="26"/>
      <c r="F23" s="23"/>
      <c r="G23" s="28"/>
      <c r="H23" s="28"/>
    </row>
    <row r="24" spans="1:8" ht="15.75" thickBot="1" x14ac:dyDescent="0.3">
      <c r="A24" s="30"/>
      <c r="B24" s="31" t="s">
        <v>9</v>
      </c>
      <c r="C24" s="32">
        <f>SUM(C9:C23)</f>
        <v>0</v>
      </c>
      <c r="D24" s="33" t="s">
        <v>10</v>
      </c>
      <c r="E24" s="34"/>
      <c r="F24" s="35"/>
      <c r="G24" s="138">
        <f>SUM(G9:G23)</f>
        <v>0</v>
      </c>
      <c r="H24" s="138">
        <f>SUM(H9:H23)</f>
        <v>0</v>
      </c>
    </row>
    <row r="25" spans="1:8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131C-ED0B-491E-986D-5B639A2D4914}">
  <sheetPr>
    <tabColor indexed="30"/>
    <pageSetUpPr fitToPage="1"/>
  </sheetPr>
  <dimension ref="A1:I24"/>
  <sheetViews>
    <sheetView zoomScaleNormal="100" workbookViewId="0">
      <selection activeCell="D9" sqref="D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15.75" x14ac:dyDescent="0.25">
      <c r="A1" s="92" t="str">
        <f>'RECAP #XXXX.XX '!B1</f>
        <v>xxx xxxxxxxxxxxxxxxxxxxxx</v>
      </c>
      <c r="B1" s="93"/>
      <c r="C1" s="6"/>
      <c r="D1" s="6"/>
      <c r="E1" s="6"/>
      <c r="F1" s="139"/>
      <c r="G1" s="139"/>
      <c r="H1" s="140"/>
      <c r="I1" s="140"/>
    </row>
    <row r="2" spans="1:9" ht="15.75" x14ac:dyDescent="0.25">
      <c r="A2" s="95" t="str">
        <f>'RECAP #XXXX.XX '!B2</f>
        <v>Project # xxxx.xx</v>
      </c>
      <c r="B2" s="94"/>
      <c r="C2" s="6"/>
      <c r="D2" s="6"/>
      <c r="E2" s="6"/>
      <c r="F2" s="139"/>
      <c r="G2" s="139"/>
      <c r="H2" s="140"/>
      <c r="I2" s="140"/>
    </row>
    <row r="3" spans="1:9" ht="15.75" x14ac:dyDescent="0.25">
      <c r="A3" s="96" t="str">
        <f>'RECAP #XXXX.XX '!B3</f>
        <v>Program code xxxxxx</v>
      </c>
      <c r="B3" s="94"/>
      <c r="C3" s="6"/>
      <c r="D3" s="97" t="str">
        <f>'RECAP #XXXX.XX '!E3</f>
        <v>Major Program xxxx</v>
      </c>
      <c r="E3" s="6"/>
      <c r="F3" s="139"/>
      <c r="G3" s="139"/>
      <c r="H3" s="140"/>
      <c r="I3" s="140"/>
    </row>
    <row r="4" spans="1:9" ht="15.75" x14ac:dyDescent="0.25">
      <c r="A4" s="123" t="s">
        <v>13</v>
      </c>
      <c r="B4" s="141"/>
      <c r="C4" s="142"/>
      <c r="D4" s="143" t="s">
        <v>53</v>
      </c>
      <c r="E4" s="139"/>
      <c r="F4" s="139"/>
      <c r="G4" s="139"/>
      <c r="H4" s="140"/>
      <c r="I4" s="140"/>
    </row>
    <row r="5" spans="1:9" ht="15.75" x14ac:dyDescent="0.25">
      <c r="A5" s="144" t="s">
        <v>79</v>
      </c>
      <c r="B5" s="145"/>
      <c r="C5" s="146"/>
      <c r="D5" s="147"/>
      <c r="E5" s="148"/>
      <c r="F5" s="149"/>
      <c r="G5" s="149"/>
      <c r="H5" s="145"/>
      <c r="I5" s="140"/>
    </row>
    <row r="6" spans="1:9" ht="15.75" x14ac:dyDescent="0.25">
      <c r="A6" s="100" t="str">
        <f>'RECAP #XXXX.XX '!B6</f>
        <v>Project Manager - xxxxxxxxxxxxxxxxxxx</v>
      </c>
      <c r="B6" s="100"/>
      <c r="C6" s="150"/>
      <c r="D6" s="151" t="s">
        <v>54</v>
      </c>
      <c r="E6" s="152"/>
      <c r="F6" s="153"/>
      <c r="G6" s="149"/>
      <c r="H6" s="145"/>
      <c r="I6" s="140"/>
    </row>
    <row r="7" spans="1:9" ht="15.75" x14ac:dyDescent="0.25">
      <c r="A7" s="140"/>
      <c r="B7" s="154"/>
      <c r="C7" s="154"/>
      <c r="D7" s="140"/>
      <c r="E7" s="153"/>
      <c r="F7" s="153"/>
      <c r="G7" s="149"/>
      <c r="H7" s="145"/>
      <c r="I7" s="140" t="s">
        <v>3</v>
      </c>
    </row>
    <row r="8" spans="1:9" ht="32.25" thickBot="1" x14ac:dyDescent="0.3">
      <c r="A8" s="155" t="s">
        <v>55</v>
      </c>
      <c r="B8" s="156" t="s">
        <v>4</v>
      </c>
      <c r="C8" s="157" t="s">
        <v>11</v>
      </c>
      <c r="D8" s="158" t="s">
        <v>56</v>
      </c>
      <c r="E8" s="158" t="s">
        <v>57</v>
      </c>
      <c r="F8" s="158" t="s">
        <v>58</v>
      </c>
      <c r="G8" s="158" t="s">
        <v>59</v>
      </c>
      <c r="H8" s="158" t="s">
        <v>12</v>
      </c>
      <c r="I8" s="140" t="s">
        <v>3</v>
      </c>
    </row>
    <row r="9" spans="1:9" x14ac:dyDescent="0.25">
      <c r="A9" s="159"/>
      <c r="B9" s="160"/>
      <c r="C9" s="161"/>
      <c r="D9" s="162"/>
      <c r="E9" s="162">
        <f>D9</f>
        <v>0</v>
      </c>
      <c r="F9" s="163"/>
      <c r="G9" s="163"/>
      <c r="H9" s="163">
        <f>E9</f>
        <v>0</v>
      </c>
      <c r="I9" s="164"/>
    </row>
    <row r="10" spans="1:9" x14ac:dyDescent="0.25">
      <c r="A10" s="159"/>
      <c r="B10" s="20"/>
      <c r="C10" s="161"/>
      <c r="D10" s="162"/>
      <c r="E10" s="162">
        <f t="shared" ref="E10:E21" si="0">E9+D10</f>
        <v>0</v>
      </c>
      <c r="F10" s="165"/>
      <c r="G10" s="163">
        <f t="shared" ref="G10:G21" si="1">G9+F10</f>
        <v>0</v>
      </c>
      <c r="H10" s="163">
        <f t="shared" ref="H10:H21" si="2">H9-F10+D10</f>
        <v>0</v>
      </c>
      <c r="I10" s="164"/>
    </row>
    <row r="11" spans="1:9" x14ac:dyDescent="0.25">
      <c r="A11" s="159"/>
      <c r="B11" s="160"/>
      <c r="C11" s="161"/>
      <c r="D11" s="162"/>
      <c r="E11" s="162">
        <f t="shared" si="0"/>
        <v>0</v>
      </c>
      <c r="F11" s="165"/>
      <c r="G11" s="163">
        <f t="shared" si="1"/>
        <v>0</v>
      </c>
      <c r="H11" s="163">
        <f t="shared" si="2"/>
        <v>0</v>
      </c>
      <c r="I11" s="164"/>
    </row>
    <row r="12" spans="1:9" x14ac:dyDescent="0.25">
      <c r="A12" s="159"/>
      <c r="B12" s="160"/>
      <c r="C12" s="161"/>
      <c r="D12" s="162"/>
      <c r="E12" s="162">
        <f t="shared" si="0"/>
        <v>0</v>
      </c>
      <c r="F12" s="165"/>
      <c r="G12" s="163">
        <f t="shared" si="1"/>
        <v>0</v>
      </c>
      <c r="H12" s="163">
        <f t="shared" si="2"/>
        <v>0</v>
      </c>
      <c r="I12" s="164"/>
    </row>
    <row r="13" spans="1:9" x14ac:dyDescent="0.25">
      <c r="A13" s="159"/>
      <c r="B13" s="160"/>
      <c r="C13" s="161"/>
      <c r="D13" s="162"/>
      <c r="E13" s="162">
        <f t="shared" si="0"/>
        <v>0</v>
      </c>
      <c r="F13" s="165"/>
      <c r="G13" s="163">
        <f t="shared" si="1"/>
        <v>0</v>
      </c>
      <c r="H13" s="163">
        <f t="shared" si="2"/>
        <v>0</v>
      </c>
      <c r="I13" s="164"/>
    </row>
    <row r="14" spans="1:9" x14ac:dyDescent="0.25">
      <c r="A14" s="159"/>
      <c r="B14" s="160"/>
      <c r="C14" s="161"/>
      <c r="D14" s="162"/>
      <c r="E14" s="162">
        <f t="shared" si="0"/>
        <v>0</v>
      </c>
      <c r="F14" s="163"/>
      <c r="G14" s="163">
        <f t="shared" si="1"/>
        <v>0</v>
      </c>
      <c r="H14" s="163">
        <f t="shared" si="2"/>
        <v>0</v>
      </c>
      <c r="I14" s="164"/>
    </row>
    <row r="15" spans="1:9" x14ac:dyDescent="0.25">
      <c r="A15" s="159"/>
      <c r="B15" s="160"/>
      <c r="C15" s="161"/>
      <c r="D15" s="162"/>
      <c r="E15" s="162">
        <f t="shared" si="0"/>
        <v>0</v>
      </c>
      <c r="F15" s="165"/>
      <c r="G15" s="163">
        <f t="shared" si="1"/>
        <v>0</v>
      </c>
      <c r="H15" s="163">
        <f t="shared" si="2"/>
        <v>0</v>
      </c>
      <c r="I15" s="164"/>
    </row>
    <row r="16" spans="1:9" x14ac:dyDescent="0.25">
      <c r="A16" s="159"/>
      <c r="B16" s="160"/>
      <c r="C16" s="161"/>
      <c r="D16" s="162"/>
      <c r="E16" s="162">
        <f t="shared" si="0"/>
        <v>0</v>
      </c>
      <c r="F16" s="165"/>
      <c r="G16" s="163">
        <f t="shared" si="1"/>
        <v>0</v>
      </c>
      <c r="H16" s="163">
        <f t="shared" si="2"/>
        <v>0</v>
      </c>
      <c r="I16" s="164"/>
    </row>
    <row r="17" spans="1:9" x14ac:dyDescent="0.25">
      <c r="A17" s="159"/>
      <c r="B17" s="160"/>
      <c r="C17" s="161"/>
      <c r="D17" s="162"/>
      <c r="E17" s="162">
        <f t="shared" si="0"/>
        <v>0</v>
      </c>
      <c r="F17" s="165"/>
      <c r="G17" s="163">
        <f t="shared" si="1"/>
        <v>0</v>
      </c>
      <c r="H17" s="163">
        <f t="shared" si="2"/>
        <v>0</v>
      </c>
      <c r="I17" s="164"/>
    </row>
    <row r="18" spans="1:9" x14ac:dyDescent="0.25">
      <c r="A18" s="159"/>
      <c r="B18" s="160"/>
      <c r="C18" s="161"/>
      <c r="D18" s="162"/>
      <c r="E18" s="162">
        <f t="shared" si="0"/>
        <v>0</v>
      </c>
      <c r="F18" s="165"/>
      <c r="G18" s="163">
        <f t="shared" si="1"/>
        <v>0</v>
      </c>
      <c r="H18" s="163">
        <f t="shared" si="2"/>
        <v>0</v>
      </c>
      <c r="I18" s="164"/>
    </row>
    <row r="19" spans="1:9" x14ac:dyDescent="0.25">
      <c r="A19" s="159"/>
      <c r="B19" s="160"/>
      <c r="C19" s="161"/>
      <c r="D19" s="162"/>
      <c r="E19" s="162">
        <f t="shared" si="0"/>
        <v>0</v>
      </c>
      <c r="F19" s="163"/>
      <c r="G19" s="163">
        <f t="shared" si="1"/>
        <v>0</v>
      </c>
      <c r="H19" s="163">
        <f t="shared" si="2"/>
        <v>0</v>
      </c>
      <c r="I19" s="164"/>
    </row>
    <row r="20" spans="1:9" x14ac:dyDescent="0.25">
      <c r="A20" s="159"/>
      <c r="B20" s="160"/>
      <c r="C20" s="161"/>
      <c r="D20" s="162"/>
      <c r="E20" s="162">
        <f t="shared" si="0"/>
        <v>0</v>
      </c>
      <c r="F20" s="163"/>
      <c r="G20" s="163">
        <f t="shared" si="1"/>
        <v>0</v>
      </c>
      <c r="H20" s="163">
        <f t="shared" si="2"/>
        <v>0</v>
      </c>
      <c r="I20" s="164"/>
    </row>
    <row r="21" spans="1:9" x14ac:dyDescent="0.25">
      <c r="A21" s="159"/>
      <c r="B21" s="160"/>
      <c r="C21" s="166"/>
      <c r="D21" s="162"/>
      <c r="E21" s="162">
        <f t="shared" si="0"/>
        <v>0</v>
      </c>
      <c r="F21" s="163"/>
      <c r="G21" s="163">
        <f t="shared" si="1"/>
        <v>0</v>
      </c>
      <c r="H21" s="163">
        <f t="shared" si="2"/>
        <v>0</v>
      </c>
      <c r="I21" s="164"/>
    </row>
    <row r="22" spans="1:9" x14ac:dyDescent="0.25">
      <c r="A22" s="159"/>
      <c r="B22" s="161"/>
      <c r="C22" s="167"/>
      <c r="D22" s="163"/>
      <c r="E22" s="163"/>
      <c r="F22" s="163"/>
      <c r="G22" s="163"/>
      <c r="H22" s="163"/>
      <c r="I22" s="164"/>
    </row>
    <row r="23" spans="1:9" ht="15.75" thickBot="1" x14ac:dyDescent="0.3">
      <c r="A23" s="159"/>
      <c r="B23" s="168"/>
      <c r="C23" s="169" t="s">
        <v>60</v>
      </c>
      <c r="D23" s="138">
        <f>SUM(D9:D22)</f>
        <v>0</v>
      </c>
      <c r="E23" s="138"/>
      <c r="F23" s="138">
        <f>SUM(F9:F22)</f>
        <v>0</v>
      </c>
      <c r="G23" s="138"/>
      <c r="H23" s="138">
        <f>D23-F23</f>
        <v>0</v>
      </c>
      <c r="I23" s="164"/>
    </row>
    <row r="24" spans="1:9" ht="15" customHeight="1" thickTop="1" x14ac:dyDescent="0.25"/>
  </sheetData>
  <pageMargins left="0.25" right="0.25" top="1.1241666666666668" bottom="0.75" header="0.3" footer="0.3"/>
  <pageSetup scale="77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DABE9-03D4-4CEE-8E98-BDEB9EA5B10D}">
  <sheetPr>
    <tabColor rgb="FF0070C0"/>
    <pageSetUpPr fitToPage="1"/>
  </sheetPr>
  <dimension ref="A1:J24"/>
  <sheetViews>
    <sheetView zoomScaleNormal="100" workbookViewId="0">
      <selection activeCell="D9" sqref="D9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14" customWidth="1"/>
    <col min="5" max="5" width="21.710937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15.75" x14ac:dyDescent="0.25">
      <c r="A1" s="92" t="str">
        <f>'RECAP #XXXX.XX '!B1</f>
        <v>xxx xxxxxxxxxxxxxxxxxxxxx</v>
      </c>
      <c r="B1" s="93"/>
      <c r="C1" s="93"/>
      <c r="D1" s="6"/>
      <c r="E1" s="6"/>
      <c r="F1" s="6"/>
      <c r="G1" s="139"/>
      <c r="H1" s="139"/>
      <c r="I1" s="140"/>
      <c r="J1" s="140"/>
    </row>
    <row r="2" spans="1:10" ht="15.75" x14ac:dyDescent="0.25">
      <c r="A2" s="95" t="str">
        <f>'RECAP #XXXX.XX '!B2</f>
        <v>Project # xxxx.xx</v>
      </c>
      <c r="B2" s="94"/>
      <c r="C2" s="94"/>
      <c r="D2" s="6"/>
      <c r="E2" s="6"/>
      <c r="F2" s="6"/>
      <c r="G2" s="139"/>
      <c r="H2" s="139"/>
      <c r="I2" s="140"/>
      <c r="J2" s="140"/>
    </row>
    <row r="3" spans="1:10" ht="15.75" x14ac:dyDescent="0.25">
      <c r="A3" s="96" t="str">
        <f>'RECAP #XXXX.XX '!B3</f>
        <v>Program code xxxxxx</v>
      </c>
      <c r="B3" s="94"/>
      <c r="C3" s="94"/>
      <c r="D3" s="6"/>
      <c r="E3" s="97" t="str">
        <f>'RECAP #XXXX.XX '!E3</f>
        <v>Major Program xxxx</v>
      </c>
      <c r="F3" s="6"/>
      <c r="G3" s="139"/>
      <c r="H3" s="139"/>
      <c r="I3" s="140"/>
      <c r="J3" s="140"/>
    </row>
    <row r="4" spans="1:10" ht="15.75" x14ac:dyDescent="0.25">
      <c r="A4" s="123" t="s">
        <v>47</v>
      </c>
      <c r="B4" s="141"/>
      <c r="C4" s="141"/>
      <c r="D4" s="142"/>
      <c r="E4" s="143" t="s">
        <v>61</v>
      </c>
      <c r="F4" s="139"/>
      <c r="G4" s="139"/>
      <c r="H4" s="139"/>
      <c r="I4" s="140"/>
      <c r="J4" s="140"/>
    </row>
    <row r="5" spans="1:10" ht="15.75" x14ac:dyDescent="0.25">
      <c r="A5" s="144" t="s">
        <v>79</v>
      </c>
      <c r="B5" s="145"/>
      <c r="C5" s="145"/>
      <c r="D5" s="146"/>
      <c r="E5" s="147"/>
      <c r="F5" s="148"/>
      <c r="G5" s="149"/>
      <c r="H5" s="149"/>
      <c r="I5" s="145"/>
      <c r="J5" s="140"/>
    </row>
    <row r="6" spans="1:10" ht="15.75" x14ac:dyDescent="0.25">
      <c r="A6" s="100" t="str">
        <f>'RECAP #XXXX.XX '!B6</f>
        <v>Project Manager - xxxxxxxxxxxxxxxxxxx</v>
      </c>
      <c r="B6" s="100"/>
      <c r="C6" s="100"/>
      <c r="D6" s="150"/>
      <c r="E6" s="147" t="s">
        <v>86</v>
      </c>
      <c r="F6" s="152"/>
      <c r="G6" s="153"/>
      <c r="H6" s="149"/>
      <c r="I6" s="145"/>
      <c r="J6" s="140"/>
    </row>
    <row r="7" spans="1:10" ht="15.75" x14ac:dyDescent="0.25">
      <c r="A7" s="140"/>
      <c r="B7" s="154"/>
      <c r="C7" s="154"/>
      <c r="D7" s="154"/>
      <c r="E7" s="153" t="s">
        <v>3</v>
      </c>
      <c r="F7" s="153"/>
      <c r="G7" s="153"/>
      <c r="H7" s="149"/>
      <c r="I7" s="145"/>
      <c r="J7" s="140" t="s">
        <v>3</v>
      </c>
    </row>
    <row r="8" spans="1:10" ht="32.25" thickBot="1" x14ac:dyDescent="0.3">
      <c r="A8" s="155" t="s">
        <v>55</v>
      </c>
      <c r="B8" s="156" t="s">
        <v>4</v>
      </c>
      <c r="C8" s="171" t="s">
        <v>62</v>
      </c>
      <c r="D8" s="172" t="s">
        <v>63</v>
      </c>
      <c r="E8" s="158" t="s">
        <v>56</v>
      </c>
      <c r="F8" s="158" t="s">
        <v>57</v>
      </c>
      <c r="G8" s="158" t="s">
        <v>58</v>
      </c>
      <c r="H8" s="158" t="s">
        <v>59</v>
      </c>
      <c r="I8" s="158" t="s">
        <v>12</v>
      </c>
      <c r="J8" s="140" t="s">
        <v>3</v>
      </c>
    </row>
    <row r="9" spans="1:10" x14ac:dyDescent="0.25">
      <c r="A9" s="173"/>
      <c r="B9" s="160"/>
      <c r="C9" s="160"/>
      <c r="D9" s="167"/>
      <c r="E9" s="174"/>
      <c r="F9" s="162">
        <f>E9</f>
        <v>0</v>
      </c>
      <c r="G9" s="163"/>
      <c r="H9" s="163"/>
      <c r="I9" s="163">
        <f>F9</f>
        <v>0</v>
      </c>
      <c r="J9" s="164"/>
    </row>
    <row r="10" spans="1:10" x14ac:dyDescent="0.25">
      <c r="A10" s="175"/>
      <c r="B10" s="160"/>
      <c r="C10" s="160"/>
      <c r="D10" s="167"/>
      <c r="E10" s="162"/>
      <c r="F10" s="162">
        <f t="shared" ref="F10:F21" si="0">F9+E10</f>
        <v>0</v>
      </c>
      <c r="G10" s="176"/>
      <c r="H10" s="163">
        <f t="shared" ref="H10:H21" si="1">H9+G10</f>
        <v>0</v>
      </c>
      <c r="I10" s="163">
        <f t="shared" ref="I10:I21" si="2">I9-G10+E10</f>
        <v>0</v>
      </c>
      <c r="J10" s="164"/>
    </row>
    <row r="11" spans="1:10" x14ac:dyDescent="0.25">
      <c r="A11" s="175"/>
      <c r="B11" s="160"/>
      <c r="C11" s="160"/>
      <c r="D11" s="167"/>
      <c r="E11" s="162"/>
      <c r="F11" s="162">
        <f t="shared" si="0"/>
        <v>0</v>
      </c>
      <c r="G11" s="165"/>
      <c r="H11" s="163">
        <f t="shared" si="1"/>
        <v>0</v>
      </c>
      <c r="I11" s="163">
        <f t="shared" si="2"/>
        <v>0</v>
      </c>
      <c r="J11" s="164"/>
    </row>
    <row r="12" spans="1:10" x14ac:dyDescent="0.25">
      <c r="A12" s="133"/>
      <c r="B12" s="160"/>
      <c r="C12" s="160"/>
      <c r="D12" s="167"/>
      <c r="E12" s="162"/>
      <c r="F12" s="162">
        <f t="shared" si="0"/>
        <v>0</v>
      </c>
      <c r="G12" s="165"/>
      <c r="H12" s="163">
        <f t="shared" si="1"/>
        <v>0</v>
      </c>
      <c r="I12" s="163">
        <f t="shared" si="2"/>
        <v>0</v>
      </c>
      <c r="J12" s="164"/>
    </row>
    <row r="13" spans="1:10" x14ac:dyDescent="0.25">
      <c r="A13" s="133"/>
      <c r="B13" s="160"/>
      <c r="C13" s="160"/>
      <c r="D13" s="167"/>
      <c r="E13" s="162"/>
      <c r="F13" s="162">
        <f t="shared" si="0"/>
        <v>0</v>
      </c>
      <c r="G13" s="165"/>
      <c r="H13" s="163">
        <f t="shared" si="1"/>
        <v>0</v>
      </c>
      <c r="I13" s="163">
        <f t="shared" si="2"/>
        <v>0</v>
      </c>
      <c r="J13" s="164"/>
    </row>
    <row r="14" spans="1:10" x14ac:dyDescent="0.25">
      <c r="A14" s="133"/>
      <c r="B14" s="160"/>
      <c r="C14" s="160"/>
      <c r="D14" s="167"/>
      <c r="E14" s="162"/>
      <c r="F14" s="162">
        <f t="shared" si="0"/>
        <v>0</v>
      </c>
      <c r="G14" s="163"/>
      <c r="H14" s="163">
        <f t="shared" si="1"/>
        <v>0</v>
      </c>
      <c r="I14" s="163">
        <f t="shared" si="2"/>
        <v>0</v>
      </c>
      <c r="J14" s="164"/>
    </row>
    <row r="15" spans="1:10" x14ac:dyDescent="0.25">
      <c r="A15" s="133"/>
      <c r="B15" s="160"/>
      <c r="C15" s="160"/>
      <c r="D15" s="167"/>
      <c r="E15" s="162"/>
      <c r="F15" s="162">
        <f t="shared" si="0"/>
        <v>0</v>
      </c>
      <c r="G15" s="165"/>
      <c r="H15" s="163">
        <f t="shared" si="1"/>
        <v>0</v>
      </c>
      <c r="I15" s="163">
        <f t="shared" si="2"/>
        <v>0</v>
      </c>
      <c r="J15" s="164"/>
    </row>
    <row r="16" spans="1:10" x14ac:dyDescent="0.25">
      <c r="A16" s="133"/>
      <c r="B16" s="160"/>
      <c r="C16" s="160"/>
      <c r="D16" s="167"/>
      <c r="E16" s="162"/>
      <c r="F16" s="162">
        <f t="shared" si="0"/>
        <v>0</v>
      </c>
      <c r="G16" s="165"/>
      <c r="H16" s="163">
        <f t="shared" si="1"/>
        <v>0</v>
      </c>
      <c r="I16" s="163">
        <f t="shared" si="2"/>
        <v>0</v>
      </c>
      <c r="J16" s="164"/>
    </row>
    <row r="17" spans="1:10" x14ac:dyDescent="0.25">
      <c r="A17" s="133"/>
      <c r="B17" s="160"/>
      <c r="C17" s="160"/>
      <c r="D17" s="167"/>
      <c r="E17" s="162"/>
      <c r="F17" s="162">
        <f t="shared" si="0"/>
        <v>0</v>
      </c>
      <c r="G17" s="165"/>
      <c r="H17" s="163">
        <f t="shared" si="1"/>
        <v>0</v>
      </c>
      <c r="I17" s="163">
        <f t="shared" si="2"/>
        <v>0</v>
      </c>
      <c r="J17" s="164"/>
    </row>
    <row r="18" spans="1:10" x14ac:dyDescent="0.25">
      <c r="A18" s="133"/>
      <c r="B18" s="160"/>
      <c r="C18" s="160"/>
      <c r="D18" s="167"/>
      <c r="E18" s="162"/>
      <c r="F18" s="162">
        <f t="shared" si="0"/>
        <v>0</v>
      </c>
      <c r="G18" s="165"/>
      <c r="H18" s="163">
        <f t="shared" si="1"/>
        <v>0</v>
      </c>
      <c r="I18" s="163">
        <f t="shared" si="2"/>
        <v>0</v>
      </c>
      <c r="J18" s="164"/>
    </row>
    <row r="19" spans="1:10" x14ac:dyDescent="0.25">
      <c r="A19" s="133"/>
      <c r="B19" s="160"/>
      <c r="C19" s="160"/>
      <c r="D19" s="167"/>
      <c r="E19" s="162"/>
      <c r="F19" s="162">
        <f t="shared" si="0"/>
        <v>0</v>
      </c>
      <c r="G19" s="163"/>
      <c r="H19" s="163">
        <f t="shared" si="1"/>
        <v>0</v>
      </c>
      <c r="I19" s="163">
        <f t="shared" si="2"/>
        <v>0</v>
      </c>
      <c r="J19" s="164"/>
    </row>
    <row r="20" spans="1:10" x14ac:dyDescent="0.25">
      <c r="A20" s="133"/>
      <c r="B20" s="160"/>
      <c r="C20" s="160"/>
      <c r="D20" s="167"/>
      <c r="E20" s="162"/>
      <c r="F20" s="162">
        <f t="shared" si="0"/>
        <v>0</v>
      </c>
      <c r="G20" s="163"/>
      <c r="H20" s="163">
        <f t="shared" si="1"/>
        <v>0</v>
      </c>
      <c r="I20" s="163">
        <f t="shared" si="2"/>
        <v>0</v>
      </c>
      <c r="J20" s="164"/>
    </row>
    <row r="21" spans="1:10" x14ac:dyDescent="0.25">
      <c r="A21" s="133"/>
      <c r="B21" s="160"/>
      <c r="C21" s="160"/>
      <c r="D21" s="148"/>
      <c r="E21" s="162"/>
      <c r="F21" s="162">
        <f t="shared" si="0"/>
        <v>0</v>
      </c>
      <c r="G21" s="163"/>
      <c r="H21" s="163">
        <f t="shared" si="1"/>
        <v>0</v>
      </c>
      <c r="I21" s="163">
        <f t="shared" si="2"/>
        <v>0</v>
      </c>
      <c r="J21" s="164"/>
    </row>
    <row r="22" spans="1:10" x14ac:dyDescent="0.25">
      <c r="A22" s="133"/>
      <c r="B22" s="161"/>
      <c r="C22" s="161"/>
      <c r="D22" s="167"/>
      <c r="E22" s="163"/>
      <c r="F22" s="163"/>
      <c r="G22" s="163"/>
      <c r="H22" s="163"/>
      <c r="I22" s="163"/>
      <c r="J22" s="164"/>
    </row>
    <row r="23" spans="1:10" ht="15.75" thickBot="1" x14ac:dyDescent="0.3">
      <c r="A23" s="133"/>
      <c r="B23" s="168"/>
      <c r="C23" s="168"/>
      <c r="D23" s="169" t="s">
        <v>60</v>
      </c>
      <c r="E23" s="138">
        <f>SUM(E9:E22)</f>
        <v>0</v>
      </c>
      <c r="F23" s="138"/>
      <c r="G23" s="138">
        <f>SUM(G9:G22)</f>
        <v>0</v>
      </c>
      <c r="H23" s="138"/>
      <c r="I23" s="138">
        <f>E23-G23</f>
        <v>0</v>
      </c>
      <c r="J23" s="164"/>
    </row>
    <row r="24" spans="1:10" ht="15" customHeight="1" thickTop="1" x14ac:dyDescent="0.25"/>
  </sheetData>
  <pageMargins left="0.25" right="0.25" top="1.1241666666666668" bottom="0.75" header="0.3" footer="0.3"/>
  <pageSetup scale="74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57CB5-043C-46CD-97F6-1A131B6F2A85}">
  <sheetPr>
    <tabColor indexed="30"/>
    <pageSetUpPr fitToPage="1"/>
  </sheetPr>
  <dimension ref="A1:H23"/>
  <sheetViews>
    <sheetView zoomScaleNormal="100" workbookViewId="0">
      <selection activeCell="D9" sqref="D9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15.75" x14ac:dyDescent="0.25">
      <c r="A1" s="92" t="str">
        <f>'RECAP #XXXX.XX '!B1</f>
        <v>xxx xxxxxxxxxxxxxxxxxxxxx</v>
      </c>
      <c r="B1" s="93"/>
      <c r="C1" s="93"/>
      <c r="D1" s="93"/>
      <c r="E1" s="6"/>
      <c r="F1" s="6"/>
      <c r="G1" s="6"/>
      <c r="H1" s="139"/>
    </row>
    <row r="2" spans="1:8" ht="15.75" x14ac:dyDescent="0.25">
      <c r="A2" s="95" t="str">
        <f>'RECAP #XXXX.XX '!B2</f>
        <v>Project # xxxx.xx</v>
      </c>
      <c r="B2" s="94"/>
      <c r="C2" s="94"/>
      <c r="D2" s="94"/>
      <c r="E2" s="6"/>
      <c r="F2" s="6"/>
      <c r="G2" s="6"/>
      <c r="H2" s="139"/>
    </row>
    <row r="3" spans="1:8" ht="15.75" x14ac:dyDescent="0.25">
      <c r="A3" s="96" t="str">
        <f>'RECAP #XXXX.XX '!B3</f>
        <v>Program code xxxxxx</v>
      </c>
      <c r="B3" s="94"/>
      <c r="C3" s="94"/>
      <c r="D3" s="94"/>
      <c r="E3" s="97" t="str">
        <f>'RECAP #XXXX.XX '!E3</f>
        <v>Major Program xxxx</v>
      </c>
      <c r="F3" s="94"/>
      <c r="G3" s="6"/>
      <c r="H3" s="139"/>
    </row>
    <row r="4" spans="1:8" ht="15.75" x14ac:dyDescent="0.25">
      <c r="A4" s="177" t="s">
        <v>14</v>
      </c>
      <c r="B4" s="178"/>
      <c r="C4" s="178"/>
      <c r="D4" s="178"/>
      <c r="E4" s="143"/>
      <c r="F4" s="94"/>
      <c r="G4" s="139"/>
      <c r="H4" s="139"/>
    </row>
    <row r="5" spans="1:8" ht="15.75" x14ac:dyDescent="0.25">
      <c r="A5" s="144" t="s">
        <v>80</v>
      </c>
      <c r="B5" s="145"/>
      <c r="C5" s="145"/>
      <c r="D5" s="145"/>
      <c r="E5" s="179"/>
      <c r="F5" s="94"/>
      <c r="G5" s="148"/>
      <c r="H5" s="149"/>
    </row>
    <row r="6" spans="1:8" ht="15.75" x14ac:dyDescent="0.25">
      <c r="A6" s="100" t="str">
        <f>'RECAP #XXXX.XX '!B6</f>
        <v>Project Manager - xxxxxxxxxxxxxxxxxxx</v>
      </c>
      <c r="B6" s="100"/>
      <c r="C6" s="100"/>
      <c r="D6" s="100"/>
      <c r="E6" s="97" t="s">
        <v>67</v>
      </c>
      <c r="F6" s="145"/>
      <c r="G6" s="148"/>
      <c r="H6" s="149"/>
    </row>
    <row r="7" spans="1:8" ht="15.75" x14ac:dyDescent="0.25">
      <c r="A7" s="94"/>
      <c r="B7" s="154"/>
      <c r="C7" s="154"/>
      <c r="D7" s="154"/>
      <c r="E7" s="154"/>
      <c r="F7" s="94"/>
      <c r="G7" s="149"/>
      <c r="H7" s="149"/>
    </row>
    <row r="8" spans="1:8" ht="32.25" thickBot="1" x14ac:dyDescent="0.3">
      <c r="A8" s="155" t="s">
        <v>64</v>
      </c>
      <c r="B8" s="156" t="s">
        <v>4</v>
      </c>
      <c r="C8" s="171" t="s">
        <v>62</v>
      </c>
      <c r="D8" s="171" t="s">
        <v>63</v>
      </c>
      <c r="E8" s="157" t="s">
        <v>11</v>
      </c>
      <c r="F8" s="158" t="s">
        <v>65</v>
      </c>
      <c r="G8" s="158" t="s">
        <v>58</v>
      </c>
      <c r="H8" s="158" t="s">
        <v>59</v>
      </c>
    </row>
    <row r="9" spans="1:8" x14ac:dyDescent="0.25">
      <c r="A9" s="166"/>
      <c r="B9" s="160"/>
      <c r="C9" s="159"/>
      <c r="D9" s="159"/>
      <c r="E9" s="180"/>
      <c r="F9" s="181"/>
      <c r="G9" s="170"/>
      <c r="H9" s="170">
        <f>G9</f>
        <v>0</v>
      </c>
    </row>
    <row r="10" spans="1:8" x14ac:dyDescent="0.25">
      <c r="A10" s="173"/>
      <c r="B10" s="160"/>
      <c r="C10" s="167"/>
      <c r="D10" s="167"/>
      <c r="E10" s="148"/>
      <c r="F10" s="113"/>
      <c r="G10" s="170"/>
      <c r="H10" s="170">
        <f>H9+G10</f>
        <v>0</v>
      </c>
    </row>
    <row r="11" spans="1:8" x14ac:dyDescent="0.25">
      <c r="A11" s="173"/>
      <c r="B11" s="160"/>
      <c r="C11" s="160"/>
      <c r="D11" s="160"/>
      <c r="E11" s="148"/>
      <c r="F11" s="113"/>
      <c r="G11" s="170"/>
      <c r="H11" s="170">
        <f t="shared" ref="H11:H20" si="0">H10+G11</f>
        <v>0</v>
      </c>
    </row>
    <row r="12" spans="1:8" x14ac:dyDescent="0.25">
      <c r="A12" s="173" t="s">
        <v>3</v>
      </c>
      <c r="B12" s="160" t="s">
        <v>3</v>
      </c>
      <c r="C12" s="160"/>
      <c r="D12" s="160"/>
      <c r="E12" s="148" t="s">
        <v>3</v>
      </c>
      <c r="F12" s="113"/>
      <c r="G12" s="170"/>
      <c r="H12" s="170">
        <f t="shared" si="0"/>
        <v>0</v>
      </c>
    </row>
    <row r="13" spans="1:8" x14ac:dyDescent="0.25">
      <c r="A13" s="173" t="s">
        <v>3</v>
      </c>
      <c r="B13" s="160" t="s">
        <v>3</v>
      </c>
      <c r="C13" s="160"/>
      <c r="D13" s="160"/>
      <c r="E13" s="148" t="s">
        <v>3</v>
      </c>
      <c r="F13" s="113"/>
      <c r="G13" s="170"/>
      <c r="H13" s="170">
        <f t="shared" si="0"/>
        <v>0</v>
      </c>
    </row>
    <row r="14" spans="1:8" x14ac:dyDescent="0.25">
      <c r="A14" s="173"/>
      <c r="B14" s="160"/>
      <c r="C14" s="160"/>
      <c r="D14" s="160"/>
      <c r="E14" s="148"/>
      <c r="F14" s="113"/>
      <c r="G14" s="170"/>
      <c r="H14" s="170">
        <f t="shared" si="0"/>
        <v>0</v>
      </c>
    </row>
    <row r="15" spans="1:8" x14ac:dyDescent="0.25">
      <c r="A15" s="173"/>
      <c r="B15" s="160"/>
      <c r="C15" s="160"/>
      <c r="D15" s="160"/>
      <c r="E15" s="182"/>
      <c r="F15" s="113"/>
      <c r="G15" s="170"/>
      <c r="H15" s="170">
        <f t="shared" si="0"/>
        <v>0</v>
      </c>
    </row>
    <row r="16" spans="1:8" x14ac:dyDescent="0.25">
      <c r="A16" s="173"/>
      <c r="B16" s="160"/>
      <c r="C16" s="160"/>
      <c r="D16" s="160"/>
      <c r="E16" s="148"/>
      <c r="F16" s="113"/>
      <c r="G16" s="170"/>
      <c r="H16" s="170">
        <f t="shared" si="0"/>
        <v>0</v>
      </c>
    </row>
    <row r="17" spans="1:8" x14ac:dyDescent="0.25">
      <c r="A17" s="159"/>
      <c r="B17" s="160"/>
      <c r="C17" s="160"/>
      <c r="D17" s="160"/>
      <c r="E17" s="148"/>
      <c r="F17" s="113"/>
      <c r="G17" s="170"/>
      <c r="H17" s="170">
        <f t="shared" si="0"/>
        <v>0</v>
      </c>
    </row>
    <row r="18" spans="1:8" x14ac:dyDescent="0.25">
      <c r="A18" s="159"/>
      <c r="B18" s="160"/>
      <c r="C18" s="160"/>
      <c r="D18" s="160"/>
      <c r="E18" s="148"/>
      <c r="F18" s="113"/>
      <c r="G18" s="170"/>
      <c r="H18" s="170">
        <f t="shared" si="0"/>
        <v>0</v>
      </c>
    </row>
    <row r="19" spans="1:8" x14ac:dyDescent="0.25">
      <c r="A19" s="159"/>
      <c r="B19" s="160"/>
      <c r="C19" s="160"/>
      <c r="D19" s="160"/>
      <c r="E19" s="148"/>
      <c r="F19" s="113"/>
      <c r="G19" s="170"/>
      <c r="H19" s="170">
        <f t="shared" si="0"/>
        <v>0</v>
      </c>
    </row>
    <row r="20" spans="1:8" x14ac:dyDescent="0.25">
      <c r="A20" s="159"/>
      <c r="B20" s="160"/>
      <c r="C20" s="160"/>
      <c r="D20" s="160"/>
      <c r="E20" s="148"/>
      <c r="F20" s="113"/>
      <c r="G20" s="170"/>
      <c r="H20" s="170">
        <f t="shared" si="0"/>
        <v>0</v>
      </c>
    </row>
    <row r="21" spans="1:8" x14ac:dyDescent="0.25">
      <c r="A21" s="159"/>
      <c r="B21" s="167"/>
      <c r="C21" s="167"/>
      <c r="D21" s="167"/>
      <c r="E21" s="148"/>
      <c r="F21" s="170"/>
      <c r="G21" s="148"/>
      <c r="H21" s="170"/>
    </row>
    <row r="22" spans="1:8" ht="15.75" thickBot="1" x14ac:dyDescent="0.3">
      <c r="A22" s="183"/>
      <c r="B22" s="184"/>
      <c r="C22" s="184"/>
      <c r="D22" s="184"/>
      <c r="E22" s="185" t="s">
        <v>60</v>
      </c>
      <c r="F22" s="186"/>
      <c r="G22" s="138">
        <f>SUM(G9:G21)</f>
        <v>0</v>
      </c>
      <c r="H22" s="186"/>
    </row>
    <row r="23" spans="1:8" ht="15" customHeight="1" thickTop="1" x14ac:dyDescent="0.25"/>
  </sheetData>
  <pageMargins left="0.25" right="0.25" top="1.1241666666666668" bottom="0.75" header="0.3" footer="0.3"/>
  <pageSetup scale="78" fitToHeight="0" orientation="portrait" r:id="rId1"/>
  <headerFooter alignWithMargins="0">
    <oddHeader>&amp;CDepartment of Administrative Services
MOU Project Improvements DA27
&amp;A
&amp;D</oddHeader>
    <oddFooter>&amp;LAcct Codes 0506-335-DA27
&amp;C&amp;Z&amp;[File&amp;R&amp;P/&amp;N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57</vt:i4>
      </vt:variant>
      <vt:variant>
        <vt:lpstr>Named Ranges</vt:lpstr>
      </vt:variant>
      <vt:variant>
        <vt:i4>1</vt:i4>
      </vt:variant>
    </vt:vector>
  </HeadingPairs>
  <TitlesOfParts>
    <vt:vector size="58" baseType="lpstr">
      <vt:lpstr>FINANCIAL</vt:lpstr>
      <vt:lpstr>RECAP #9455.00</vt:lpstr>
      <vt:lpstr>#9455.00 Funds Rec'd </vt:lpstr>
      <vt:lpstr>#9455.00 OPN Architects</vt:lpstr>
      <vt:lpstr>#9455.00 PM TIME</vt:lpstr>
      <vt:lpstr>#9455.00 Misc</vt:lpstr>
      <vt:lpstr>#9455.00 Samuels Group</vt:lpstr>
      <vt:lpstr>#9455.00 McKinnis</vt:lpstr>
      <vt:lpstr>RECAP #9516.01</vt:lpstr>
      <vt:lpstr>#9516.01 Funds Rec'd </vt:lpstr>
      <vt:lpstr>#9516.01 Bergstrom Construction</vt:lpstr>
      <vt:lpstr>#9516.01 PM TIME</vt:lpstr>
      <vt:lpstr>#9516.01 Misc</vt:lpstr>
      <vt:lpstr>#9516.01 Proctor Mechanical</vt:lpstr>
      <vt:lpstr>#9516.01 Mahoney Fire</vt:lpstr>
      <vt:lpstr>#9516.01 Waldinger Electrical</vt:lpstr>
      <vt:lpstr>#9516.01 Paragon Interiors </vt:lpstr>
      <vt:lpstr>#9516.01 DCI Group</vt:lpstr>
      <vt:lpstr>#9516.01 CTI</vt:lpstr>
      <vt:lpstr>RECAP #9522.00</vt:lpstr>
      <vt:lpstr>#9522.00 Funds Rec'd </vt:lpstr>
      <vt:lpstr>#9522.00 Vendor A</vt:lpstr>
      <vt:lpstr>#9522.00 PM TIME</vt:lpstr>
      <vt:lpstr>#9522.00 Misc</vt:lpstr>
      <vt:lpstr>RECAP #9534.01</vt:lpstr>
      <vt:lpstr>#9534.01 Funds Rec'd </vt:lpstr>
      <vt:lpstr>#9534.01 Absolute Group</vt:lpstr>
      <vt:lpstr>#9534.01 PM TIME</vt:lpstr>
      <vt:lpstr>#9534.01 Misc</vt:lpstr>
      <vt:lpstr>#9534.01 Samuels Group</vt:lpstr>
      <vt:lpstr>RECAP #9543.00</vt:lpstr>
      <vt:lpstr>#9543.00 Funds Rec'd</vt:lpstr>
      <vt:lpstr>#9543.00 McGough Construction</vt:lpstr>
      <vt:lpstr>#9543.00 PM TIME</vt:lpstr>
      <vt:lpstr>#9543.00 Misc</vt:lpstr>
      <vt:lpstr>RECAP #9545.00</vt:lpstr>
      <vt:lpstr>#9545.00 Funds Rec'd </vt:lpstr>
      <vt:lpstr>#9545.00 Story Construction</vt:lpstr>
      <vt:lpstr>#9545.00 PM TIME</vt:lpstr>
      <vt:lpstr>#9545.00 Misc</vt:lpstr>
      <vt:lpstr>#9545.00 Innovative Engineers</vt:lpstr>
      <vt:lpstr>RECAP #9546.00</vt:lpstr>
      <vt:lpstr>#9546.00 Funds Rec'd</vt:lpstr>
      <vt:lpstr>#9546.00 Samuels Group</vt:lpstr>
      <vt:lpstr>#9546.00 PM TIME</vt:lpstr>
      <vt:lpstr>#9546.00 Misc</vt:lpstr>
      <vt:lpstr>RECAP #9571.00</vt:lpstr>
      <vt:lpstr>#9571.00 Funds Rec'd </vt:lpstr>
      <vt:lpstr>#9571.00 Vendor A</vt:lpstr>
      <vt:lpstr>#9571.00 PM TIME</vt:lpstr>
      <vt:lpstr>#9571.00 Misc</vt:lpstr>
      <vt:lpstr> Funds Rec'd Incorrectly</vt:lpstr>
      <vt:lpstr>RECAP #XXXX.XX </vt:lpstr>
      <vt:lpstr>#xxxx.xx Funds Rec'd </vt:lpstr>
      <vt:lpstr>#xxxx.xx Vendor A </vt:lpstr>
      <vt:lpstr>#xxxx.xx PM TIME </vt:lpstr>
      <vt:lpstr>#xxxx.xx Misc</vt:lpstr>
      <vt:lpstr>FINANCIAL!Print_Titles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Huggins, Joni</cp:lastModifiedBy>
  <cp:lastPrinted>2026-10-01T16:58:24Z</cp:lastPrinted>
  <dcterms:created xsi:type="dcterms:W3CDTF">2011-09-23T14:16:56Z</dcterms:created>
  <dcterms:modified xsi:type="dcterms:W3CDTF">2026-10-01T17:49:46Z</dcterms:modified>
</cp:coreProperties>
</file>