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61T Historical Shelving\"/>
    </mc:Choice>
  </mc:AlternateContent>
  <xr:revisionPtr revIDLastSave="0" documentId="13_ncr:1_{338DBE18-402A-40A5-943D-43CC98074ED5}" xr6:coauthVersionLast="47" xr6:coauthVersionMax="47" xr10:uidLastSave="{00000000-0000-0000-0000-000000000000}"/>
  <bookViews>
    <workbookView xWindow="-28920" yWindow="-135" windowWidth="29040" windowHeight="15720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RECAP #XXXX.XX" sheetId="9" r:id="rId13"/>
    <sheet name="#XXXX.XX Vendor A" sheetId="10" r:id="rId14"/>
    <sheet name="#XXXX.XX PM TIME" sheetId="11" r:id="rId15"/>
    <sheet name="#XXXX.XX Misc" sheetId="12" r:id="rId16"/>
  </sheets>
  <externalReferences>
    <externalReference r:id="rId17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E18" i="2"/>
  <c r="D18" i="2"/>
  <c r="F29" i="17"/>
  <c r="D29" i="17"/>
  <c r="H28" i="17"/>
  <c r="H27" i="17"/>
  <c r="H26" i="17"/>
  <c r="F23" i="17"/>
  <c r="D23" i="17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F17" i="2"/>
  <c r="E17" i="2"/>
  <c r="D17" i="2"/>
  <c r="D27" i="8"/>
  <c r="D26" i="8"/>
  <c r="F26" i="8"/>
  <c r="H29" i="17" l="1"/>
  <c r="H23" i="17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D23" i="16"/>
  <c r="H23" i="16" s="1"/>
  <c r="G11" i="16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10" i="16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H23" i="13" s="1"/>
  <c r="F14" i="2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H23" i="14" l="1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F26" i="3" l="1"/>
  <c r="G22" i="12" l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10" i="10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D12" i="9"/>
  <c r="F12" i="9" s="1"/>
  <c r="E11" i="9"/>
  <c r="D11" i="9"/>
  <c r="D14" i="9" l="1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24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A7" i="5"/>
  <c r="E3" i="5"/>
  <c r="A3" i="5"/>
  <c r="A2" i="5"/>
  <c r="G23" i="4"/>
  <c r="E11" i="2" s="1"/>
  <c r="E23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0" i="2"/>
  <c r="D12" i="2" l="1"/>
  <c r="E12" i="2"/>
  <c r="E20" i="2" s="1"/>
  <c r="I15" i="6" s="1"/>
  <c r="I40" i="6" s="1"/>
  <c r="I23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2" i="2" l="1"/>
  <c r="D20" i="2"/>
  <c r="H15" i="6" s="1"/>
  <c r="H40" i="6" s="1"/>
  <c r="J45" i="6" s="1"/>
  <c r="K45" i="6" s="1"/>
  <c r="F20" i="2" l="1"/>
  <c r="J15" i="6" s="1"/>
  <c r="J40" i="6" s="1"/>
  <c r="G20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<sst xmlns="http://schemas.openxmlformats.org/spreadsheetml/2006/main" count="396" uniqueCount="181">
  <si>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</si>
  <si>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</si>
  <si>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</si>
  <si>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</si>
  <si>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</si>
  <si>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</si>
  <si>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</si>
  <si>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</si>
  <si>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</si>
  <si>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</si>
  <si>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</si>
  <si>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</si>
  <si>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</si>
  <si>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</si>
  <si>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</si>
  <si>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</si>
  <si>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</si>
  <si>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</si>
  <si>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</si>
  <si>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</si>
  <si>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</si>
  <si>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</si>
  <si>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</si>
  <si>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</si>
  <si>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</si>
  <si>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</si>
  <si>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</si>
  <si>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</si>
  <si>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</si>
  <si>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</si>
  <si>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</si>
  <si>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</si>
  <si>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</si>
  <si>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</si>
  <si>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</si>
  <si>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</si>
  <si>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</si>
  <si>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</si>
  <si>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</si>
  <si>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</si>
  <si>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</si>
  <si>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</si>
  <si>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</si>
  <si>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</si>
  <si>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</si>
  <si>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</si>
  <si>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</si>
  <si>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</si>
  <si>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</si>
  <si>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</si>
  <si>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</si>
  <si>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</si>
  <si>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</si>
  <si>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</si>
  <si>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</si>
  <si>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</si>
  <si>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</si>
  <si>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</si>
  <si>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</si>
  <si>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</si>
  <si>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</si>
  <si>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</si>
  <si>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</si>
  <si>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</si>
  <si>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</si>
  <si>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</si>
  <si>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</si>
  <si>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</si>
  <si>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</si>
  <si>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</si>
  <si>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</si>
  <si>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</si>
  <si>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</si>
  <si>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</si>
  <si>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</si>
  <si>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</si>
  <si>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</si>
  <si>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</si>
  <si>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</si>
  <si>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</si>
  <si>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</si>
  <si>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</si>
  <si>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</si>
  <si>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</si>
  <si>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</si>
  <si>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</si>
  <si>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</si>
  <si>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</si>
  <si>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</si>
  <si>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</si>
  <si>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</si>
  <si>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</si>
  <si>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</si>
  <si>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</si>
  <si>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</si>
  <si>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</si>
  <si>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</si>
  <si>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</si>
  <si>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</si>
  <si>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</si>
  <si>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</si>
  <si>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</si>
  <si>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</si>
  <si>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</si>
  <si>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</si>
  <si>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</si>
  <si>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Sapce Planning Services August 1-31,2025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</si>
  <si>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</si>
  <si>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</si>
  <si>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</si>
  <si>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</si>
  <si>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</si>
  <si>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</si>
  <si>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</si>
  <si>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</si>
  <si>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</si>
  <si>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</si>
  <si>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</si>
  <si>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</si>
  <si>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</si>
  <si>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</si>
  <si>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</si>
  <si>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</si>
  <si>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</si>
  <si>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</si>
  <si>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</si>
  <si>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</si>
  <si>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</si>
  <si>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</si>
  <si>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</si>
  <si>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</si>
  <si>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</si>
  <si>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</si>
  <si>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</si>
  <si>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Sapce Planning Services Ocotber 1-31,2025</t>
  </si>
  <si>
    <t>Inv. DAS2026041153</t>
  </si>
  <si>
    <t>Space Planning September 1-30,2025</t>
  </si>
  <si>
    <t>Electrical Services Ocotber 1-31,2025</t>
  </si>
  <si>
    <t>ICN Bill 10/01-10/31/25</t>
  </si>
  <si>
    <t>Inv. 732691-9485.00</t>
  </si>
  <si>
    <t>IET 33526316908</t>
  </si>
  <si>
    <t>9255</t>
  </si>
  <si>
    <t>Paige Wilinson V#(00003192964)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</si>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</sst>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left" vertical="center"/>
    </xf>
    <xf numFmtId="164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49" fontId="6" fillId="0" borderId="0" xfId="4" applyNumberFormat="1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40" fontId="6" fillId="0" borderId="0" xfId="4" quotePrefix="1" applyNumberFormat="1" applyFon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Fon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quotePrefix="1" applyNumberFormat="1" applyAlignment="1">
      <alignment vertical="center"/>
    </xf>
    <xf numFmtId="164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left" vertical="center"/>
    </xf>
    <xf numFmtId="40" fontId="3" fillId="0" borderId="0" xfId="4" applyNumberFormat="1" applyFont="1" applyAlignment="1">
      <alignment vertical="center"/>
    </xf>
    <xf numFmtId="49" fontId="6" fillId="0" borderId="0" xfId="4" applyNumberFormat="1" applyFont="1" applyBorder="1" applyAlignment="1">
      <alignment vertical="center"/>
    </xf>
    <xf numFmtId="164" fontId="6" fillId="0" borderId="0" xfId="4" applyNumberFormat="1" applyFon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0" fontId="6" fillId="0" borderId="5" xfId="5" applyFont="1" applyFill="1" applyBorder="1" applyAlignment="1">
      <alignment horizontal="center" vertical="center"/>
    </xf>
    <xf numFmtId="49" fontId="6" fillId="0" borderId="5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40" fontId="6" fillId="0" borderId="5" xfId="5" applyNumberFormat="1" applyFont="1" applyFill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3" fillId="0" borderId="0" xfId="3" applyFont="1" applyBorder="1" applyAlignment="1">
      <alignment vertical="center"/>
    </xf>
    <xf numFmtId="40" fontId="6" fillId="0" borderId="0" xfId="3" applyNumberFormat="1" applyFont="1" applyBorder="1" applyAlignment="1">
      <alignment vertical="center"/>
    </xf>
    <xf numFmtId="164" fontId="6" fillId="0" borderId="0" xfId="4" applyNumberFormat="1" applyFont="1" applyAlignment="1">
      <alignment vertical="center"/>
    </xf>
    <xf numFmtId="164" fontId="3" fillId="0" borderId="0" xfId="4" applyNumberFormat="1" applyFont="1" applyBorder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Fon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6" fillId="0" borderId="0" xfId="4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49" fontId="6" fillId="0" borderId="0" xfId="4" applyNumberFormat="1" applyFont="1" applyAlignment="1">
      <alignment horizontal="center"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 applyBorder="1"/>
    <xf numFmtId="0" fontId="12" fillId="0" borderId="0" xfId="4" applyFont="1"/>
    <xf numFmtId="0" fontId="33" fillId="0" borderId="0" xfId="0" applyFont="1"/>
    <xf numFmtId="164" fontId="12" fillId="0" borderId="0" xfId="4" applyNumberFormat="1" applyFont="1" applyFill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Border="1" applyAlignment="1">
      <alignment horizontal="left"/>
    </xf>
    <xf numFmtId="40" fontId="12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2" fillId="0" borderId="0" xfId="4" applyNumberFormat="1" applyFont="1" applyFill="1" applyBorder="1"/>
    <xf numFmtId="164" fontId="12" fillId="0" borderId="0" xfId="4" applyNumberFormat="1" applyFont="1" applyBorder="1"/>
    <xf numFmtId="0" fontId="12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2" fillId="0" borderId="0" xfId="4" applyNumberFormat="1" applyFont="1" applyBorder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Border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Border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0" fontId="33" fillId="0" borderId="0" xfId="0" applyFont="1" applyAlignment="1"/>
    <xf numFmtId="40" fontId="14" fillId="0" borderId="0" xfId="5" applyNumberFormat="1" applyFont="1" applyBorder="1" applyAlignment="1">
      <alignment horizont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ZZZ%20REC%20Sheets\061T%20Historical%20Shelving.xlsx" TargetMode="External"/><Relationship Id="rId1" Type="http://schemas.openxmlformats.org/officeDocument/2006/relationships/externalLinkPath" Target="/DAS%20Shared%20Perm/GSE%20Infrastructure/ZZZ%20REC%20Sheets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opLeftCell="A10" workbookViewId="0">
      <selection activeCell="O7" sqref="O7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5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162</v>
      </c>
      <c r="B4" s="32"/>
      <c r="C4" s="33"/>
      <c r="D4" s="34" t="s">
        <v>163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164</v>
      </c>
      <c r="B9" s="158">
        <v>46006</v>
      </c>
      <c r="C9" s="163" t="s">
        <v>73</v>
      </c>
      <c r="D9" s="164">
        <v>256545</v>
      </c>
      <c r="E9" s="165">
        <f>D9</f>
        <v>256545</v>
      </c>
      <c r="F9" s="166"/>
      <c r="G9" s="166"/>
      <c r="H9" s="166">
        <f>E9</f>
        <v>256545</v>
      </c>
      <c r="I9" s="167"/>
    </row>
    <row r="10" spans="1:9" s="152" customFormat="1" ht="12.75" customHeight="1" x14ac:dyDescent="0.25">
      <c r="A10" s="162"/>
      <c r="B10" s="168"/>
      <c r="C10" s="163"/>
      <c r="D10" s="165"/>
      <c r="E10" s="165">
        <f t="shared" ref="E10:E21" si="0">E9+D10</f>
        <v>256545</v>
      </c>
      <c r="F10" s="150"/>
      <c r="G10" s="166">
        <f t="shared" ref="G10:G21" si="1">G9+F10</f>
        <v>0</v>
      </c>
      <c r="H10" s="166">
        <f t="shared" ref="H10:H21" si="2">H9-F10+D10</f>
        <v>256545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256545</v>
      </c>
      <c r="F11" s="150"/>
      <c r="G11" s="166">
        <f t="shared" si="1"/>
        <v>0</v>
      </c>
      <c r="H11" s="166">
        <f t="shared" si="2"/>
        <v>256545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256545</v>
      </c>
      <c r="F12" s="169"/>
      <c r="G12" s="166">
        <f t="shared" si="1"/>
        <v>0</v>
      </c>
      <c r="H12" s="166">
        <f t="shared" si="2"/>
        <v>256545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256545</v>
      </c>
      <c r="F13" s="169"/>
      <c r="G13" s="166">
        <f t="shared" si="1"/>
        <v>0</v>
      </c>
      <c r="H13" s="166">
        <f t="shared" si="2"/>
        <v>256545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256545</v>
      </c>
      <c r="F14" s="166"/>
      <c r="G14" s="166">
        <f t="shared" si="1"/>
        <v>0</v>
      </c>
      <c r="H14" s="166">
        <f t="shared" si="2"/>
        <v>256545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256545</v>
      </c>
      <c r="F15" s="169"/>
      <c r="G15" s="166">
        <f t="shared" si="1"/>
        <v>0</v>
      </c>
      <c r="H15" s="166">
        <f t="shared" si="2"/>
        <v>256545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256545</v>
      </c>
      <c r="F16" s="169"/>
      <c r="G16" s="166">
        <f t="shared" si="1"/>
        <v>0</v>
      </c>
      <c r="H16" s="166">
        <f t="shared" si="2"/>
        <v>256545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256545</v>
      </c>
      <c r="F17" s="169"/>
      <c r="G17" s="166">
        <f t="shared" si="1"/>
        <v>0</v>
      </c>
      <c r="H17" s="166">
        <f t="shared" si="2"/>
        <v>256545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256545</v>
      </c>
      <c r="F18" s="169"/>
      <c r="G18" s="166">
        <f t="shared" si="1"/>
        <v>0</v>
      </c>
      <c r="H18" s="166">
        <f t="shared" si="2"/>
        <v>256545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256545</v>
      </c>
      <c r="F19" s="166"/>
      <c r="G19" s="166">
        <f t="shared" si="1"/>
        <v>0</v>
      </c>
      <c r="H19" s="166">
        <f t="shared" si="2"/>
        <v>256545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256545</v>
      </c>
      <c r="F20" s="166"/>
      <c r="G20" s="166">
        <f t="shared" si="1"/>
        <v>0</v>
      </c>
      <c r="H20" s="166">
        <f t="shared" si="2"/>
        <v>256545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256545</v>
      </c>
      <c r="F21" s="166"/>
      <c r="G21" s="166">
        <f t="shared" si="1"/>
        <v>0</v>
      </c>
      <c r="H21" s="166">
        <f t="shared" si="2"/>
        <v>256545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256545</v>
      </c>
      <c r="E23" s="201"/>
      <c r="F23" s="201">
        <f>SUM(F9:F22)</f>
        <v>0</v>
      </c>
      <c r="G23" s="201"/>
      <c r="H23" s="201">
        <f>D23-F23</f>
        <v>256545</v>
      </c>
      <c r="I23" s="167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170</v>
      </c>
      <c r="B4" s="32"/>
      <c r="C4" s="33"/>
      <c r="D4" s="34" t="s">
        <v>171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172</v>
      </c>
      <c r="B9" s="158">
        <v>46013</v>
      </c>
      <c r="C9" s="163" t="s">
        <v>73</v>
      </c>
      <c r="D9" s="164">
        <v>8158</v>
      </c>
      <c r="E9" s="165">
        <f>D9</f>
        <v>8158</v>
      </c>
      <c r="F9" s="166"/>
      <c r="G9" s="166"/>
      <c r="H9" s="166">
        <f>E9</f>
        <v>8158</v>
      </c>
      <c r="I9" s="167"/>
    </row>
    <row r="10" spans="1:9" s="152" customFormat="1" ht="12.75" customHeight="1" x14ac:dyDescent="0.25">
      <c r="A10" s="162"/>
      <c r="B10" s="168"/>
      <c r="C10" s="163"/>
      <c r="D10" s="165"/>
      <c r="E10" s="165">
        <f t="shared" ref="E10:E21" si="0">E9+D10</f>
        <v>8158</v>
      </c>
      <c r="F10" s="150"/>
      <c r="G10" s="166">
        <f t="shared" ref="G10:G21" si="1">G9+F10</f>
        <v>0</v>
      </c>
      <c r="H10" s="166">
        <f t="shared" ref="H10:H21" si="2">H9-F10+D10</f>
        <v>8158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8158</v>
      </c>
      <c r="F11" s="150"/>
      <c r="G11" s="166">
        <f t="shared" si="1"/>
        <v>0</v>
      </c>
      <c r="H11" s="166">
        <f t="shared" si="2"/>
        <v>8158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8158</v>
      </c>
      <c r="F12" s="169"/>
      <c r="G12" s="166">
        <f t="shared" si="1"/>
        <v>0</v>
      </c>
      <c r="H12" s="166">
        <f t="shared" si="2"/>
        <v>8158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8158</v>
      </c>
      <c r="F13" s="169"/>
      <c r="G13" s="166">
        <f t="shared" si="1"/>
        <v>0</v>
      </c>
      <c r="H13" s="166">
        <f t="shared" si="2"/>
        <v>8158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8158</v>
      </c>
      <c r="F14" s="166"/>
      <c r="G14" s="166">
        <f t="shared" si="1"/>
        <v>0</v>
      </c>
      <c r="H14" s="166">
        <f t="shared" si="2"/>
        <v>8158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8158</v>
      </c>
      <c r="F15" s="169"/>
      <c r="G15" s="166">
        <f t="shared" si="1"/>
        <v>0</v>
      </c>
      <c r="H15" s="166">
        <f t="shared" si="2"/>
        <v>8158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8158</v>
      </c>
      <c r="F16" s="169"/>
      <c r="G16" s="166">
        <f t="shared" si="1"/>
        <v>0</v>
      </c>
      <c r="H16" s="166">
        <f t="shared" si="2"/>
        <v>8158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8158</v>
      </c>
      <c r="F17" s="169"/>
      <c r="G17" s="166">
        <f t="shared" si="1"/>
        <v>0</v>
      </c>
      <c r="H17" s="166">
        <f t="shared" si="2"/>
        <v>8158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8158</v>
      </c>
      <c r="F18" s="169"/>
      <c r="G18" s="166">
        <f t="shared" si="1"/>
        <v>0</v>
      </c>
      <c r="H18" s="166">
        <f t="shared" si="2"/>
        <v>8158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8158</v>
      </c>
      <c r="F19" s="166"/>
      <c r="G19" s="166">
        <f t="shared" si="1"/>
        <v>0</v>
      </c>
      <c r="H19" s="166">
        <f t="shared" si="2"/>
        <v>8158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8158</v>
      </c>
      <c r="F20" s="166"/>
      <c r="G20" s="166">
        <f t="shared" si="1"/>
        <v>0</v>
      </c>
      <c r="H20" s="166">
        <f t="shared" si="2"/>
        <v>8158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8158</v>
      </c>
      <c r="F21" s="166"/>
      <c r="G21" s="166">
        <f t="shared" si="1"/>
        <v>0</v>
      </c>
      <c r="H21" s="166">
        <f t="shared" si="2"/>
        <v>8158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8158</v>
      </c>
      <c r="E23" s="201"/>
      <c r="F23" s="201">
        <f>SUM(F9:F22)</f>
        <v>0</v>
      </c>
      <c r="G23" s="201"/>
      <c r="H23" s="201">
        <f>D23-F23</f>
        <v>8158</v>
      </c>
      <c r="I23" s="167"/>
    </row>
    <row r="24" spans="1:9" s="152" customFormat="1" ht="12.75" customHeight="1" thickTop="1" x14ac:dyDescent="0.25"/>
    <row r="25" spans="1:9" s="152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zoomScaleNormal="100" workbookViewId="0">
      <selection activeCell="D7" sqref="D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82</v>
      </c>
      <c r="B4" s="32"/>
      <c r="C4" s="33"/>
      <c r="D4" s="34" t="s">
        <v>86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84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178</v>
      </c>
      <c r="B9" s="158">
        <v>46022</v>
      </c>
      <c r="C9" s="163" t="s">
        <v>73</v>
      </c>
      <c r="D9" s="164">
        <v>31084.47</v>
      </c>
      <c r="E9" s="165">
        <f>D9</f>
        <v>31084.47</v>
      </c>
      <c r="F9" s="166"/>
      <c r="G9" s="166"/>
      <c r="H9" s="166">
        <f>E9</f>
        <v>31084.47</v>
      </c>
      <c r="I9" s="167"/>
    </row>
    <row r="10" spans="1:9" s="152" customFormat="1" ht="12.75" customHeight="1" x14ac:dyDescent="0.25">
      <c r="A10" s="162"/>
      <c r="B10" s="168"/>
      <c r="C10" s="163"/>
      <c r="D10" s="165"/>
      <c r="E10" s="165">
        <f t="shared" ref="E10:E21" si="0">E9+D10</f>
        <v>31084.47</v>
      </c>
      <c r="F10" s="150"/>
      <c r="G10" s="166">
        <f t="shared" ref="G10:G21" si="1">G9+F10</f>
        <v>0</v>
      </c>
      <c r="H10" s="166">
        <f t="shared" ref="H10:H21" si="2">H9-F10+D10</f>
        <v>31084.47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31084.47</v>
      </c>
      <c r="F11" s="150"/>
      <c r="G11" s="166">
        <f t="shared" si="1"/>
        <v>0</v>
      </c>
      <c r="H11" s="166">
        <f t="shared" si="2"/>
        <v>31084.47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31084.47</v>
      </c>
      <c r="F12" s="169"/>
      <c r="G12" s="166">
        <f t="shared" si="1"/>
        <v>0</v>
      </c>
      <c r="H12" s="166">
        <f t="shared" si="2"/>
        <v>31084.47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31084.47</v>
      </c>
      <c r="F13" s="169"/>
      <c r="G13" s="166">
        <f t="shared" si="1"/>
        <v>0</v>
      </c>
      <c r="H13" s="166">
        <f t="shared" si="2"/>
        <v>31084.47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31084.47</v>
      </c>
      <c r="F14" s="166"/>
      <c r="G14" s="166">
        <f t="shared" si="1"/>
        <v>0</v>
      </c>
      <c r="H14" s="166">
        <f t="shared" si="2"/>
        <v>31084.47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31084.47</v>
      </c>
      <c r="F15" s="169"/>
      <c r="G15" s="166">
        <f t="shared" si="1"/>
        <v>0</v>
      </c>
      <c r="H15" s="166">
        <f t="shared" si="2"/>
        <v>31084.47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31084.47</v>
      </c>
      <c r="F16" s="169"/>
      <c r="G16" s="166">
        <f t="shared" si="1"/>
        <v>0</v>
      </c>
      <c r="H16" s="166">
        <f t="shared" si="2"/>
        <v>31084.47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31084.47</v>
      </c>
      <c r="F17" s="169"/>
      <c r="G17" s="166">
        <f t="shared" si="1"/>
        <v>0</v>
      </c>
      <c r="H17" s="166">
        <f t="shared" si="2"/>
        <v>31084.47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31084.47</v>
      </c>
      <c r="F18" s="169"/>
      <c r="G18" s="166">
        <f t="shared" si="1"/>
        <v>0</v>
      </c>
      <c r="H18" s="166">
        <f t="shared" si="2"/>
        <v>31084.47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31084.47</v>
      </c>
      <c r="F19" s="166"/>
      <c r="G19" s="166">
        <f t="shared" si="1"/>
        <v>0</v>
      </c>
      <c r="H19" s="166">
        <f t="shared" si="2"/>
        <v>31084.47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31084.47</v>
      </c>
      <c r="F20" s="166"/>
      <c r="G20" s="166">
        <f t="shared" si="1"/>
        <v>0</v>
      </c>
      <c r="H20" s="166">
        <f t="shared" si="2"/>
        <v>31084.47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31084.47</v>
      </c>
      <c r="F21" s="166"/>
      <c r="G21" s="166">
        <f t="shared" si="1"/>
        <v>0</v>
      </c>
      <c r="H21" s="166">
        <f t="shared" si="2"/>
        <v>31084.47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31084.47</v>
      </c>
      <c r="E23" s="201"/>
      <c r="F23" s="201">
        <f>SUM(F9:F22)</f>
        <v>0</v>
      </c>
      <c r="G23" s="201"/>
      <c r="H23" s="201">
        <f>D23-F23</f>
        <v>31084.47</v>
      </c>
      <c r="I23" s="167"/>
    </row>
    <row r="24" spans="1:9" s="152" customFormat="1" ht="12.75" customHeight="1" thickTop="1" x14ac:dyDescent="0.25"/>
    <row r="25" spans="1:9" s="152" customFormat="1" ht="12.75" customHeight="1" x14ac:dyDescent="0.25">
      <c r="C25" s="163"/>
    </row>
    <row r="26" spans="1:9" ht="15" customHeight="1" x14ac:dyDescent="0.25">
      <c r="C26" s="163" t="s">
        <v>179</v>
      </c>
      <c r="D26" s="166">
        <v>178522.14</v>
      </c>
      <c r="E26" s="166"/>
      <c r="F26" s="166"/>
      <c r="G26" s="166"/>
      <c r="H26" s="166">
        <f t="shared" ref="H26:H28" si="3">D26-F26</f>
        <v>178522.14</v>
      </c>
    </row>
    <row r="27" spans="1:9" ht="15" customHeight="1" x14ac:dyDescent="0.25">
      <c r="C27" s="163" t="s">
        <v>89</v>
      </c>
      <c r="D27" s="166">
        <v>25000</v>
      </c>
      <c r="E27" s="166"/>
      <c r="F27" s="166"/>
      <c r="G27" s="166"/>
      <c r="H27" s="166">
        <f t="shared" si="3"/>
        <v>25000</v>
      </c>
    </row>
    <row r="28" spans="1:9" ht="15" customHeight="1" x14ac:dyDescent="0.25">
      <c r="C28" s="163" t="s">
        <v>180</v>
      </c>
      <c r="D28" s="202">
        <v>107325.33</v>
      </c>
      <c r="E28" s="166"/>
      <c r="F28" s="166"/>
      <c r="G28" s="166"/>
      <c r="H28" s="202">
        <f t="shared" si="3"/>
        <v>107325.33</v>
      </c>
    </row>
    <row r="29" spans="1:9" ht="15" customHeight="1" thickBot="1" x14ac:dyDescent="0.3">
      <c r="C29" s="203" t="s">
        <v>74</v>
      </c>
      <c r="D29" s="201">
        <f>SUM(D26:D28)</f>
        <v>310847.47000000003</v>
      </c>
      <c r="E29" s="204"/>
      <c r="F29" s="201">
        <f>SUM(F26:F28)</f>
        <v>0</v>
      </c>
      <c r="G29" s="204"/>
      <c r="H29" s="201">
        <f>SUM(H26:H28)</f>
        <v>310847.47000000003</v>
      </c>
    </row>
    <row r="30" spans="1:9" ht="15" customHeight="1" thickTop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zoomScaleNormal="100" workbookViewId="0">
      <selection activeCell="E20" sqref="E2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94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v>0</v>
      </c>
      <c r="D8" s="24"/>
      <c r="E8" s="24"/>
      <c r="F8" s="24"/>
      <c r="G8" s="25"/>
    </row>
    <row r="9" spans="1:7" s="152" customFormat="1" ht="12.75" customHeight="1" x14ac:dyDescent="0.25">
      <c r="A9" s="189"/>
      <c r="B9" s="190"/>
      <c r="C9" s="191"/>
      <c r="D9" s="192"/>
      <c r="E9" s="192"/>
      <c r="F9" s="192"/>
      <c r="G9" s="193"/>
    </row>
    <row r="10" spans="1:7" s="152" customFormat="1" ht="12.75" customHeight="1" x14ac:dyDescent="0.25">
      <c r="A10" s="189"/>
      <c r="B10" s="190" t="s">
        <v>95</v>
      </c>
      <c r="C10" s="191"/>
      <c r="D10" s="194">
        <f>'#XXXX.XX Vendor A'!D23</f>
        <v>0</v>
      </c>
      <c r="E10" s="194">
        <f>'#XXXX.XX Vendor A'!F23</f>
        <v>0</v>
      </c>
      <c r="F10" s="194">
        <f>'#XXXX.XX Vendor A'!H23</f>
        <v>0</v>
      </c>
      <c r="G10" s="193"/>
    </row>
    <row r="11" spans="1:7" s="152" customFormat="1" ht="12.75" customHeight="1" x14ac:dyDescent="0.25">
      <c r="A11" s="189"/>
      <c r="B11" s="190" t="s">
        <v>8</v>
      </c>
      <c r="C11" s="191"/>
      <c r="D11" s="194">
        <f>'#XXXX.XX PM TIME'!E23</f>
        <v>0</v>
      </c>
      <c r="E11" s="194">
        <f>'#XXXX.XX PM TIME'!G23</f>
        <v>0</v>
      </c>
      <c r="F11" s="194">
        <f>'#XXXX.XX PM TIME'!I23</f>
        <v>0</v>
      </c>
      <c r="G11" s="193"/>
    </row>
    <row r="12" spans="1:7" s="152" customFormat="1" ht="12.75" customHeight="1" x14ac:dyDescent="0.25">
      <c r="A12" s="189"/>
      <c r="B12" s="190" t="s">
        <v>9</v>
      </c>
      <c r="C12" s="192"/>
      <c r="D12" s="195">
        <f>'#XXXX.XX Misc'!G22</f>
        <v>0</v>
      </c>
      <c r="E12" s="195">
        <f>'#XXXX.XX Misc'!H22</f>
        <v>0</v>
      </c>
      <c r="F12" s="194">
        <f>D12-E12</f>
        <v>0</v>
      </c>
      <c r="G12" s="193"/>
    </row>
    <row r="13" spans="1:7" s="152" customFormat="1" ht="12.75" customHeight="1" x14ac:dyDescent="0.25">
      <c r="A13" s="196"/>
      <c r="B13" s="190"/>
      <c r="C13" s="192"/>
      <c r="D13" s="195"/>
      <c r="E13" s="195"/>
      <c r="F13" s="194"/>
      <c r="G13" s="197"/>
    </row>
    <row r="14" spans="1:7" ht="24" customHeight="1" thickBot="1" x14ac:dyDescent="0.3">
      <c r="A14" s="26"/>
      <c r="B14" s="27" t="s">
        <v>10</v>
      </c>
      <c r="C14" s="28">
        <f>SUM(C8:C13)</f>
        <v>0</v>
      </c>
      <c r="D14" s="28">
        <f>SUM(D8:D13)</f>
        <v>0</v>
      </c>
      <c r="E14" s="28">
        <f>SUM(E8:E13)</f>
        <v>0</v>
      </c>
      <c r="F14" s="28">
        <f>SUM(D14-E14)</f>
        <v>0</v>
      </c>
      <c r="G14" s="28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opLeftCell="A4" zoomScaleNormal="100" workbookViewId="0">
      <selection activeCell="K36" sqref="K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  <c r="H3" s="30"/>
      <c r="I3" s="30"/>
    </row>
    <row r="4" spans="1:9" ht="15.75" x14ac:dyDescent="0.25">
      <c r="A4" s="31" t="s">
        <v>96</v>
      </c>
      <c r="B4" s="32"/>
      <c r="C4" s="33"/>
      <c r="D4" s="34" t="s">
        <v>97</v>
      </c>
      <c r="E4" s="35"/>
      <c r="F4" s="29"/>
      <c r="G4" s="29"/>
      <c r="H4" s="30"/>
      <c r="I4" s="30"/>
    </row>
    <row r="5" spans="1:9" ht="15.75" x14ac:dyDescent="0.25">
      <c r="A5" s="36" t="s">
        <v>66</v>
      </c>
      <c r="B5" s="37"/>
      <c r="C5" s="38"/>
      <c r="D5" s="39"/>
      <c r="E5" s="40"/>
      <c r="F5" s="41"/>
      <c r="G5" s="42"/>
      <c r="H5" s="37"/>
      <c r="I5" s="30"/>
    </row>
    <row r="6" spans="1:9" ht="15.75" x14ac:dyDescent="0.25">
      <c r="A6" s="13" t="str">
        <f>'RECAP #XXXX.XX'!B6</f>
        <v>Project Manager - xxxxxxxxxxxxxxxxxxx</v>
      </c>
      <c r="B6" s="11"/>
      <c r="C6" s="43"/>
      <c r="D6" s="44" t="s">
        <v>98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/>
    </row>
    <row r="9" spans="1:9" s="152" customFormat="1" ht="12.75" customHeight="1" x14ac:dyDescent="0.25">
      <c r="A9" s="162"/>
      <c r="B9" s="158"/>
      <c r="C9" s="163"/>
      <c r="D9" s="210"/>
      <c r="E9" s="165">
        <f>D9</f>
        <v>0</v>
      </c>
      <c r="F9" s="166"/>
      <c r="G9" s="166"/>
      <c r="H9" s="166">
        <f>E9</f>
        <v>0</v>
      </c>
      <c r="I9" s="167"/>
    </row>
    <row r="10" spans="1:9" s="152" customFormat="1" ht="12.75" customHeight="1" x14ac:dyDescent="0.25">
      <c r="A10" s="162"/>
      <c r="B10" s="168"/>
      <c r="C10" s="163"/>
      <c r="D10" s="165"/>
      <c r="E10" s="165">
        <f t="shared" ref="E10:E21" si="0">E9+D10</f>
        <v>0</v>
      </c>
      <c r="F10" s="169"/>
      <c r="G10" s="166">
        <f t="shared" ref="G10:G21" si="1">G9+F10</f>
        <v>0</v>
      </c>
      <c r="H10" s="166">
        <f t="shared" ref="H10:H21" si="2">H9-F10+D10</f>
        <v>0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0</v>
      </c>
      <c r="F11" s="169"/>
      <c r="G11" s="166">
        <f t="shared" si="1"/>
        <v>0</v>
      </c>
      <c r="H11" s="166">
        <f t="shared" si="2"/>
        <v>0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0</v>
      </c>
      <c r="F12" s="169"/>
      <c r="G12" s="166">
        <f t="shared" si="1"/>
        <v>0</v>
      </c>
      <c r="H12" s="166">
        <f t="shared" si="2"/>
        <v>0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0</v>
      </c>
      <c r="F13" s="169"/>
      <c r="G13" s="166">
        <f t="shared" si="1"/>
        <v>0</v>
      </c>
      <c r="H13" s="166">
        <f t="shared" si="2"/>
        <v>0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0</v>
      </c>
      <c r="F14" s="166"/>
      <c r="G14" s="166">
        <f t="shared" si="1"/>
        <v>0</v>
      </c>
      <c r="H14" s="166">
        <f t="shared" si="2"/>
        <v>0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0</v>
      </c>
      <c r="F15" s="169"/>
      <c r="G15" s="166">
        <f t="shared" si="1"/>
        <v>0</v>
      </c>
      <c r="H15" s="166">
        <f t="shared" si="2"/>
        <v>0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0</v>
      </c>
      <c r="F16" s="169"/>
      <c r="G16" s="166">
        <f t="shared" si="1"/>
        <v>0</v>
      </c>
      <c r="H16" s="166">
        <f t="shared" si="2"/>
        <v>0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0</v>
      </c>
      <c r="F17" s="169"/>
      <c r="G17" s="166">
        <f t="shared" si="1"/>
        <v>0</v>
      </c>
      <c r="H17" s="166">
        <f t="shared" si="2"/>
        <v>0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0</v>
      </c>
      <c r="F18" s="169"/>
      <c r="G18" s="166">
        <f t="shared" si="1"/>
        <v>0</v>
      </c>
      <c r="H18" s="166">
        <f t="shared" si="2"/>
        <v>0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0</v>
      </c>
      <c r="F19" s="166"/>
      <c r="G19" s="166">
        <f t="shared" si="1"/>
        <v>0</v>
      </c>
      <c r="H19" s="166">
        <f t="shared" si="2"/>
        <v>0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0</v>
      </c>
      <c r="F20" s="166"/>
      <c r="G20" s="166">
        <f t="shared" si="1"/>
        <v>0</v>
      </c>
      <c r="H20" s="166">
        <f t="shared" si="2"/>
        <v>0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0</v>
      </c>
      <c r="F21" s="166"/>
      <c r="G21" s="166">
        <f t="shared" si="1"/>
        <v>0</v>
      </c>
      <c r="H21" s="166">
        <f t="shared" si="2"/>
        <v>0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0</v>
      </c>
      <c r="E23" s="201"/>
      <c r="F23" s="201">
        <f>SUM(F9:F22)</f>
        <v>0</v>
      </c>
      <c r="G23" s="201"/>
      <c r="H23" s="201">
        <f>D23-F23</f>
        <v>0</v>
      </c>
      <c r="I23" s="167"/>
    </row>
    <row r="24" spans="1:9" s="152" customFormat="1" ht="12.75" customHeight="1" thickTop="1" x14ac:dyDescent="0.25">
      <c r="A24" s="162"/>
      <c r="B24" s="163"/>
      <c r="C24" s="198"/>
      <c r="D24" s="166"/>
      <c r="E24" s="166"/>
      <c r="F24" s="166"/>
      <c r="G24" s="166"/>
      <c r="H24" s="166"/>
      <c r="I24" s="167"/>
    </row>
    <row r="25" spans="1:9" s="152" customFormat="1" ht="12.75" customHeight="1" x14ac:dyDescent="0.25">
      <c r="A25" s="162"/>
      <c r="B25" s="163"/>
      <c r="C25" s="198"/>
      <c r="D25" s="166"/>
      <c r="E25" s="166"/>
      <c r="F25" s="166"/>
      <c r="G25" s="166"/>
      <c r="H25" s="166"/>
      <c r="I25" s="167"/>
    </row>
    <row r="26" spans="1:9" s="152" customFormat="1" ht="12.75" customHeight="1" x14ac:dyDescent="0.25">
      <c r="A26" s="162"/>
      <c r="B26" s="163"/>
      <c r="C26" s="211" t="s">
        <v>99</v>
      </c>
      <c r="D26" s="212">
        <v>0</v>
      </c>
      <c r="E26" s="212"/>
      <c r="F26" s="212"/>
      <c r="G26" s="212"/>
      <c r="H26" s="212">
        <f>D26-F26</f>
        <v>0</v>
      </c>
      <c r="I26" s="167"/>
    </row>
    <row r="27" spans="1:9" s="152" customFormat="1" ht="12.75" customHeight="1" x14ac:dyDescent="0.25">
      <c r="A27" s="162"/>
      <c r="B27" s="163"/>
      <c r="C27" s="211" t="s">
        <v>100</v>
      </c>
      <c r="D27" s="212">
        <v>0</v>
      </c>
      <c r="E27" s="212"/>
      <c r="F27" s="212"/>
      <c r="G27" s="212"/>
      <c r="H27" s="212">
        <f>D27-F27</f>
        <v>0</v>
      </c>
      <c r="I27" s="167"/>
    </row>
    <row r="28" spans="1:9" s="152" customFormat="1" ht="12.75" customHeight="1" thickBot="1" x14ac:dyDescent="0.3">
      <c r="A28" s="162"/>
      <c r="B28" s="163"/>
      <c r="C28" s="213" t="s">
        <v>74</v>
      </c>
      <c r="D28" s="214">
        <f>SUM(D26:D27)</f>
        <v>0</v>
      </c>
      <c r="E28" s="215"/>
      <c r="F28" s="214">
        <f>SUM(F26:F27)</f>
        <v>0</v>
      </c>
      <c r="G28" s="215"/>
      <c r="H28" s="214">
        <f>SUM(H26:H27)</f>
        <v>0</v>
      </c>
      <c r="I28" s="167"/>
    </row>
    <row r="29" spans="1:9" s="152" customFormat="1" ht="12.75" customHeight="1" thickTop="1" x14ac:dyDescent="0.25"/>
    <row r="30" spans="1:9" s="152" customFormat="1" ht="12.75" customHeight="1" x14ac:dyDescent="0.25"/>
    <row r="31" spans="1:9" s="152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zoomScaleNormal="100" workbookViewId="0">
      <selection activeCell="K30" sqref="K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21</v>
      </c>
      <c r="F6" s="45"/>
      <c r="G6" s="46"/>
      <c r="H6" s="42"/>
      <c r="I6" s="37"/>
      <c r="J6" s="30"/>
    </row>
    <row r="7" spans="1:10" ht="15.75" x14ac:dyDescent="0.25">
      <c r="A7" s="13" t="str">
        <f>'RECAP #XXXX.XX'!B6</f>
        <v>Project Manager - xxxxxxxxxxxxxxxxxxx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5"/>
      <c r="B9" s="158"/>
      <c r="C9" s="158"/>
      <c r="D9" s="198" t="s">
        <v>24</v>
      </c>
      <c r="E9" s="210"/>
      <c r="F9" s="165">
        <f>E9</f>
        <v>0</v>
      </c>
      <c r="G9" s="166"/>
      <c r="H9" s="166"/>
      <c r="I9" s="166">
        <f>F9</f>
        <v>0</v>
      </c>
      <c r="J9" s="167"/>
    </row>
    <row r="10" spans="1:10" s="152" customFormat="1" ht="12.75" customHeight="1" x14ac:dyDescent="0.25">
      <c r="A10" s="208"/>
      <c r="B10" s="168"/>
      <c r="C10" s="168"/>
      <c r="D10" s="198"/>
      <c r="E10" s="165"/>
      <c r="F10" s="165">
        <f t="shared" ref="F10:F21" si="0">F9+E10</f>
        <v>0</v>
      </c>
      <c r="G10" s="169"/>
      <c r="H10" s="166">
        <f t="shared" ref="H10:H21" si="1">H9+G10</f>
        <v>0</v>
      </c>
      <c r="I10" s="166">
        <f t="shared" ref="I10:I21" si="2">I9-G10+E10</f>
        <v>0</v>
      </c>
      <c r="J10" s="167"/>
    </row>
    <row r="11" spans="1:10" s="152" customFormat="1" ht="12.75" customHeight="1" x14ac:dyDescent="0.25">
      <c r="A11" s="209"/>
      <c r="B11" s="158"/>
      <c r="C11" s="158"/>
      <c r="D11" s="198"/>
      <c r="E11" s="165"/>
      <c r="F11" s="165">
        <f t="shared" si="0"/>
        <v>0</v>
      </c>
      <c r="G11" s="169"/>
      <c r="H11" s="166">
        <f t="shared" si="1"/>
        <v>0</v>
      </c>
      <c r="I11" s="166">
        <f t="shared" si="2"/>
        <v>0</v>
      </c>
      <c r="J11" s="167"/>
    </row>
    <row r="12" spans="1:10" s="152" customFormat="1" ht="12.75" customHeight="1" x14ac:dyDescent="0.25">
      <c r="A12" s="209"/>
      <c r="B12" s="158"/>
      <c r="C12" s="158"/>
      <c r="D12" s="198"/>
      <c r="E12" s="165"/>
      <c r="F12" s="165">
        <f t="shared" si="0"/>
        <v>0</v>
      </c>
      <c r="G12" s="169"/>
      <c r="H12" s="166">
        <f t="shared" si="1"/>
        <v>0</v>
      </c>
      <c r="I12" s="166">
        <f t="shared" si="2"/>
        <v>0</v>
      </c>
      <c r="J12" s="167"/>
    </row>
    <row r="13" spans="1:10" s="152" customFormat="1" ht="12.75" customHeight="1" x14ac:dyDescent="0.25">
      <c r="A13" s="209"/>
      <c r="B13" s="158"/>
      <c r="C13" s="158"/>
      <c r="D13" s="198"/>
      <c r="E13" s="165"/>
      <c r="F13" s="165">
        <f t="shared" si="0"/>
        <v>0</v>
      </c>
      <c r="G13" s="169"/>
      <c r="H13" s="166">
        <f t="shared" si="1"/>
        <v>0</v>
      </c>
      <c r="I13" s="166">
        <f t="shared" si="2"/>
        <v>0</v>
      </c>
      <c r="J13" s="167"/>
    </row>
    <row r="14" spans="1:10" s="152" customFormat="1" ht="12.75" customHeight="1" x14ac:dyDescent="0.25">
      <c r="A14" s="209"/>
      <c r="B14" s="158"/>
      <c r="C14" s="158"/>
      <c r="D14" s="198"/>
      <c r="E14" s="165"/>
      <c r="F14" s="165">
        <f t="shared" si="0"/>
        <v>0</v>
      </c>
      <c r="G14" s="166"/>
      <c r="H14" s="166">
        <f t="shared" si="1"/>
        <v>0</v>
      </c>
      <c r="I14" s="166">
        <f t="shared" si="2"/>
        <v>0</v>
      </c>
      <c r="J14" s="167"/>
    </row>
    <row r="15" spans="1:10" s="152" customFormat="1" ht="12.75" customHeight="1" x14ac:dyDescent="0.25">
      <c r="A15" s="209"/>
      <c r="B15" s="158"/>
      <c r="C15" s="158"/>
      <c r="D15" s="198"/>
      <c r="E15" s="165"/>
      <c r="F15" s="165">
        <f t="shared" si="0"/>
        <v>0</v>
      </c>
      <c r="G15" s="169"/>
      <c r="H15" s="166">
        <f t="shared" si="1"/>
        <v>0</v>
      </c>
      <c r="I15" s="166">
        <f t="shared" si="2"/>
        <v>0</v>
      </c>
      <c r="J15" s="167"/>
    </row>
    <row r="16" spans="1:10" s="152" customFormat="1" ht="12.75" customHeight="1" x14ac:dyDescent="0.25">
      <c r="A16" s="209"/>
      <c r="B16" s="158"/>
      <c r="C16" s="158"/>
      <c r="D16" s="198"/>
      <c r="E16" s="165"/>
      <c r="F16" s="165">
        <f t="shared" si="0"/>
        <v>0</v>
      </c>
      <c r="G16" s="169"/>
      <c r="H16" s="166">
        <f t="shared" si="1"/>
        <v>0</v>
      </c>
      <c r="I16" s="166">
        <f t="shared" si="2"/>
        <v>0</v>
      </c>
      <c r="J16" s="167"/>
    </row>
    <row r="17" spans="1:10" s="152" customFormat="1" ht="12.75" customHeight="1" x14ac:dyDescent="0.25">
      <c r="A17" s="209"/>
      <c r="B17" s="158"/>
      <c r="C17" s="158"/>
      <c r="D17" s="198"/>
      <c r="E17" s="165"/>
      <c r="F17" s="165">
        <f t="shared" si="0"/>
        <v>0</v>
      </c>
      <c r="G17" s="169"/>
      <c r="H17" s="166">
        <f t="shared" si="1"/>
        <v>0</v>
      </c>
      <c r="I17" s="166">
        <f t="shared" si="2"/>
        <v>0</v>
      </c>
      <c r="J17" s="167"/>
    </row>
    <row r="18" spans="1:10" s="152" customFormat="1" ht="12.75" customHeight="1" x14ac:dyDescent="0.25">
      <c r="A18" s="209"/>
      <c r="B18" s="158"/>
      <c r="C18" s="158"/>
      <c r="D18" s="198"/>
      <c r="E18" s="165"/>
      <c r="F18" s="165">
        <f t="shared" si="0"/>
        <v>0</v>
      </c>
      <c r="G18" s="169"/>
      <c r="H18" s="166">
        <f t="shared" si="1"/>
        <v>0</v>
      </c>
      <c r="I18" s="166">
        <f t="shared" si="2"/>
        <v>0</v>
      </c>
      <c r="J18" s="167"/>
    </row>
    <row r="19" spans="1:10" s="152" customFormat="1" ht="12.75" customHeight="1" x14ac:dyDescent="0.25">
      <c r="A19" s="205"/>
      <c r="B19" s="158"/>
      <c r="C19" s="158"/>
      <c r="D19" s="198"/>
      <c r="E19" s="165"/>
      <c r="F19" s="165">
        <f t="shared" si="0"/>
        <v>0</v>
      </c>
      <c r="G19" s="166"/>
      <c r="H19" s="166">
        <f t="shared" si="1"/>
        <v>0</v>
      </c>
      <c r="I19" s="166">
        <f t="shared" si="2"/>
        <v>0</v>
      </c>
      <c r="J19" s="167"/>
    </row>
    <row r="20" spans="1:10" s="152" customFormat="1" ht="12.75" customHeight="1" x14ac:dyDescent="0.25">
      <c r="A20" s="205"/>
      <c r="B20" s="158"/>
      <c r="C20" s="158"/>
      <c r="D20" s="198"/>
      <c r="E20" s="165"/>
      <c r="F20" s="165">
        <f t="shared" si="0"/>
        <v>0</v>
      </c>
      <c r="G20" s="166"/>
      <c r="H20" s="166">
        <f t="shared" si="1"/>
        <v>0</v>
      </c>
      <c r="I20" s="166">
        <f t="shared" si="2"/>
        <v>0</v>
      </c>
      <c r="J20" s="167"/>
    </row>
    <row r="21" spans="1:10" s="152" customFormat="1" ht="12.75" customHeight="1" x14ac:dyDescent="0.25">
      <c r="A21" s="205"/>
      <c r="B21" s="158"/>
      <c r="C21" s="158"/>
      <c r="D21" s="159"/>
      <c r="E21" s="165"/>
      <c r="F21" s="165">
        <f t="shared" si="0"/>
        <v>0</v>
      </c>
      <c r="G21" s="166"/>
      <c r="H21" s="166">
        <f t="shared" si="1"/>
        <v>0</v>
      </c>
      <c r="I21" s="166">
        <f t="shared" si="2"/>
        <v>0</v>
      </c>
      <c r="J21" s="167"/>
    </row>
    <row r="22" spans="1:10" s="152" customFormat="1" ht="12.75" customHeight="1" x14ac:dyDescent="0.25">
      <c r="A22" s="162"/>
      <c r="B22" s="163"/>
      <c r="C22" s="163"/>
      <c r="D22" s="198"/>
      <c r="E22" s="166"/>
      <c r="F22" s="166"/>
      <c r="G22" s="166"/>
      <c r="H22" s="166"/>
      <c r="I22" s="166"/>
      <c r="J22" s="167"/>
    </row>
    <row r="23" spans="1:10" s="152" customFormat="1" ht="12.75" customHeight="1" thickBot="1" x14ac:dyDescent="0.3">
      <c r="A23" s="162"/>
      <c r="B23" s="199"/>
      <c r="C23" s="199"/>
      <c r="D23" s="200" t="s">
        <v>19</v>
      </c>
      <c r="E23" s="201">
        <f>SUM(E9:E22)</f>
        <v>0</v>
      </c>
      <c r="F23" s="201"/>
      <c r="G23" s="201">
        <f>SUM(G9:G22)</f>
        <v>0</v>
      </c>
      <c r="H23" s="201"/>
      <c r="I23" s="201">
        <f>E23-G23</f>
        <v>0</v>
      </c>
      <c r="J23" s="167"/>
    </row>
    <row r="24" spans="1:10" s="152" customFormat="1" ht="12.75" customHeight="1" thickTop="1" x14ac:dyDescent="0.25"/>
    <row r="25" spans="1:10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zoomScaleNormal="100" workbookViewId="0">
      <selection activeCell="H30" sqref="H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121</v>
      </c>
      <c r="F6" s="37"/>
      <c r="G6" s="40"/>
      <c r="H6" s="41"/>
    </row>
    <row r="7" spans="1:8" ht="15.75" x14ac:dyDescent="0.25">
      <c r="A7" s="13" t="str">
        <f>'RECAP #XXXX.XX'!B6</f>
        <v>Project Manager - xxxxxxxxxxxxxxxxxxx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2.75" customHeight="1" x14ac:dyDescent="0.25">
      <c r="A9" s="170"/>
      <c r="B9" s="158"/>
      <c r="C9" s="147"/>
      <c r="D9" s="147"/>
      <c r="E9" s="148"/>
      <c r="F9" s="149"/>
      <c r="G9" s="151"/>
      <c r="H9" s="151">
        <f>G9</f>
        <v>0</v>
      </c>
    </row>
    <row r="10" spans="1:8" s="152" customFormat="1" ht="12.75" customHeight="1" x14ac:dyDescent="0.25">
      <c r="A10" s="216"/>
      <c r="B10" s="158"/>
      <c r="C10" s="198"/>
      <c r="D10" s="198"/>
      <c r="E10" s="159"/>
      <c r="F10" s="195"/>
      <c r="G10" s="151"/>
      <c r="H10" s="151">
        <f>H9+G10</f>
        <v>0</v>
      </c>
    </row>
    <row r="11" spans="1:8" s="152" customFormat="1" ht="12.75" customHeight="1" x14ac:dyDescent="0.25">
      <c r="A11" s="216"/>
      <c r="B11" s="158"/>
      <c r="C11" s="158"/>
      <c r="D11" s="158"/>
      <c r="E11" s="159"/>
      <c r="F11" s="195"/>
      <c r="G11" s="151"/>
      <c r="H11" s="151">
        <f t="shared" ref="H11:H20" si="0">H10+G11</f>
        <v>0</v>
      </c>
    </row>
    <row r="12" spans="1:8" s="152" customFormat="1" ht="12.75" customHeight="1" x14ac:dyDescent="0.25">
      <c r="A12" s="216" t="s">
        <v>1</v>
      </c>
      <c r="B12" s="158" t="s">
        <v>1</v>
      </c>
      <c r="C12" s="158"/>
      <c r="D12" s="158"/>
      <c r="E12" s="159" t="s">
        <v>1</v>
      </c>
      <c r="F12" s="195"/>
      <c r="G12" s="151"/>
      <c r="H12" s="151">
        <f t="shared" si="0"/>
        <v>0</v>
      </c>
    </row>
    <row r="13" spans="1:8" s="152" customFormat="1" ht="12.75" customHeight="1" x14ac:dyDescent="0.25">
      <c r="A13" s="216" t="s">
        <v>1</v>
      </c>
      <c r="B13" s="158" t="s">
        <v>1</v>
      </c>
      <c r="C13" s="158"/>
      <c r="D13" s="158"/>
      <c r="E13" s="159" t="s">
        <v>1</v>
      </c>
      <c r="F13" s="195"/>
      <c r="G13" s="151"/>
      <c r="H13" s="151">
        <f t="shared" si="0"/>
        <v>0</v>
      </c>
    </row>
    <row r="14" spans="1:8" s="152" customFormat="1" ht="12.75" customHeight="1" x14ac:dyDescent="0.25">
      <c r="A14" s="216"/>
      <c r="B14" s="158"/>
      <c r="C14" s="158"/>
      <c r="D14" s="158"/>
      <c r="E14" s="159"/>
      <c r="F14" s="195"/>
      <c r="G14" s="151"/>
      <c r="H14" s="151">
        <f t="shared" si="0"/>
        <v>0</v>
      </c>
    </row>
    <row r="15" spans="1:8" s="152" customFormat="1" ht="12.75" customHeight="1" x14ac:dyDescent="0.25">
      <c r="A15" s="216"/>
      <c r="B15" s="158"/>
      <c r="C15" s="158"/>
      <c r="D15" s="158"/>
      <c r="E15" s="217"/>
      <c r="F15" s="195"/>
      <c r="G15" s="151"/>
      <c r="H15" s="151">
        <f t="shared" si="0"/>
        <v>0</v>
      </c>
    </row>
    <row r="16" spans="1:8" s="152" customFormat="1" ht="12.75" customHeight="1" x14ac:dyDescent="0.25">
      <c r="A16" s="216"/>
      <c r="B16" s="158"/>
      <c r="C16" s="158"/>
      <c r="D16" s="158"/>
      <c r="E16" s="159"/>
      <c r="F16" s="195"/>
      <c r="G16" s="151"/>
      <c r="H16" s="151">
        <f t="shared" si="0"/>
        <v>0</v>
      </c>
    </row>
    <row r="17" spans="1:8" s="152" customFormat="1" ht="12.75" customHeight="1" x14ac:dyDescent="0.25">
      <c r="A17" s="147"/>
      <c r="B17" s="158"/>
      <c r="C17" s="158"/>
      <c r="D17" s="158"/>
      <c r="E17" s="159"/>
      <c r="F17" s="195"/>
      <c r="G17" s="151"/>
      <c r="H17" s="151">
        <f t="shared" si="0"/>
        <v>0</v>
      </c>
    </row>
    <row r="18" spans="1:8" s="152" customFormat="1" ht="12.75" customHeight="1" x14ac:dyDescent="0.25">
      <c r="A18" s="147"/>
      <c r="B18" s="158"/>
      <c r="C18" s="158"/>
      <c r="D18" s="158"/>
      <c r="E18" s="159"/>
      <c r="F18" s="195"/>
      <c r="G18" s="151"/>
      <c r="H18" s="151">
        <f t="shared" si="0"/>
        <v>0</v>
      </c>
    </row>
    <row r="19" spans="1:8" s="152" customFormat="1" ht="12.75" customHeight="1" x14ac:dyDescent="0.25">
      <c r="A19" s="147"/>
      <c r="B19" s="158"/>
      <c r="C19" s="158"/>
      <c r="D19" s="158"/>
      <c r="E19" s="159"/>
      <c r="F19" s="195"/>
      <c r="G19" s="151"/>
      <c r="H19" s="151">
        <f t="shared" si="0"/>
        <v>0</v>
      </c>
    </row>
    <row r="20" spans="1:8" s="152" customFormat="1" ht="12.75" customHeight="1" x14ac:dyDescent="0.25">
      <c r="A20" s="147"/>
      <c r="B20" s="158"/>
      <c r="C20" s="158"/>
      <c r="D20" s="158"/>
      <c r="E20" s="159"/>
      <c r="F20" s="195"/>
      <c r="G20" s="151"/>
      <c r="H20" s="151">
        <f t="shared" si="0"/>
        <v>0</v>
      </c>
    </row>
    <row r="21" spans="1:8" s="152" customFormat="1" ht="12.75" customHeight="1" x14ac:dyDescent="0.25">
      <c r="A21" s="147"/>
      <c r="B21" s="198"/>
      <c r="C21" s="198"/>
      <c r="D21" s="198"/>
      <c r="E21" s="159"/>
      <c r="F21" s="151"/>
      <c r="G21" s="159"/>
      <c r="H21" s="151"/>
    </row>
    <row r="22" spans="1:8" s="152" customFormat="1" ht="12.75" customHeight="1" thickBot="1" x14ac:dyDescent="0.3">
      <c r="A22" s="218"/>
      <c r="B22" s="203"/>
      <c r="C22" s="203"/>
      <c r="D22" s="203"/>
      <c r="E22" s="219" t="s">
        <v>19</v>
      </c>
      <c r="F22" s="220"/>
      <c r="G22" s="201">
        <f>SUM(G9:G21)</f>
        <v>0</v>
      </c>
      <c r="H22" s="220"/>
    </row>
    <row r="23" spans="1:8" s="152" customFormat="1" ht="12.75" customHeight="1" thickTop="1" x14ac:dyDescent="0.25"/>
    <row r="24" spans="1:8" s="152" customFormat="1" ht="12.75" customHeight="1" x14ac:dyDescent="0.25"/>
    <row r="25" spans="1:8" s="152" customFormat="1" ht="12.75" customHeight="1" x14ac:dyDescent="0.25"/>
    <row r="26" spans="1:8" s="152" customFormat="1" ht="12.75" customHeight="1" x14ac:dyDescent="0.25"/>
    <row r="27" spans="1:8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11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71"/>
      <c r="B1" s="72"/>
      <c r="C1" s="73" t="s">
        <v>1</v>
      </c>
      <c r="D1" s="74"/>
      <c r="E1" s="75" t="s">
        <v>1</v>
      </c>
      <c r="F1" s="75"/>
      <c r="G1" s="75"/>
      <c r="H1" s="76"/>
      <c r="I1" s="76"/>
      <c r="J1" s="77"/>
      <c r="K1" s="77"/>
    </row>
    <row r="2" spans="1:11" ht="54" customHeight="1" thickBot="1" x14ac:dyDescent="0.3">
      <c r="A2" s="78" t="s">
        <v>29</v>
      </c>
      <c r="B2" s="79" t="s">
        <v>30</v>
      </c>
      <c r="C2" s="80" t="s">
        <v>31</v>
      </c>
      <c r="D2" s="81" t="s">
        <v>32</v>
      </c>
      <c r="E2" s="82" t="s">
        <v>33</v>
      </c>
      <c r="F2" s="83" t="s">
        <v>34</v>
      </c>
      <c r="G2" s="84" t="s">
        <v>35</v>
      </c>
      <c r="H2" s="82" t="s">
        <v>36</v>
      </c>
      <c r="I2" s="82" t="s">
        <v>37</v>
      </c>
      <c r="J2" s="84" t="s">
        <v>38</v>
      </c>
      <c r="K2" s="82" t="s">
        <v>39</v>
      </c>
    </row>
    <row r="3" spans="1:11" x14ac:dyDescent="0.25">
      <c r="A3" s="85"/>
      <c r="B3" s="86"/>
      <c r="C3" s="87" t="s">
        <v>59</v>
      </c>
      <c r="D3" s="269">
        <f>'[1]Appr 60 Capitol Stairs'!$D$3</f>
        <v>5000000</v>
      </c>
      <c r="E3" s="88"/>
      <c r="F3" s="88"/>
      <c r="G3" s="88"/>
      <c r="H3" s="88"/>
      <c r="I3" s="76"/>
      <c r="J3" s="77"/>
      <c r="K3" s="77"/>
    </row>
    <row r="4" spans="1:11" x14ac:dyDescent="0.25">
      <c r="A4" s="85"/>
      <c r="B4" s="86"/>
      <c r="C4" s="87" t="s">
        <v>34</v>
      </c>
      <c r="D4" s="89">
        <f>F40</f>
        <v>0</v>
      </c>
      <c r="E4" s="88"/>
      <c r="F4" s="88"/>
      <c r="G4" s="88"/>
      <c r="H4" s="88"/>
      <c r="I4" s="76"/>
      <c r="J4" s="77"/>
      <c r="K4" s="77"/>
    </row>
    <row r="5" spans="1:11" x14ac:dyDescent="0.25">
      <c r="A5" s="85"/>
      <c r="B5" s="86"/>
      <c r="C5" s="87" t="s">
        <v>40</v>
      </c>
      <c r="D5" s="89"/>
      <c r="E5" s="90">
        <v>0</v>
      </c>
      <c r="F5" s="88"/>
      <c r="G5" s="88"/>
      <c r="H5" s="88"/>
      <c r="I5" s="76"/>
      <c r="J5" s="77"/>
      <c r="K5" s="77"/>
    </row>
    <row r="6" spans="1:11" ht="15.75" thickBot="1" x14ac:dyDescent="0.3">
      <c r="A6" s="85"/>
      <c r="B6" s="86"/>
      <c r="C6" s="87" t="s">
        <v>41</v>
      </c>
      <c r="D6" s="89"/>
      <c r="E6" s="91">
        <f>D3+D4-E5</f>
        <v>5000000</v>
      </c>
      <c r="F6" s="88"/>
      <c r="G6" s="88"/>
      <c r="H6" s="88"/>
      <c r="I6" s="76"/>
      <c r="J6" s="77"/>
      <c r="K6" s="77"/>
    </row>
    <row r="7" spans="1:11" ht="16.5" thickTop="1" thickBot="1" x14ac:dyDescent="0.3">
      <c r="A7" s="85"/>
      <c r="B7" s="86" t="s">
        <v>42</v>
      </c>
      <c r="C7" s="87" t="s">
        <v>43</v>
      </c>
      <c r="D7" s="89"/>
      <c r="E7" s="92">
        <f>G40</f>
        <v>5000000</v>
      </c>
      <c r="F7" s="88"/>
      <c r="G7" s="88"/>
      <c r="H7" s="88"/>
      <c r="I7" s="76"/>
      <c r="J7" s="77"/>
      <c r="K7" s="77"/>
    </row>
    <row r="8" spans="1:11" ht="15.75" thickBot="1" x14ac:dyDescent="0.3">
      <c r="A8" s="85"/>
      <c r="B8" s="86"/>
      <c r="C8" s="87" t="s">
        <v>44</v>
      </c>
      <c r="D8" s="89"/>
      <c r="E8" s="93">
        <f>E6-E7</f>
        <v>0</v>
      </c>
      <c r="F8" s="88"/>
      <c r="G8" s="88"/>
      <c r="H8" s="88"/>
      <c r="I8" s="76"/>
      <c r="J8" s="77"/>
      <c r="K8" s="77"/>
    </row>
    <row r="9" spans="1:11" x14ac:dyDescent="0.25">
      <c r="A9" s="85"/>
      <c r="B9" s="86"/>
      <c r="C9" s="94"/>
      <c r="D9" s="89"/>
      <c r="E9" s="88"/>
      <c r="F9" s="88"/>
      <c r="G9" s="88"/>
      <c r="H9" s="88"/>
      <c r="I9" s="76"/>
      <c r="J9" s="77"/>
      <c r="K9" s="77"/>
    </row>
    <row r="10" spans="1:11" x14ac:dyDescent="0.25">
      <c r="A10" s="85"/>
      <c r="B10" s="86"/>
      <c r="C10" s="94"/>
      <c r="D10" s="89"/>
      <c r="E10" s="88"/>
      <c r="F10" s="88"/>
      <c r="G10" s="88"/>
      <c r="H10" s="88"/>
      <c r="I10" s="76"/>
      <c r="J10" s="77"/>
      <c r="K10" s="77"/>
    </row>
    <row r="11" spans="1:11" x14ac:dyDescent="0.25">
      <c r="A11" s="85"/>
      <c r="B11" s="86"/>
      <c r="C11" s="94"/>
      <c r="D11" s="89"/>
      <c r="E11" s="88"/>
      <c r="F11" s="88"/>
      <c r="G11" s="88"/>
      <c r="H11" s="88"/>
      <c r="I11" s="76"/>
      <c r="J11" s="77"/>
      <c r="K11" s="77"/>
    </row>
    <row r="12" spans="1:11" ht="15.75" x14ac:dyDescent="0.25">
      <c r="A12" s="95"/>
      <c r="B12" s="96"/>
      <c r="C12" s="97" t="s">
        <v>45</v>
      </c>
      <c r="D12" s="98"/>
      <c r="E12" s="99"/>
      <c r="F12" s="99"/>
      <c r="G12" s="99"/>
      <c r="H12" s="99"/>
      <c r="I12" s="99"/>
      <c r="J12" s="100"/>
      <c r="K12" s="100"/>
    </row>
    <row r="13" spans="1:11" ht="23.25" x14ac:dyDescent="0.25">
      <c r="A13" s="101"/>
      <c r="B13" s="102"/>
      <c r="C13" s="103"/>
      <c r="D13" s="104"/>
      <c r="E13" s="105" t="s">
        <v>46</v>
      </c>
      <c r="F13" s="106" t="s">
        <v>47</v>
      </c>
      <c r="G13" s="106" t="s">
        <v>48</v>
      </c>
      <c r="H13" s="106" t="s">
        <v>47</v>
      </c>
      <c r="I13" s="106" t="s">
        <v>47</v>
      </c>
      <c r="J13" s="106" t="s">
        <v>47</v>
      </c>
      <c r="K13" s="106" t="s">
        <v>47</v>
      </c>
    </row>
    <row r="14" spans="1:11" s="152" customFormat="1" ht="12.75" customHeight="1" x14ac:dyDescent="0.25">
      <c r="A14" s="171"/>
      <c r="B14" s="172"/>
      <c r="C14" s="173" t="s">
        <v>49</v>
      </c>
      <c r="D14" s="174"/>
      <c r="E14" s="105"/>
      <c r="F14" s="175"/>
      <c r="G14" s="176"/>
      <c r="H14" s="176"/>
      <c r="I14" s="176"/>
      <c r="J14" s="176"/>
      <c r="K14" s="176"/>
    </row>
    <row r="15" spans="1:11" s="152" customFormat="1" ht="12.75" customHeight="1" x14ac:dyDescent="0.25">
      <c r="A15" s="171"/>
      <c r="B15" s="172" t="s">
        <v>60</v>
      </c>
      <c r="C15" s="177" t="s">
        <v>57</v>
      </c>
      <c r="D15" s="174" t="s">
        <v>58</v>
      </c>
      <c r="E15" s="178">
        <v>5000000</v>
      </c>
      <c r="F15" s="174"/>
      <c r="G15" s="178">
        <f t="shared" ref="G15:G37" si="0">E15+F15</f>
        <v>5000000</v>
      </c>
      <c r="H15" s="174">
        <f>'RECAP #9485.00'!D20</f>
        <v>2897474.23</v>
      </c>
      <c r="I15" s="174">
        <f>'RECAP #9485.00'!E20</f>
        <v>80221.01999999999</v>
      </c>
      <c r="J15" s="174">
        <f>'RECAP #9485.00'!F20</f>
        <v>2817253.21</v>
      </c>
      <c r="K15" s="174">
        <f>'RECAP #9485.00'!G20</f>
        <v>2102525.77</v>
      </c>
    </row>
    <row r="16" spans="1:11" s="152" customFormat="1" ht="12.75" customHeight="1" x14ac:dyDescent="0.25">
      <c r="A16" s="171"/>
      <c r="B16" s="172"/>
      <c r="C16" s="177"/>
      <c r="D16" s="174"/>
      <c r="E16" s="178"/>
      <c r="F16" s="174"/>
      <c r="G16" s="178">
        <f t="shared" si="0"/>
        <v>0</v>
      </c>
      <c r="H16" s="174"/>
      <c r="I16" s="174"/>
      <c r="J16" s="174"/>
      <c r="K16" s="174"/>
    </row>
    <row r="17" spans="1:11" s="152" customFormat="1" ht="12.75" customHeight="1" x14ac:dyDescent="0.25">
      <c r="A17" s="171"/>
      <c r="B17" s="172"/>
      <c r="C17" s="177"/>
      <c r="D17" s="174"/>
      <c r="E17" s="178"/>
      <c r="F17" s="174"/>
      <c r="G17" s="178">
        <f t="shared" si="0"/>
        <v>0</v>
      </c>
      <c r="H17" s="174"/>
      <c r="I17" s="174"/>
      <c r="J17" s="174"/>
      <c r="K17" s="174"/>
    </row>
    <row r="18" spans="1:11" s="152" customFormat="1" ht="12.75" customHeight="1" x14ac:dyDescent="0.25">
      <c r="A18" s="171"/>
      <c r="B18" s="172"/>
      <c r="C18" s="179"/>
      <c r="D18" s="174"/>
      <c r="E18" s="178"/>
      <c r="F18" s="174"/>
      <c r="G18" s="178">
        <f t="shared" si="0"/>
        <v>0</v>
      </c>
      <c r="H18" s="174"/>
      <c r="I18" s="174"/>
      <c r="J18" s="174"/>
      <c r="K18" s="174"/>
    </row>
    <row r="19" spans="1:11" s="152" customFormat="1" ht="12.75" customHeight="1" x14ac:dyDescent="0.25">
      <c r="A19" s="171"/>
      <c r="B19" s="172"/>
      <c r="C19" s="177"/>
      <c r="D19" s="174"/>
      <c r="E19" s="178"/>
      <c r="F19" s="174"/>
      <c r="G19" s="178">
        <f t="shared" si="0"/>
        <v>0</v>
      </c>
      <c r="H19" s="174"/>
      <c r="I19" s="174"/>
      <c r="J19" s="174"/>
      <c r="K19" s="174"/>
    </row>
    <row r="20" spans="1:11" s="152" customFormat="1" ht="12.75" customHeight="1" x14ac:dyDescent="0.25">
      <c r="A20" s="171"/>
      <c r="B20" s="172"/>
      <c r="C20" s="177"/>
      <c r="D20" s="174"/>
      <c r="E20" s="178"/>
      <c r="F20" s="174"/>
      <c r="G20" s="178">
        <f t="shared" si="0"/>
        <v>0</v>
      </c>
      <c r="H20" s="174"/>
      <c r="I20" s="174"/>
      <c r="J20" s="174"/>
      <c r="K20" s="174"/>
    </row>
    <row r="21" spans="1:11" s="152" customFormat="1" ht="12.75" customHeight="1" x14ac:dyDescent="0.25">
      <c r="A21" s="171"/>
      <c r="B21" s="172"/>
      <c r="C21" s="180"/>
      <c r="D21" s="174"/>
      <c r="E21" s="178"/>
      <c r="F21" s="174"/>
      <c r="G21" s="178">
        <f t="shared" si="0"/>
        <v>0</v>
      </c>
      <c r="H21" s="174"/>
      <c r="I21" s="174"/>
      <c r="J21" s="174"/>
      <c r="K21" s="174"/>
    </row>
    <row r="22" spans="1:11" s="152" customFormat="1" ht="12.75" customHeight="1" x14ac:dyDescent="0.25">
      <c r="A22" s="171"/>
      <c r="B22" s="172"/>
      <c r="C22" s="181"/>
      <c r="D22" s="174"/>
      <c r="E22" s="178"/>
      <c r="F22" s="174"/>
      <c r="G22" s="178">
        <f t="shared" si="0"/>
        <v>0</v>
      </c>
      <c r="H22" s="174"/>
      <c r="I22" s="174"/>
      <c r="J22" s="174"/>
      <c r="K22" s="174"/>
    </row>
    <row r="23" spans="1:11" s="152" customFormat="1" ht="12.75" customHeight="1" x14ac:dyDescent="0.25">
      <c r="A23" s="171"/>
      <c r="B23" s="172"/>
      <c r="C23" s="182"/>
      <c r="D23" s="171"/>
      <c r="E23" s="178"/>
      <c r="F23" s="174"/>
      <c r="G23" s="178">
        <f t="shared" si="0"/>
        <v>0</v>
      </c>
      <c r="H23" s="174"/>
      <c r="I23" s="174"/>
      <c r="J23" s="174"/>
      <c r="K23" s="174"/>
    </row>
    <row r="24" spans="1:11" s="152" customFormat="1" ht="12.75" customHeight="1" x14ac:dyDescent="0.25">
      <c r="A24" s="171"/>
      <c r="B24" s="172"/>
      <c r="C24" s="177"/>
      <c r="D24" s="174"/>
      <c r="E24" s="178"/>
      <c r="F24" s="174"/>
      <c r="G24" s="178">
        <f t="shared" si="0"/>
        <v>0</v>
      </c>
      <c r="H24" s="174"/>
      <c r="I24" s="174"/>
      <c r="J24" s="174"/>
      <c r="K24" s="174"/>
    </row>
    <row r="25" spans="1:11" s="152" customFormat="1" ht="12.75" customHeight="1" x14ac:dyDescent="0.25">
      <c r="A25" s="183"/>
      <c r="B25" s="172"/>
      <c r="C25" s="177"/>
      <c r="D25" s="174"/>
      <c r="E25" s="178"/>
      <c r="F25" s="174"/>
      <c r="G25" s="178">
        <f t="shared" si="0"/>
        <v>0</v>
      </c>
      <c r="H25" s="174"/>
      <c r="I25" s="174"/>
      <c r="J25" s="174"/>
      <c r="K25" s="174"/>
    </row>
    <row r="26" spans="1:11" s="152" customFormat="1" ht="12.75" customHeight="1" x14ac:dyDescent="0.25">
      <c r="A26" s="171"/>
      <c r="B26" s="172"/>
      <c r="C26" s="177"/>
      <c r="D26" s="174"/>
      <c r="E26" s="178"/>
      <c r="F26" s="174"/>
      <c r="G26" s="178">
        <f t="shared" si="0"/>
        <v>0</v>
      </c>
      <c r="H26" s="174"/>
      <c r="I26" s="174"/>
      <c r="J26" s="174"/>
      <c r="K26" s="174"/>
    </row>
    <row r="27" spans="1:11" s="152" customFormat="1" ht="12.75" customHeight="1" x14ac:dyDescent="0.25">
      <c r="A27" s="184"/>
      <c r="B27" s="172"/>
      <c r="C27" s="181"/>
      <c r="D27" s="171"/>
      <c r="E27" s="178"/>
      <c r="F27" s="174"/>
      <c r="G27" s="178">
        <f t="shared" si="0"/>
        <v>0</v>
      </c>
      <c r="H27" s="174"/>
      <c r="I27" s="174"/>
      <c r="J27" s="174"/>
      <c r="K27" s="174"/>
    </row>
    <row r="28" spans="1:11" s="152" customFormat="1" ht="12.75" customHeight="1" x14ac:dyDescent="0.25">
      <c r="A28" s="184"/>
      <c r="B28" s="172"/>
      <c r="C28" s="109"/>
      <c r="D28" s="171"/>
      <c r="E28" s="178"/>
      <c r="F28" s="174"/>
      <c r="G28" s="178">
        <f t="shared" si="0"/>
        <v>0</v>
      </c>
      <c r="H28" s="174"/>
      <c r="I28" s="174"/>
      <c r="J28" s="174"/>
      <c r="K28" s="174"/>
    </row>
    <row r="29" spans="1:11" s="152" customFormat="1" ht="12.75" customHeight="1" x14ac:dyDescent="0.25">
      <c r="A29" s="184"/>
      <c r="B29" s="172"/>
      <c r="C29" s="180"/>
      <c r="D29" s="171"/>
      <c r="E29" s="178"/>
      <c r="F29" s="174"/>
      <c r="G29" s="178">
        <f t="shared" si="0"/>
        <v>0</v>
      </c>
      <c r="H29" s="174"/>
      <c r="I29" s="174"/>
      <c r="J29" s="174"/>
      <c r="K29" s="174"/>
    </row>
    <row r="30" spans="1:11" s="152" customFormat="1" ht="12.75" customHeight="1" x14ac:dyDescent="0.25">
      <c r="A30" s="184"/>
      <c r="B30" s="172"/>
      <c r="C30" s="185"/>
      <c r="D30" s="171"/>
      <c r="E30" s="178"/>
      <c r="F30" s="174"/>
      <c r="G30" s="178">
        <f t="shared" si="0"/>
        <v>0</v>
      </c>
      <c r="H30" s="174"/>
      <c r="I30" s="174"/>
      <c r="J30" s="174"/>
      <c r="K30" s="174"/>
    </row>
    <row r="31" spans="1:11" s="152" customFormat="1" ht="12.75" customHeight="1" x14ac:dyDescent="0.25">
      <c r="A31" s="184"/>
      <c r="B31" s="172"/>
      <c r="C31" s="185"/>
      <c r="D31" s="171"/>
      <c r="E31" s="178"/>
      <c r="F31" s="174"/>
      <c r="G31" s="178">
        <f t="shared" si="0"/>
        <v>0</v>
      </c>
      <c r="H31" s="174"/>
      <c r="I31" s="174"/>
      <c r="J31" s="174"/>
      <c r="K31" s="174"/>
    </row>
    <row r="32" spans="1:11" s="152" customFormat="1" ht="12.75" customHeight="1" x14ac:dyDescent="0.25">
      <c r="A32" s="184"/>
      <c r="B32" s="172"/>
      <c r="C32" s="186"/>
      <c r="D32" s="171"/>
      <c r="E32" s="178"/>
      <c r="F32" s="174"/>
      <c r="G32" s="178">
        <f t="shared" si="0"/>
        <v>0</v>
      </c>
      <c r="H32" s="174"/>
      <c r="I32" s="174"/>
      <c r="J32" s="174"/>
      <c r="K32" s="174"/>
    </row>
    <row r="33" spans="1:11" s="152" customFormat="1" ht="12.75" customHeight="1" x14ac:dyDescent="0.25">
      <c r="A33" s="184"/>
      <c r="B33" s="172"/>
      <c r="C33" s="185"/>
      <c r="D33" s="171"/>
      <c r="E33" s="178"/>
      <c r="F33" s="174"/>
      <c r="G33" s="178">
        <f t="shared" si="0"/>
        <v>0</v>
      </c>
      <c r="H33" s="174"/>
      <c r="I33" s="174"/>
      <c r="J33" s="174"/>
      <c r="K33" s="174"/>
    </row>
    <row r="34" spans="1:11" s="152" customFormat="1" ht="12.75" customHeight="1" x14ac:dyDescent="0.25">
      <c r="A34" s="187"/>
      <c r="B34" s="172"/>
      <c r="C34" s="185"/>
      <c r="D34" s="171"/>
      <c r="E34" s="178"/>
      <c r="F34" s="174"/>
      <c r="G34" s="178">
        <f t="shared" si="0"/>
        <v>0</v>
      </c>
      <c r="H34" s="174"/>
      <c r="I34" s="174"/>
      <c r="J34" s="188"/>
      <c r="K34" s="174"/>
    </row>
    <row r="35" spans="1:11" s="152" customFormat="1" ht="12.75" customHeight="1" x14ac:dyDescent="0.25">
      <c r="A35" s="184"/>
      <c r="B35" s="172"/>
      <c r="C35" s="185"/>
      <c r="D35" s="171"/>
      <c r="E35" s="178"/>
      <c r="F35" s="174"/>
      <c r="G35" s="178">
        <f t="shared" si="0"/>
        <v>0</v>
      </c>
      <c r="H35" s="174"/>
      <c r="I35" s="174"/>
      <c r="J35" s="174"/>
      <c r="K35" s="174"/>
    </row>
    <row r="36" spans="1:11" s="152" customFormat="1" ht="12.75" customHeight="1" x14ac:dyDescent="0.25">
      <c r="A36" s="184"/>
      <c r="B36" s="172"/>
      <c r="C36" s="185"/>
      <c r="D36" s="171"/>
      <c r="E36" s="178"/>
      <c r="F36" s="174"/>
      <c r="G36" s="178">
        <f t="shared" si="0"/>
        <v>0</v>
      </c>
      <c r="H36" s="174"/>
      <c r="I36" s="174"/>
      <c r="J36" s="174"/>
      <c r="K36" s="174"/>
    </row>
    <row r="37" spans="1:11" s="152" customFormat="1" ht="12.75" customHeight="1" x14ac:dyDescent="0.25">
      <c r="A37" s="184"/>
      <c r="B37" s="172"/>
      <c r="C37" s="185"/>
      <c r="D37" s="171"/>
      <c r="E37" s="178"/>
      <c r="F37" s="174"/>
      <c r="G37" s="178">
        <f t="shared" si="0"/>
        <v>0</v>
      </c>
      <c r="H37" s="174"/>
      <c r="I37" s="174"/>
      <c r="J37" s="174"/>
      <c r="K37" s="174"/>
    </row>
    <row r="38" spans="1:11" s="152" customFormat="1" ht="12.75" customHeight="1" x14ac:dyDescent="0.25">
      <c r="A38" s="184"/>
      <c r="B38" s="172"/>
      <c r="C38" s="185"/>
      <c r="D38" s="171"/>
      <c r="E38" s="178"/>
      <c r="F38" s="178"/>
      <c r="G38" s="178"/>
      <c r="H38" s="174"/>
      <c r="I38" s="174"/>
      <c r="J38" s="174"/>
      <c r="K38" s="174"/>
    </row>
    <row r="39" spans="1:11" x14ac:dyDescent="0.25">
      <c r="A39" s="108"/>
      <c r="B39" s="110"/>
      <c r="C39" s="111"/>
      <c r="D39" s="112"/>
      <c r="E39" s="107"/>
      <c r="F39" s="107"/>
      <c r="G39" s="107"/>
      <c r="H39" s="107"/>
      <c r="I39" s="107"/>
      <c r="J39" s="107"/>
      <c r="K39" s="107"/>
    </row>
    <row r="40" spans="1:11" ht="15.75" thickBot="1" x14ac:dyDescent="0.3">
      <c r="A40" s="113"/>
      <c r="B40" s="114"/>
      <c r="C40" s="115" t="s">
        <v>50</v>
      </c>
      <c r="D40" s="116"/>
      <c r="E40" s="117">
        <f>SUM(E13:E39)</f>
        <v>5000000</v>
      </c>
      <c r="F40" s="117">
        <f t="shared" ref="F40:K40" si="1">SUM(F13:F39)</f>
        <v>0</v>
      </c>
      <c r="G40" s="117">
        <f t="shared" si="1"/>
        <v>5000000</v>
      </c>
      <c r="H40" s="117">
        <f t="shared" si="1"/>
        <v>2897474.23</v>
      </c>
      <c r="I40" s="117">
        <f t="shared" si="1"/>
        <v>80221.01999999999</v>
      </c>
      <c r="J40" s="117">
        <f t="shared" si="1"/>
        <v>2817253.21</v>
      </c>
      <c r="K40" s="117">
        <f t="shared" si="1"/>
        <v>2102525.77</v>
      </c>
    </row>
    <row r="41" spans="1:11" ht="15.75" thickBot="1" x14ac:dyDescent="0.3">
      <c r="A41" s="118"/>
      <c r="B41" s="119"/>
      <c r="C41" s="120"/>
      <c r="D41" s="121"/>
      <c r="E41" s="122"/>
      <c r="F41" s="122"/>
      <c r="G41" s="122"/>
      <c r="H41" s="122"/>
      <c r="I41" s="122"/>
      <c r="J41" s="123"/>
      <c r="K41" s="124"/>
    </row>
    <row r="42" spans="1:11" x14ac:dyDescent="0.25">
      <c r="A42" s="85"/>
      <c r="B42" s="125"/>
      <c r="C42" s="126"/>
      <c r="D42" s="89"/>
      <c r="E42" s="127"/>
      <c r="F42" s="127"/>
      <c r="G42" s="128" t="s">
        <v>51</v>
      </c>
      <c r="H42" s="127"/>
      <c r="I42" s="129"/>
      <c r="J42" s="130"/>
      <c r="K42" s="131">
        <f>E8</f>
        <v>0</v>
      </c>
    </row>
    <row r="43" spans="1:11" ht="27" thickBot="1" x14ac:dyDescent="0.3">
      <c r="A43" s="85"/>
      <c r="B43" s="132"/>
      <c r="C43" s="133" t="s">
        <v>52</v>
      </c>
      <c r="D43" s="134"/>
      <c r="E43" s="135"/>
      <c r="F43" s="135"/>
      <c r="G43" s="136" t="s">
        <v>53</v>
      </c>
      <c r="H43" s="135"/>
      <c r="I43" s="129"/>
      <c r="J43" s="130"/>
      <c r="K43" s="137">
        <f>SUM(K40:K42)</f>
        <v>2102525.77</v>
      </c>
    </row>
    <row r="44" spans="1:11" ht="15.75" thickTop="1" x14ac:dyDescent="0.25">
      <c r="A44" s="85"/>
      <c r="B44" s="125"/>
      <c r="C44" s="138" t="s">
        <v>1</v>
      </c>
      <c r="D44" s="89"/>
      <c r="E44" s="94"/>
      <c r="F44" s="94"/>
      <c r="G44" s="139" t="s">
        <v>54</v>
      </c>
      <c r="H44" s="94"/>
      <c r="I44" s="76"/>
      <c r="J44" s="131">
        <f>E6</f>
        <v>5000000</v>
      </c>
      <c r="K44" s="77"/>
    </row>
    <row r="45" spans="1:11" x14ac:dyDescent="0.25">
      <c r="A45" s="85"/>
      <c r="B45" s="125"/>
      <c r="C45" s="126"/>
      <c r="D45" s="89"/>
      <c r="E45" s="94"/>
      <c r="F45" s="94"/>
      <c r="G45" s="140" t="s">
        <v>55</v>
      </c>
      <c r="H45" s="94"/>
      <c r="I45" s="76"/>
      <c r="J45" s="141">
        <f>H40*-1</f>
        <v>-2897474.23</v>
      </c>
      <c r="K45" s="131">
        <f>SUM(J44:J45)</f>
        <v>2102525.77</v>
      </c>
    </row>
    <row r="46" spans="1:11" ht="15.75" thickBot="1" x14ac:dyDescent="0.3">
      <c r="A46" s="85"/>
      <c r="B46" s="71"/>
      <c r="C46" s="126"/>
      <c r="D46" s="89"/>
      <c r="E46" s="94"/>
      <c r="F46" s="94"/>
      <c r="G46" s="139" t="s">
        <v>56</v>
      </c>
      <c r="H46" s="94"/>
      <c r="I46" s="76"/>
      <c r="J46" s="77"/>
      <c r="K46" s="14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1"/>
  <sheetViews>
    <sheetView topLeftCell="A6" zoomScaleNormal="100" workbookViewId="0">
      <selection activeCell="F19" sqref="F19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63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f>FINANCIAL!E15</f>
        <v>5000000</v>
      </c>
      <c r="D8" s="24"/>
      <c r="E8" s="24"/>
      <c r="F8" s="24"/>
      <c r="G8" s="25"/>
    </row>
    <row r="9" spans="1:7" s="152" customFormat="1" ht="12.75" customHeight="1" x14ac:dyDescent="0.25">
      <c r="A9" s="189"/>
      <c r="B9" s="190"/>
      <c r="C9" s="191"/>
      <c r="D9" s="192"/>
      <c r="E9" s="192"/>
      <c r="F9" s="192"/>
      <c r="G9" s="193"/>
    </row>
    <row r="10" spans="1:7" s="152" customFormat="1" ht="12.75" customHeight="1" x14ac:dyDescent="0.25">
      <c r="A10" s="189"/>
      <c r="B10" s="190" t="s">
        <v>68</v>
      </c>
      <c r="C10" s="191"/>
      <c r="D10" s="194">
        <f>'#9485.00 Neumann Monson'!D23</f>
        <v>54560</v>
      </c>
      <c r="E10" s="194">
        <f>'#9485.00 Neumann Monson'!F23</f>
        <v>22506</v>
      </c>
      <c r="F10" s="194">
        <f>'#9485.00 Neumann Monson'!H23</f>
        <v>32054</v>
      </c>
      <c r="G10" s="193"/>
    </row>
    <row r="11" spans="1:7" s="152" customFormat="1" ht="12.75" customHeight="1" x14ac:dyDescent="0.25">
      <c r="A11" s="189"/>
      <c r="B11" s="190" t="s">
        <v>8</v>
      </c>
      <c r="C11" s="191"/>
      <c r="D11" s="194">
        <f>'#9485.00 PM TIME'!E23</f>
        <v>60000</v>
      </c>
      <c r="E11" s="194">
        <f>'#9485.00 PM TIME'!G23</f>
        <v>15722.48</v>
      </c>
      <c r="F11" s="194">
        <f>'#9485.00 PM TIME'!I23</f>
        <v>44277.520000000004</v>
      </c>
      <c r="G11" s="193"/>
    </row>
    <row r="12" spans="1:7" s="152" customFormat="1" ht="12.75" customHeight="1" x14ac:dyDescent="0.25">
      <c r="A12" s="189"/>
      <c r="B12" s="190" t="s">
        <v>9</v>
      </c>
      <c r="C12" s="192"/>
      <c r="D12" s="195">
        <f>'#9485.00 Misc'!G24</f>
        <v>21422.12</v>
      </c>
      <c r="E12" s="195">
        <f>'#9485.00 Misc'!G24</f>
        <v>21422.12</v>
      </c>
      <c r="F12" s="194">
        <f>D12-E12</f>
        <v>0</v>
      </c>
      <c r="G12" s="193"/>
    </row>
    <row r="13" spans="1:7" s="152" customFormat="1" ht="12.75" customHeight="1" x14ac:dyDescent="0.25">
      <c r="A13" s="227" t="s">
        <v>176</v>
      </c>
      <c r="B13" s="190" t="s">
        <v>82</v>
      </c>
      <c r="C13" s="192"/>
      <c r="D13" s="195">
        <f>'#9485.00 DCI Group'!D23</f>
        <v>20570.419999999998</v>
      </c>
      <c r="E13" s="195">
        <f>'#9485.00 DCI Group'!F23</f>
        <v>20570.419999999998</v>
      </c>
      <c r="F13" s="194">
        <f>'#9485.00 DCI Group'!H23</f>
        <v>0</v>
      </c>
      <c r="G13" s="193"/>
    </row>
    <row r="14" spans="1:7" s="152" customFormat="1" ht="12.75" customHeight="1" x14ac:dyDescent="0.25">
      <c r="A14" s="189"/>
      <c r="B14" s="190" t="s">
        <v>124</v>
      </c>
      <c r="C14" s="192"/>
      <c r="D14" s="195">
        <f>'#9485.00 Midwest Storage '!D23</f>
        <v>2201964.9699999997</v>
      </c>
      <c r="E14" s="195">
        <f>'#9485.00 Midwest Storage '!F23</f>
        <v>0</v>
      </c>
      <c r="F14" s="194">
        <f>'#9485.00 Midwest Storage '!H23</f>
        <v>2201964.9699999997</v>
      </c>
      <c r="G14" s="193"/>
    </row>
    <row r="15" spans="1:7" s="152" customFormat="1" ht="12.75" customHeight="1" x14ac:dyDescent="0.25">
      <c r="A15" s="189"/>
      <c r="B15" s="190" t="s">
        <v>156</v>
      </c>
      <c r="C15" s="192"/>
      <c r="D15" s="195">
        <f>'#9485.00 GTG Construction'!D23</f>
        <v>243169.25</v>
      </c>
      <c r="E15" s="195">
        <f>'#9485.00 GTG Construction'!F23</f>
        <v>0</v>
      </c>
      <c r="F15" s="194">
        <f>'#9485.00 GTG Construction'!H23</f>
        <v>243169.25</v>
      </c>
      <c r="G15" s="193"/>
    </row>
    <row r="16" spans="1:7" s="152" customFormat="1" ht="12.75" customHeight="1" x14ac:dyDescent="0.25">
      <c r="A16" s="189"/>
      <c r="B16" s="190" t="s">
        <v>162</v>
      </c>
      <c r="C16" s="192"/>
      <c r="D16" s="195">
        <f>'#9485.00 Waldinger Corp'!D23</f>
        <v>256545</v>
      </c>
      <c r="E16" s="195">
        <f>'#9485.00 Waldinger Corp'!F23</f>
        <v>0</v>
      </c>
      <c r="F16" s="194">
        <f>'#9485.00 Waldinger Corp'!H23</f>
        <v>256545</v>
      </c>
      <c r="G16" s="193"/>
    </row>
    <row r="17" spans="1:7" s="152" customFormat="1" ht="12.75" customHeight="1" x14ac:dyDescent="0.25">
      <c r="A17" s="189"/>
      <c r="B17" s="190" t="s">
        <v>169</v>
      </c>
      <c r="C17" s="192"/>
      <c r="D17" s="195">
        <f>'#9485.00 JF Ahern'!D23</f>
        <v>8158</v>
      </c>
      <c r="E17" s="195">
        <f>'#9485.00 JF Ahern'!F23</f>
        <v>0</v>
      </c>
      <c r="F17" s="194">
        <f>'#9485.00 JF Ahern'!H23</f>
        <v>8158</v>
      </c>
      <c r="G17" s="193"/>
    </row>
    <row r="18" spans="1:7" s="152" customFormat="1" ht="12.75" customHeight="1" x14ac:dyDescent="0.25">
      <c r="A18" s="189"/>
      <c r="B18" s="190" t="s">
        <v>177</v>
      </c>
      <c r="C18" s="192"/>
      <c r="D18" s="195">
        <f>'#9485.00 DCI Group (2)'!D23</f>
        <v>31084.47</v>
      </c>
      <c r="E18" s="195">
        <f>'#9485.00 DCI Group (2)'!F23</f>
        <v>0</v>
      </c>
      <c r="F18" s="194">
        <f>'#9485.00 DCI Group (2)'!H23</f>
        <v>31084.47</v>
      </c>
      <c r="G18" s="193"/>
    </row>
    <row r="19" spans="1:7" s="152" customFormat="1" ht="12.75" customHeight="1" x14ac:dyDescent="0.25">
      <c r="A19" s="196"/>
      <c r="B19" s="190"/>
      <c r="C19" s="192"/>
      <c r="D19" s="195"/>
      <c r="E19" s="195"/>
      <c r="F19" s="194"/>
      <c r="G19" s="197"/>
    </row>
    <row r="20" spans="1:7" ht="24" customHeight="1" thickBot="1" x14ac:dyDescent="0.3">
      <c r="A20" s="26"/>
      <c r="B20" s="27" t="s">
        <v>10</v>
      </c>
      <c r="C20" s="28">
        <f>SUM(C8:C19)</f>
        <v>5000000</v>
      </c>
      <c r="D20" s="28">
        <f>SUM(D8:D19)</f>
        <v>2897474.23</v>
      </c>
      <c r="E20" s="28">
        <f>SUM(E8:E19)</f>
        <v>80221.01999999999</v>
      </c>
      <c r="F20" s="28">
        <f>SUM(D20-E20)</f>
        <v>2817253.21</v>
      </c>
      <c r="G20" s="28">
        <f>C8-D20</f>
        <v>2102525.77</v>
      </c>
    </row>
    <row r="21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topLeftCell="A4" zoomScaleNormal="100" workbookViewId="0">
      <selection activeCell="J36" sqref="J35:J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68</v>
      </c>
      <c r="B4" s="32"/>
      <c r="C4" s="33"/>
      <c r="D4" s="34" t="s">
        <v>70</v>
      </c>
      <c r="E4" s="35"/>
      <c r="F4" s="29"/>
      <c r="G4" s="29"/>
      <c r="H4" s="30"/>
      <c r="I4" s="30"/>
    </row>
    <row r="5" spans="1:9" ht="15.75" x14ac:dyDescent="0.25">
      <c r="A5" s="36" t="s">
        <v>69</v>
      </c>
      <c r="B5" s="37"/>
      <c r="C5" s="38"/>
      <c r="D5" s="39" t="s">
        <v>71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72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78</v>
      </c>
      <c r="B9" s="158">
        <v>45874</v>
      </c>
      <c r="C9" s="163" t="s">
        <v>73</v>
      </c>
      <c r="D9" s="164">
        <v>54560</v>
      </c>
      <c r="E9" s="165">
        <f>D9</f>
        <v>54560</v>
      </c>
      <c r="F9" s="166"/>
      <c r="G9" s="166"/>
      <c r="H9" s="166">
        <f>E9</f>
        <v>54560</v>
      </c>
      <c r="I9" s="167"/>
    </row>
    <row r="10" spans="1:9" s="152" customFormat="1" ht="12.75" customHeight="1" x14ac:dyDescent="0.25">
      <c r="A10" s="162" t="s">
        <v>101</v>
      </c>
      <c r="B10" s="168">
        <v>45913</v>
      </c>
      <c r="C10" s="163" t="s">
        <v>102</v>
      </c>
      <c r="D10" s="165"/>
      <c r="E10" s="165">
        <f t="shared" ref="E10:E21" si="0">E9+D10</f>
        <v>54560</v>
      </c>
      <c r="F10" s="150">
        <v>22506</v>
      </c>
      <c r="G10" s="166">
        <f t="shared" ref="G10:G21" si="1">G9+F10</f>
        <v>22506</v>
      </c>
      <c r="H10" s="166">
        <f t="shared" ref="H10:H21" si="2">H9-F10+D10</f>
        <v>32054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54560</v>
      </c>
      <c r="F11" s="169"/>
      <c r="G11" s="166">
        <f t="shared" si="1"/>
        <v>22506</v>
      </c>
      <c r="H11" s="166">
        <f t="shared" si="2"/>
        <v>32054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54560</v>
      </c>
      <c r="F12" s="169"/>
      <c r="G12" s="166">
        <f t="shared" si="1"/>
        <v>22506</v>
      </c>
      <c r="H12" s="166">
        <f t="shared" si="2"/>
        <v>32054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54560</v>
      </c>
      <c r="F13" s="169"/>
      <c r="G13" s="166">
        <f t="shared" si="1"/>
        <v>22506</v>
      </c>
      <c r="H13" s="166">
        <f t="shared" si="2"/>
        <v>32054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54560</v>
      </c>
      <c r="F14" s="166"/>
      <c r="G14" s="166">
        <f t="shared" si="1"/>
        <v>22506</v>
      </c>
      <c r="H14" s="166">
        <f t="shared" si="2"/>
        <v>32054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54560</v>
      </c>
      <c r="F15" s="169"/>
      <c r="G15" s="166">
        <f t="shared" si="1"/>
        <v>22506</v>
      </c>
      <c r="H15" s="166">
        <f t="shared" si="2"/>
        <v>32054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54560</v>
      </c>
      <c r="F16" s="169"/>
      <c r="G16" s="166">
        <f t="shared" si="1"/>
        <v>22506</v>
      </c>
      <c r="H16" s="166">
        <f t="shared" si="2"/>
        <v>32054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54560</v>
      </c>
      <c r="F17" s="169"/>
      <c r="G17" s="166">
        <f t="shared" si="1"/>
        <v>22506</v>
      </c>
      <c r="H17" s="166">
        <f t="shared" si="2"/>
        <v>32054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54560</v>
      </c>
      <c r="F18" s="169"/>
      <c r="G18" s="166">
        <f t="shared" si="1"/>
        <v>22506</v>
      </c>
      <c r="H18" s="166">
        <f t="shared" si="2"/>
        <v>32054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54560</v>
      </c>
      <c r="F19" s="166"/>
      <c r="G19" s="166">
        <f t="shared" si="1"/>
        <v>22506</v>
      </c>
      <c r="H19" s="166">
        <f t="shared" si="2"/>
        <v>32054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54560</v>
      </c>
      <c r="F20" s="166"/>
      <c r="G20" s="166">
        <f t="shared" si="1"/>
        <v>22506</v>
      </c>
      <c r="H20" s="166">
        <f t="shared" si="2"/>
        <v>32054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54560</v>
      </c>
      <c r="F21" s="166"/>
      <c r="G21" s="166">
        <f t="shared" si="1"/>
        <v>22506</v>
      </c>
      <c r="H21" s="166">
        <f t="shared" si="2"/>
        <v>32054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54560</v>
      </c>
      <c r="E23" s="201"/>
      <c r="F23" s="201">
        <f>SUM(F9:F22)</f>
        <v>22506</v>
      </c>
      <c r="G23" s="201"/>
      <c r="H23" s="201">
        <f>D23-F23</f>
        <v>32054</v>
      </c>
      <c r="I23" s="167"/>
    </row>
    <row r="24" spans="1:9" s="152" customFormat="1" ht="12.75" customHeight="1" thickTop="1" x14ac:dyDescent="0.25">
      <c r="A24" s="162"/>
      <c r="B24" s="163"/>
      <c r="C24" s="198"/>
      <c r="D24" s="166"/>
      <c r="E24" s="166"/>
      <c r="F24" s="166"/>
      <c r="G24" s="166"/>
      <c r="H24" s="166"/>
      <c r="I24" s="167"/>
    </row>
    <row r="25" spans="1:9" s="152" customFormat="1" ht="12.75" customHeight="1" x14ac:dyDescent="0.25">
      <c r="A25" s="162"/>
      <c r="B25" s="163"/>
      <c r="C25" s="198"/>
      <c r="D25" s="166"/>
      <c r="E25" s="166"/>
      <c r="F25" s="166"/>
      <c r="G25" s="166"/>
      <c r="H25" s="166"/>
      <c r="I25" s="167"/>
    </row>
    <row r="26" spans="1:9" s="152" customFormat="1" ht="12.75" customHeight="1" x14ac:dyDescent="0.25">
      <c r="A26" s="162"/>
      <c r="B26" s="163"/>
      <c r="C26" s="198" t="s">
        <v>75</v>
      </c>
      <c r="D26" s="166">
        <v>30008</v>
      </c>
      <c r="E26" s="166"/>
      <c r="F26" s="166">
        <f>22506</f>
        <v>22506</v>
      </c>
      <c r="G26" s="166"/>
      <c r="H26" s="166">
        <f t="shared" ref="H26:H28" si="3">D26-F26</f>
        <v>7502</v>
      </c>
      <c r="I26" s="167"/>
    </row>
    <row r="27" spans="1:9" s="152" customFormat="1" ht="12.75" customHeight="1" x14ac:dyDescent="0.25">
      <c r="A27" s="162"/>
      <c r="B27" s="163"/>
      <c r="C27" s="198" t="s">
        <v>76</v>
      </c>
      <c r="D27" s="166">
        <v>8184</v>
      </c>
      <c r="E27" s="166"/>
      <c r="F27" s="166"/>
      <c r="G27" s="166"/>
      <c r="H27" s="166">
        <f t="shared" si="3"/>
        <v>8184</v>
      </c>
      <c r="I27" s="167"/>
    </row>
    <row r="28" spans="1:9" s="152" customFormat="1" ht="12.75" customHeight="1" x14ac:dyDescent="0.25">
      <c r="A28" s="162"/>
      <c r="B28" s="163"/>
      <c r="C28" s="198" t="s">
        <v>77</v>
      </c>
      <c r="D28" s="202">
        <v>16368</v>
      </c>
      <c r="E28" s="166"/>
      <c r="F28" s="166"/>
      <c r="G28" s="166"/>
      <c r="H28" s="202">
        <f t="shared" si="3"/>
        <v>16368</v>
      </c>
      <c r="I28" s="167"/>
    </row>
    <row r="29" spans="1:9" s="152" customFormat="1" ht="12.75" customHeight="1" thickBot="1" x14ac:dyDescent="0.3">
      <c r="A29" s="162"/>
      <c r="B29" s="163"/>
      <c r="C29" s="203" t="s">
        <v>74</v>
      </c>
      <c r="D29" s="201">
        <f>SUM(D26:D28)</f>
        <v>54560</v>
      </c>
      <c r="E29" s="204"/>
      <c r="F29" s="201">
        <f>SUM(F26:F28)</f>
        <v>22506</v>
      </c>
      <c r="G29" s="204"/>
      <c r="H29" s="201">
        <f>SUM(H26:H28)</f>
        <v>32054</v>
      </c>
      <c r="I29" s="167"/>
    </row>
    <row r="30" spans="1:9" s="152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24"/>
  <sheetViews>
    <sheetView topLeftCell="A4" zoomScaleNormal="100" workbookViewId="0">
      <selection activeCell="G26" sqref="G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123</v>
      </c>
      <c r="F6" s="45"/>
      <c r="G6" s="46"/>
      <c r="H6" s="42"/>
      <c r="I6" s="37"/>
      <c r="J6" s="30"/>
    </row>
    <row r="7" spans="1:10" ht="15.75" x14ac:dyDescent="0.25">
      <c r="A7" s="13" t="str">
        <f>'RECAP #9485.00'!B6</f>
        <v>Project Manager - Brandon A.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5"/>
      <c r="B9" s="158"/>
      <c r="C9" s="158"/>
      <c r="D9" s="198" t="s">
        <v>24</v>
      </c>
      <c r="E9" s="164">
        <v>60000</v>
      </c>
      <c r="F9" s="165">
        <f>E9</f>
        <v>60000</v>
      </c>
      <c r="G9" s="166"/>
      <c r="H9" s="166"/>
      <c r="I9" s="166">
        <f>F9</f>
        <v>60000</v>
      </c>
      <c r="J9" s="167"/>
    </row>
    <row r="10" spans="1:10" s="152" customFormat="1" ht="12.75" customHeight="1" x14ac:dyDescent="0.25">
      <c r="A10" s="144" t="s">
        <v>79</v>
      </c>
      <c r="B10" s="145">
        <v>45876</v>
      </c>
      <c r="C10" s="146">
        <v>2507</v>
      </c>
      <c r="D10" s="206" t="s">
        <v>80</v>
      </c>
      <c r="E10" s="165"/>
      <c r="F10" s="165">
        <f t="shared" ref="F10:F21" si="0">F9+E10</f>
        <v>60000</v>
      </c>
      <c r="G10" s="150">
        <f>53.86+77.29</f>
        <v>131.15</v>
      </c>
      <c r="H10" s="166">
        <f t="shared" ref="H10:H21" si="1">H9+G10</f>
        <v>131.15</v>
      </c>
      <c r="I10" s="166">
        <f t="shared" ref="I10:I21" si="2">I9-G10+E10</f>
        <v>59868.85</v>
      </c>
      <c r="J10" s="167"/>
    </row>
    <row r="11" spans="1:10" s="152" customFormat="1" ht="12.75" customHeight="1" x14ac:dyDescent="0.25">
      <c r="A11" s="144" t="s">
        <v>79</v>
      </c>
      <c r="B11" s="145">
        <v>45876</v>
      </c>
      <c r="C11" s="146">
        <v>9500</v>
      </c>
      <c r="D11" s="207" t="s">
        <v>81</v>
      </c>
      <c r="E11" s="165"/>
      <c r="F11" s="165">
        <f t="shared" si="0"/>
        <v>60000</v>
      </c>
      <c r="G11" s="150">
        <f>91.5+1348.6</f>
        <v>1440.1</v>
      </c>
      <c r="H11" s="166">
        <f t="shared" si="1"/>
        <v>1571.25</v>
      </c>
      <c r="I11" s="166">
        <f t="shared" si="2"/>
        <v>58428.75</v>
      </c>
      <c r="J11" s="167"/>
    </row>
    <row r="12" spans="1:10" s="152" customFormat="1" ht="12.75" customHeight="1" x14ac:dyDescent="0.25">
      <c r="A12" s="144" t="s">
        <v>103</v>
      </c>
      <c r="B12" s="145">
        <v>45908</v>
      </c>
      <c r="C12" s="146">
        <v>2507</v>
      </c>
      <c r="D12" s="206" t="s">
        <v>104</v>
      </c>
      <c r="F12" s="165">
        <f t="shared" si="0"/>
        <v>60000</v>
      </c>
      <c r="G12" s="150">
        <f>157.12+226.5</f>
        <v>383.62</v>
      </c>
      <c r="H12" s="166">
        <f t="shared" si="1"/>
        <v>1954.87</v>
      </c>
      <c r="I12" s="166">
        <f t="shared" si="2"/>
        <v>58045.13</v>
      </c>
      <c r="J12" s="167"/>
    </row>
    <row r="13" spans="1:10" s="152" customFormat="1" ht="12.75" customHeight="1" x14ac:dyDescent="0.25">
      <c r="A13" s="144" t="s">
        <v>103</v>
      </c>
      <c r="B13" s="145">
        <v>45908</v>
      </c>
      <c r="C13" s="146">
        <v>9500</v>
      </c>
      <c r="D13" s="207" t="s">
        <v>105</v>
      </c>
      <c r="F13" s="165">
        <f t="shared" si="0"/>
        <v>60000</v>
      </c>
      <c r="G13" s="150">
        <f>179+2774.2</f>
        <v>2953.2</v>
      </c>
      <c r="H13" s="166">
        <f t="shared" si="1"/>
        <v>4908.07</v>
      </c>
      <c r="I13" s="166">
        <f t="shared" si="2"/>
        <v>55091.93</v>
      </c>
      <c r="J13" s="167"/>
    </row>
    <row r="14" spans="1:10" s="152" customFormat="1" ht="12.75" customHeight="1" x14ac:dyDescent="0.25">
      <c r="A14" s="153" t="s">
        <v>111</v>
      </c>
      <c r="B14" s="154">
        <v>45937</v>
      </c>
      <c r="C14" s="146" t="s">
        <v>112</v>
      </c>
      <c r="D14" s="206" t="s">
        <v>113</v>
      </c>
      <c r="E14" s="165"/>
      <c r="F14" s="165">
        <f t="shared" si="0"/>
        <v>60000</v>
      </c>
      <c r="G14" s="150">
        <v>793.19</v>
      </c>
      <c r="H14" s="166">
        <f t="shared" si="1"/>
        <v>5701.26</v>
      </c>
      <c r="I14" s="166">
        <f t="shared" si="2"/>
        <v>54298.74</v>
      </c>
      <c r="J14" s="167"/>
    </row>
    <row r="15" spans="1:10" s="152" customFormat="1" ht="12.75" customHeight="1" x14ac:dyDescent="0.25">
      <c r="A15" s="153" t="s">
        <v>111</v>
      </c>
      <c r="B15" s="154">
        <v>45937</v>
      </c>
      <c r="C15" s="146">
        <v>9500</v>
      </c>
      <c r="D15" s="208" t="s">
        <v>114</v>
      </c>
      <c r="E15" s="165"/>
      <c r="F15" s="165">
        <f t="shared" si="0"/>
        <v>60000</v>
      </c>
      <c r="G15" s="150">
        <v>4075.6</v>
      </c>
      <c r="H15" s="166">
        <f t="shared" si="1"/>
        <v>9776.86</v>
      </c>
      <c r="I15" s="166">
        <f t="shared" si="2"/>
        <v>50223.14</v>
      </c>
      <c r="J15" s="167"/>
    </row>
    <row r="16" spans="1:10" s="152" customFormat="1" ht="12.75" customHeight="1" x14ac:dyDescent="0.25">
      <c r="A16" s="153" t="s">
        <v>131</v>
      </c>
      <c r="B16" s="154">
        <v>45968</v>
      </c>
      <c r="C16" s="146" t="s">
        <v>112</v>
      </c>
      <c r="D16" s="206" t="s">
        <v>132</v>
      </c>
      <c r="E16" s="165"/>
      <c r="F16" s="165">
        <f t="shared" si="0"/>
        <v>60000</v>
      </c>
      <c r="G16" s="150">
        <v>55.09</v>
      </c>
      <c r="H16" s="166">
        <f t="shared" si="1"/>
        <v>9831.9500000000007</v>
      </c>
      <c r="I16" s="166">
        <f t="shared" si="2"/>
        <v>50168.05</v>
      </c>
      <c r="J16" s="167"/>
    </row>
    <row r="17" spans="1:10" s="152" customFormat="1" ht="12.75" customHeight="1" x14ac:dyDescent="0.25">
      <c r="A17" s="153" t="s">
        <v>131</v>
      </c>
      <c r="B17" s="154">
        <v>45968</v>
      </c>
      <c r="C17" s="146">
        <v>9500</v>
      </c>
      <c r="D17" s="208" t="s">
        <v>133</v>
      </c>
      <c r="E17" s="165"/>
      <c r="F17" s="165">
        <f t="shared" si="0"/>
        <v>60000</v>
      </c>
      <c r="G17" s="150">
        <v>2513.1999999999998</v>
      </c>
      <c r="H17" s="166">
        <f t="shared" si="1"/>
        <v>12345.150000000001</v>
      </c>
      <c r="I17" s="166">
        <f t="shared" si="2"/>
        <v>47654.850000000006</v>
      </c>
      <c r="J17" s="167"/>
    </row>
    <row r="18" spans="1:10" s="152" customFormat="1" ht="12.75" customHeight="1" x14ac:dyDescent="0.2">
      <c r="A18" s="221" t="s">
        <v>166</v>
      </c>
      <c r="B18" s="222">
        <v>45996</v>
      </c>
      <c r="C18" s="223" t="s">
        <v>112</v>
      </c>
      <c r="D18" s="224" t="s">
        <v>167</v>
      </c>
      <c r="E18" s="165"/>
      <c r="F18" s="165">
        <f t="shared" si="0"/>
        <v>60000</v>
      </c>
      <c r="G18" s="150">
        <v>607.13</v>
      </c>
      <c r="H18" s="166">
        <f t="shared" si="1"/>
        <v>12952.28</v>
      </c>
      <c r="I18" s="166">
        <f t="shared" si="2"/>
        <v>47047.720000000008</v>
      </c>
      <c r="J18" s="167"/>
    </row>
    <row r="19" spans="1:10" s="152" customFormat="1" ht="12.75" customHeight="1" x14ac:dyDescent="0.2">
      <c r="A19" s="221" t="s">
        <v>166</v>
      </c>
      <c r="B19" s="222">
        <v>45996</v>
      </c>
      <c r="C19" s="225">
        <v>9500</v>
      </c>
      <c r="D19" s="226" t="s">
        <v>168</v>
      </c>
      <c r="E19" s="165"/>
      <c r="F19" s="165">
        <f t="shared" si="0"/>
        <v>60000</v>
      </c>
      <c r="G19" s="150">
        <v>2770.2</v>
      </c>
      <c r="H19" s="166">
        <f t="shared" si="1"/>
        <v>15722.48</v>
      </c>
      <c r="I19" s="166">
        <f t="shared" si="2"/>
        <v>44277.520000000011</v>
      </c>
      <c r="J19" s="167"/>
    </row>
    <row r="20" spans="1:10" s="152" customFormat="1" ht="12.75" customHeight="1" x14ac:dyDescent="0.25">
      <c r="A20" s="205"/>
      <c r="B20" s="158"/>
      <c r="C20" s="146"/>
      <c r="D20" s="198"/>
      <c r="E20" s="165"/>
      <c r="F20" s="165">
        <f t="shared" si="0"/>
        <v>60000</v>
      </c>
      <c r="G20" s="166"/>
      <c r="H20" s="166">
        <f t="shared" si="1"/>
        <v>15722.48</v>
      </c>
      <c r="I20" s="166">
        <f t="shared" si="2"/>
        <v>44277.520000000011</v>
      </c>
      <c r="J20" s="167"/>
    </row>
    <row r="21" spans="1:10" s="152" customFormat="1" ht="12.75" customHeight="1" x14ac:dyDescent="0.25">
      <c r="A21" s="205"/>
      <c r="B21" s="158"/>
      <c r="C21" s="146"/>
      <c r="D21" s="159"/>
      <c r="E21" s="165"/>
      <c r="F21" s="165">
        <f t="shared" si="0"/>
        <v>60000</v>
      </c>
      <c r="G21" s="166"/>
      <c r="H21" s="166">
        <f t="shared" si="1"/>
        <v>15722.48</v>
      </c>
      <c r="I21" s="166">
        <f t="shared" si="2"/>
        <v>44277.520000000011</v>
      </c>
      <c r="J21" s="167"/>
    </row>
    <row r="22" spans="1:10" s="152" customFormat="1" ht="12.75" customHeight="1" x14ac:dyDescent="0.25">
      <c r="A22" s="162"/>
      <c r="B22" s="163"/>
      <c r="C22" s="146"/>
      <c r="D22" s="198"/>
      <c r="E22" s="166"/>
      <c r="F22" s="166"/>
      <c r="G22" s="166"/>
      <c r="H22" s="166"/>
      <c r="I22" s="166"/>
      <c r="J22" s="167"/>
    </row>
    <row r="23" spans="1:10" ht="15.75" thickBot="1" x14ac:dyDescent="0.3">
      <c r="A23" s="59"/>
      <c r="B23" s="56"/>
      <c r="C23" s="143"/>
      <c r="D23" s="57" t="s">
        <v>19</v>
      </c>
      <c r="E23" s="58">
        <f>SUM(E9:E22)</f>
        <v>60000</v>
      </c>
      <c r="F23" s="58"/>
      <c r="G23" s="58">
        <f>SUM(G9:G22)</f>
        <v>15722.48</v>
      </c>
      <c r="H23" s="58"/>
      <c r="I23" s="58">
        <f>E23-G23</f>
        <v>44277.520000000004</v>
      </c>
      <c r="J23" s="54"/>
    </row>
    <row r="24" spans="1:10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25"/>
  <sheetViews>
    <sheetView zoomScaleNormal="100" workbookViewId="0">
      <selection activeCell="F27" sqref="F27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122</v>
      </c>
      <c r="F6" s="37"/>
      <c r="G6" s="40"/>
      <c r="H6" s="41"/>
    </row>
    <row r="7" spans="1:8" ht="15.75" x14ac:dyDescent="0.25">
      <c r="A7" s="13" t="str">
        <f>'RECAP #9485.00'!B6</f>
        <v>Project Manager - Brandon A.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4.25" customHeight="1" x14ac:dyDescent="0.25">
      <c r="A9" s="144" t="s">
        <v>103</v>
      </c>
      <c r="B9" s="145">
        <v>45908</v>
      </c>
      <c r="C9" s="146">
        <v>2507</v>
      </c>
      <c r="D9" s="147"/>
      <c r="E9" s="148" t="s">
        <v>106</v>
      </c>
      <c r="F9" s="149" t="s">
        <v>107</v>
      </c>
      <c r="G9" s="150">
        <v>166.25</v>
      </c>
      <c r="H9" s="151">
        <f>G9</f>
        <v>166.25</v>
      </c>
    </row>
    <row r="10" spans="1:8" s="152" customFormat="1" ht="12.75" customHeight="1" x14ac:dyDescent="0.25">
      <c r="A10" s="153" t="s">
        <v>111</v>
      </c>
      <c r="B10" s="154">
        <v>45937</v>
      </c>
      <c r="C10" s="155" t="s">
        <v>112</v>
      </c>
      <c r="D10" s="154"/>
      <c r="E10" s="156" t="s">
        <v>136</v>
      </c>
      <c r="F10" s="157" t="s">
        <v>129</v>
      </c>
      <c r="G10" s="150">
        <v>855</v>
      </c>
      <c r="H10" s="151">
        <f>H9+G10</f>
        <v>1021.25</v>
      </c>
    </row>
    <row r="11" spans="1:8" s="152" customFormat="1" ht="12.75" customHeight="1" x14ac:dyDescent="0.25">
      <c r="A11" s="148" t="s">
        <v>117</v>
      </c>
      <c r="B11" s="158">
        <v>45939</v>
      </c>
      <c r="C11" s="155">
        <v>9255</v>
      </c>
      <c r="D11" s="158" t="s">
        <v>120</v>
      </c>
      <c r="E11" s="159" t="s">
        <v>115</v>
      </c>
      <c r="F11" s="160" t="s">
        <v>116</v>
      </c>
      <c r="G11" s="150">
        <v>236.1</v>
      </c>
      <c r="H11" s="151">
        <f t="shared" ref="H11:H22" si="0">H10+G11</f>
        <v>1257.3499999999999</v>
      </c>
    </row>
    <row r="12" spans="1:8" s="152" customFormat="1" ht="12.75" customHeight="1" x14ac:dyDescent="0.25">
      <c r="A12" s="148" t="s">
        <v>145</v>
      </c>
      <c r="B12" s="158">
        <v>45968</v>
      </c>
      <c r="C12" s="155">
        <v>9500</v>
      </c>
      <c r="D12" s="158" t="s">
        <v>120</v>
      </c>
      <c r="E12" s="159" t="s">
        <v>130</v>
      </c>
      <c r="F12" s="160" t="s">
        <v>102</v>
      </c>
      <c r="G12" s="150">
        <v>3750</v>
      </c>
      <c r="H12" s="151">
        <f t="shared" si="0"/>
        <v>5007.3500000000004</v>
      </c>
    </row>
    <row r="13" spans="1:8" s="152" customFormat="1" ht="12.75" customHeight="1" x14ac:dyDescent="0.25">
      <c r="A13" s="153" t="s">
        <v>131</v>
      </c>
      <c r="B13" s="154">
        <v>45968</v>
      </c>
      <c r="C13" s="155" t="s">
        <v>112</v>
      </c>
      <c r="D13" s="158"/>
      <c r="E13" s="148" t="s">
        <v>134</v>
      </c>
      <c r="F13" s="157" t="s">
        <v>135</v>
      </c>
      <c r="G13" s="150">
        <v>1615</v>
      </c>
      <c r="H13" s="151">
        <f t="shared" si="0"/>
        <v>6622.35</v>
      </c>
    </row>
    <row r="14" spans="1:8" s="152" customFormat="1" ht="12.75" customHeight="1" x14ac:dyDescent="0.25">
      <c r="A14" s="153" t="s">
        <v>131</v>
      </c>
      <c r="B14" s="154">
        <v>45968</v>
      </c>
      <c r="C14" s="155" t="s">
        <v>112</v>
      </c>
      <c r="D14" s="158"/>
      <c r="E14" s="148" t="s">
        <v>137</v>
      </c>
      <c r="F14" s="157" t="s">
        <v>135</v>
      </c>
      <c r="G14" s="150">
        <v>247.67</v>
      </c>
      <c r="H14" s="151">
        <f t="shared" si="0"/>
        <v>6870.02</v>
      </c>
    </row>
    <row r="15" spans="1:8" s="152" customFormat="1" ht="12.75" customHeight="1" x14ac:dyDescent="0.25">
      <c r="A15" s="148" t="s">
        <v>140</v>
      </c>
      <c r="B15" s="158">
        <v>45973</v>
      </c>
      <c r="C15" s="155" t="s">
        <v>141</v>
      </c>
      <c r="D15" s="158" t="s">
        <v>120</v>
      </c>
      <c r="E15" s="159" t="s">
        <v>138</v>
      </c>
      <c r="F15" s="160" t="s">
        <v>139</v>
      </c>
      <c r="G15" s="150">
        <v>117</v>
      </c>
      <c r="H15" s="151">
        <f t="shared" si="0"/>
        <v>6987.02</v>
      </c>
    </row>
    <row r="16" spans="1:8" s="152" customFormat="1" ht="12.75" customHeight="1" x14ac:dyDescent="0.25">
      <c r="A16" s="148" t="s">
        <v>144</v>
      </c>
      <c r="B16" s="158">
        <v>45974</v>
      </c>
      <c r="C16" s="155">
        <v>9500</v>
      </c>
      <c r="D16" s="158" t="s">
        <v>120</v>
      </c>
      <c r="E16" s="159" t="s">
        <v>142</v>
      </c>
      <c r="F16" s="160" t="s">
        <v>143</v>
      </c>
      <c r="G16" s="150">
        <v>1000</v>
      </c>
      <c r="H16" s="151">
        <f t="shared" si="0"/>
        <v>7987.02</v>
      </c>
    </row>
    <row r="17" spans="1:8" s="152" customFormat="1" ht="12.75" customHeight="1" x14ac:dyDescent="0.25">
      <c r="A17" s="147" t="s">
        <v>147</v>
      </c>
      <c r="B17" s="158">
        <v>45974</v>
      </c>
      <c r="C17" s="155">
        <v>9500</v>
      </c>
      <c r="D17" s="158" t="s">
        <v>120</v>
      </c>
      <c r="E17" s="156" t="s">
        <v>146</v>
      </c>
      <c r="F17" s="160" t="s">
        <v>148</v>
      </c>
      <c r="G17" s="150">
        <v>8362.5</v>
      </c>
      <c r="H17" s="151">
        <f t="shared" si="0"/>
        <v>16349.52</v>
      </c>
    </row>
    <row r="18" spans="1:8" s="152" customFormat="1" ht="12.75" customHeight="1" x14ac:dyDescent="0.25">
      <c r="A18" s="147" t="s">
        <v>153</v>
      </c>
      <c r="B18" s="158">
        <v>45986</v>
      </c>
      <c r="C18" s="155">
        <v>9500</v>
      </c>
      <c r="D18" s="158" t="s">
        <v>120</v>
      </c>
      <c r="E18" s="159" t="s">
        <v>152</v>
      </c>
      <c r="F18" s="160" t="s">
        <v>151</v>
      </c>
      <c r="G18" s="150">
        <v>322.60000000000002</v>
      </c>
      <c r="H18" s="151">
        <f t="shared" si="0"/>
        <v>16672.12</v>
      </c>
    </row>
    <row r="19" spans="1:8" s="152" customFormat="1" ht="12.75" customHeight="1" x14ac:dyDescent="0.25">
      <c r="A19" s="147" t="s">
        <v>155</v>
      </c>
      <c r="B19" s="158">
        <v>45995</v>
      </c>
      <c r="C19" s="155">
        <v>9500</v>
      </c>
      <c r="D19" s="158" t="s">
        <v>120</v>
      </c>
      <c r="E19" s="159" t="s">
        <v>130</v>
      </c>
      <c r="F19" s="160" t="s">
        <v>154</v>
      </c>
      <c r="G19" s="150">
        <v>3750</v>
      </c>
      <c r="H19" s="151">
        <f t="shared" si="0"/>
        <v>20422.12</v>
      </c>
    </row>
    <row r="20" spans="1:8" s="152" customFormat="1" ht="12.75" customHeight="1" x14ac:dyDescent="0.25">
      <c r="A20" s="147" t="s">
        <v>160</v>
      </c>
      <c r="B20" s="158">
        <v>46003</v>
      </c>
      <c r="C20" s="155">
        <v>9500</v>
      </c>
      <c r="D20" s="158" t="s">
        <v>120</v>
      </c>
      <c r="E20" s="159" t="s">
        <v>161</v>
      </c>
      <c r="F20" s="160" t="s">
        <v>154</v>
      </c>
      <c r="G20" s="150">
        <v>1000</v>
      </c>
      <c r="H20" s="151">
        <f t="shared" si="0"/>
        <v>21422.12</v>
      </c>
    </row>
    <row r="21" spans="1:8" s="152" customFormat="1" ht="12.75" customHeight="1" x14ac:dyDescent="0.25">
      <c r="A21" s="147"/>
      <c r="B21" s="158"/>
      <c r="C21" s="155"/>
      <c r="D21" s="158"/>
      <c r="E21" s="159"/>
      <c r="F21" s="160"/>
      <c r="G21" s="161"/>
      <c r="H21" s="151">
        <f t="shared" si="0"/>
        <v>21422.12</v>
      </c>
    </row>
    <row r="22" spans="1:8" s="152" customFormat="1" ht="12.75" customHeight="1" x14ac:dyDescent="0.25">
      <c r="A22" s="147"/>
      <c r="B22" s="158"/>
      <c r="C22" s="155"/>
      <c r="D22" s="158"/>
      <c r="E22" s="156"/>
      <c r="F22" s="160"/>
      <c r="G22" s="151"/>
      <c r="H22" s="151">
        <f t="shared" si="0"/>
        <v>21422.12</v>
      </c>
    </row>
    <row r="23" spans="1:8" x14ac:dyDescent="0.25">
      <c r="A23" s="60"/>
      <c r="B23" s="55"/>
      <c r="C23" s="55"/>
      <c r="D23" s="55"/>
      <c r="E23" s="40"/>
      <c r="F23" s="61"/>
      <c r="G23" s="40"/>
      <c r="H23" s="61"/>
    </row>
    <row r="24" spans="1:8" ht="15.75" thickBot="1" x14ac:dyDescent="0.3">
      <c r="A24" s="67"/>
      <c r="B24" s="68"/>
      <c r="C24" s="68"/>
      <c r="D24" s="68"/>
      <c r="E24" s="69" t="s">
        <v>19</v>
      </c>
      <c r="F24" s="70"/>
      <c r="G24" s="58">
        <f>SUM(G9:G23)</f>
        <v>21422.12</v>
      </c>
      <c r="H24" s="70"/>
    </row>
    <row r="25" spans="1:8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zoomScaleNormal="100" workbookViewId="0">
      <selection activeCell="A33" sqref="A33"/>
    </sheetView>
  </sheetViews>
  <sheetFormatPr defaultColWidth="11.42578125" defaultRowHeight="15" customHeight="1" x14ac:dyDescent="0.25"/>
  <cols>
    <col min="1" max="1" width="24.5703125" style="231" customWidth="1"/>
    <col min="2" max="2" width="9.42578125" style="231" customWidth="1"/>
    <col min="3" max="3" width="25" style="231" bestFit="1" customWidth="1"/>
    <col min="4" max="4" width="14.42578125" style="231" customWidth="1"/>
    <col min="5" max="5" width="13.5703125" style="231" customWidth="1"/>
    <col min="6" max="6" width="12.42578125" style="231" customWidth="1"/>
    <col min="7" max="7" width="10.5703125" style="231" customWidth="1"/>
    <col min="8" max="8" width="14.42578125" style="231" customWidth="1"/>
    <col min="9" max="9" width="7" style="231" customWidth="1"/>
    <col min="10" max="256" width="11.42578125" style="231"/>
    <col min="257" max="264" width="11.42578125" style="231" customWidth="1"/>
    <col min="265" max="512" width="11.42578125" style="231"/>
    <col min="513" max="520" width="11.42578125" style="231" customWidth="1"/>
    <col min="521" max="768" width="11.42578125" style="231"/>
    <col min="769" max="776" width="11.42578125" style="231" customWidth="1"/>
    <col min="777" max="1024" width="11.42578125" style="231"/>
    <col min="1025" max="1032" width="11.42578125" style="231" customWidth="1"/>
    <col min="1033" max="1280" width="11.42578125" style="231"/>
    <col min="1281" max="1288" width="11.42578125" style="231" customWidth="1"/>
    <col min="1289" max="1536" width="11.42578125" style="231"/>
    <col min="1537" max="1544" width="11.42578125" style="231" customWidth="1"/>
    <col min="1545" max="1792" width="11.42578125" style="231"/>
    <col min="1793" max="1800" width="11.42578125" style="231" customWidth="1"/>
    <col min="1801" max="2048" width="11.42578125" style="231"/>
    <col min="2049" max="2056" width="11.42578125" style="231" customWidth="1"/>
    <col min="2057" max="2304" width="11.42578125" style="231"/>
    <col min="2305" max="2312" width="11.42578125" style="231" customWidth="1"/>
    <col min="2313" max="2560" width="11.42578125" style="231"/>
    <col min="2561" max="2568" width="11.42578125" style="231" customWidth="1"/>
    <col min="2569" max="2816" width="11.42578125" style="231"/>
    <col min="2817" max="2824" width="11.42578125" style="231" customWidth="1"/>
    <col min="2825" max="3072" width="11.42578125" style="231"/>
    <col min="3073" max="3080" width="11.42578125" style="231" customWidth="1"/>
    <col min="3081" max="3328" width="11.42578125" style="231"/>
    <col min="3329" max="3336" width="11.42578125" style="231" customWidth="1"/>
    <col min="3337" max="3584" width="11.42578125" style="231"/>
    <col min="3585" max="3592" width="11.42578125" style="231" customWidth="1"/>
    <col min="3593" max="3840" width="11.42578125" style="231"/>
    <col min="3841" max="3848" width="11.42578125" style="231" customWidth="1"/>
    <col min="3849" max="4096" width="11.42578125" style="231"/>
    <col min="4097" max="4104" width="11.42578125" style="231" customWidth="1"/>
    <col min="4105" max="4352" width="11.42578125" style="231"/>
    <col min="4353" max="4360" width="11.42578125" style="231" customWidth="1"/>
    <col min="4361" max="4608" width="11.42578125" style="231"/>
    <col min="4609" max="4616" width="11.42578125" style="231" customWidth="1"/>
    <col min="4617" max="4864" width="11.42578125" style="231"/>
    <col min="4865" max="4872" width="11.42578125" style="231" customWidth="1"/>
    <col min="4873" max="5120" width="11.42578125" style="231"/>
    <col min="5121" max="5128" width="11.42578125" style="231" customWidth="1"/>
    <col min="5129" max="5376" width="11.42578125" style="231"/>
    <col min="5377" max="5384" width="11.42578125" style="231" customWidth="1"/>
    <col min="5385" max="5632" width="11.42578125" style="231"/>
    <col min="5633" max="5640" width="11.42578125" style="231" customWidth="1"/>
    <col min="5641" max="5888" width="11.42578125" style="231"/>
    <col min="5889" max="5896" width="11.42578125" style="231" customWidth="1"/>
    <col min="5897" max="6144" width="11.42578125" style="231"/>
    <col min="6145" max="6152" width="11.42578125" style="231" customWidth="1"/>
    <col min="6153" max="6400" width="11.42578125" style="231"/>
    <col min="6401" max="6408" width="11.42578125" style="231" customWidth="1"/>
    <col min="6409" max="6656" width="11.42578125" style="231"/>
    <col min="6657" max="6664" width="11.42578125" style="231" customWidth="1"/>
    <col min="6665" max="6912" width="11.42578125" style="231"/>
    <col min="6913" max="6920" width="11.42578125" style="231" customWidth="1"/>
    <col min="6921" max="7168" width="11.42578125" style="231"/>
    <col min="7169" max="7176" width="11.42578125" style="231" customWidth="1"/>
    <col min="7177" max="7424" width="11.42578125" style="231"/>
    <col min="7425" max="7432" width="11.42578125" style="231" customWidth="1"/>
    <col min="7433" max="7680" width="11.42578125" style="231"/>
    <col min="7681" max="7688" width="11.42578125" style="231" customWidth="1"/>
    <col min="7689" max="7936" width="11.42578125" style="231"/>
    <col min="7937" max="7944" width="11.42578125" style="231" customWidth="1"/>
    <col min="7945" max="8192" width="11.42578125" style="231"/>
    <col min="8193" max="8200" width="11.42578125" style="231" customWidth="1"/>
    <col min="8201" max="8448" width="11.42578125" style="231"/>
    <col min="8449" max="8456" width="11.42578125" style="231" customWidth="1"/>
    <col min="8457" max="8704" width="11.42578125" style="231"/>
    <col min="8705" max="8712" width="11.42578125" style="231" customWidth="1"/>
    <col min="8713" max="8960" width="11.42578125" style="231"/>
    <col min="8961" max="8968" width="11.42578125" style="231" customWidth="1"/>
    <col min="8969" max="9216" width="11.42578125" style="231"/>
    <col min="9217" max="9224" width="11.42578125" style="231" customWidth="1"/>
    <col min="9225" max="9472" width="11.42578125" style="231"/>
    <col min="9473" max="9480" width="11.42578125" style="231" customWidth="1"/>
    <col min="9481" max="9728" width="11.42578125" style="231"/>
    <col min="9729" max="9736" width="11.42578125" style="231" customWidth="1"/>
    <col min="9737" max="9984" width="11.42578125" style="231"/>
    <col min="9985" max="9992" width="11.42578125" style="231" customWidth="1"/>
    <col min="9993" max="10240" width="11.42578125" style="231"/>
    <col min="10241" max="10248" width="11.42578125" style="231" customWidth="1"/>
    <col min="10249" max="10496" width="11.42578125" style="231"/>
    <col min="10497" max="10504" width="11.42578125" style="231" customWidth="1"/>
    <col min="10505" max="10752" width="11.42578125" style="231"/>
    <col min="10753" max="10760" width="11.42578125" style="231" customWidth="1"/>
    <col min="10761" max="11008" width="11.42578125" style="231"/>
    <col min="11009" max="11016" width="11.42578125" style="231" customWidth="1"/>
    <col min="11017" max="11264" width="11.42578125" style="231"/>
    <col min="11265" max="11272" width="11.42578125" style="231" customWidth="1"/>
    <col min="11273" max="11520" width="11.42578125" style="231"/>
    <col min="11521" max="11528" width="11.42578125" style="231" customWidth="1"/>
    <col min="11529" max="11776" width="11.42578125" style="231"/>
    <col min="11777" max="11784" width="11.42578125" style="231" customWidth="1"/>
    <col min="11785" max="12032" width="11.42578125" style="231"/>
    <col min="12033" max="12040" width="11.42578125" style="231" customWidth="1"/>
    <col min="12041" max="12288" width="11.42578125" style="231"/>
    <col min="12289" max="12296" width="11.42578125" style="231" customWidth="1"/>
    <col min="12297" max="12544" width="11.42578125" style="231"/>
    <col min="12545" max="12552" width="11.42578125" style="231" customWidth="1"/>
    <col min="12553" max="12800" width="11.42578125" style="231"/>
    <col min="12801" max="12808" width="11.42578125" style="231" customWidth="1"/>
    <col min="12809" max="13056" width="11.42578125" style="231"/>
    <col min="13057" max="13064" width="11.42578125" style="231" customWidth="1"/>
    <col min="13065" max="13312" width="11.42578125" style="231"/>
    <col min="13313" max="13320" width="11.42578125" style="231" customWidth="1"/>
    <col min="13321" max="13568" width="11.42578125" style="231"/>
    <col min="13569" max="13576" width="11.42578125" style="231" customWidth="1"/>
    <col min="13577" max="13824" width="11.42578125" style="231"/>
    <col min="13825" max="13832" width="11.42578125" style="231" customWidth="1"/>
    <col min="13833" max="14080" width="11.42578125" style="231"/>
    <col min="14081" max="14088" width="11.42578125" style="231" customWidth="1"/>
    <col min="14089" max="14336" width="11.42578125" style="231"/>
    <col min="14337" max="14344" width="11.42578125" style="231" customWidth="1"/>
    <col min="14345" max="14592" width="11.42578125" style="231"/>
    <col min="14593" max="14600" width="11.42578125" style="231" customWidth="1"/>
    <col min="14601" max="14848" width="11.42578125" style="231"/>
    <col min="14849" max="14856" width="11.42578125" style="231" customWidth="1"/>
    <col min="14857" max="15104" width="11.42578125" style="231"/>
    <col min="15105" max="15112" width="11.42578125" style="231" customWidth="1"/>
    <col min="15113" max="15360" width="11.42578125" style="231"/>
    <col min="15361" max="15368" width="11.42578125" style="231" customWidth="1"/>
    <col min="15369" max="15616" width="11.42578125" style="231"/>
    <col min="15617" max="15624" width="11.42578125" style="231" customWidth="1"/>
    <col min="15625" max="15872" width="11.42578125" style="231"/>
    <col min="15873" max="15880" width="11.42578125" style="231" customWidth="1"/>
    <col min="15881" max="16128" width="11.42578125" style="231"/>
    <col min="16129" max="16136" width="11.42578125" style="231" customWidth="1"/>
    <col min="16137" max="16384" width="11.42578125" style="231"/>
  </cols>
  <sheetData>
    <row r="1" spans="1:9" ht="24.75" customHeight="1" x14ac:dyDescent="0.25">
      <c r="A1" s="31" t="str">
        <f>'RECAP #9485.00'!B1</f>
        <v>DAS SHB Archives Storage Renovation</v>
      </c>
      <c r="B1" s="31"/>
      <c r="C1" s="228"/>
      <c r="D1" s="228"/>
      <c r="E1" s="228"/>
      <c r="F1" s="229"/>
      <c r="G1" s="229"/>
      <c r="H1" s="230"/>
      <c r="I1" s="230"/>
    </row>
    <row r="2" spans="1:9" ht="15.75" x14ac:dyDescent="0.25">
      <c r="A2" s="232" t="str">
        <f>'RECAP #9485.00'!B2</f>
        <v>Project # 9485.00</v>
      </c>
      <c r="B2" s="233"/>
      <c r="C2" s="228"/>
      <c r="D2" s="228"/>
      <c r="E2" s="228"/>
      <c r="F2" s="229"/>
      <c r="G2" s="229"/>
      <c r="H2" s="230"/>
      <c r="I2" s="230"/>
    </row>
    <row r="3" spans="1:9" ht="15.75" x14ac:dyDescent="0.25">
      <c r="A3" s="234" t="str">
        <f>'RECAP #9485.00'!B3</f>
        <v>Program code 948500</v>
      </c>
      <c r="B3" s="233"/>
      <c r="C3" s="228"/>
      <c r="D3" s="235" t="str">
        <f>'RECAP #9485.00'!E3</f>
        <v>Major Program 3E01</v>
      </c>
      <c r="E3" s="228"/>
      <c r="F3" s="229"/>
      <c r="G3" s="229"/>
      <c r="H3" s="230"/>
      <c r="I3" s="230"/>
    </row>
    <row r="4" spans="1:9" ht="15.75" x14ac:dyDescent="0.25">
      <c r="A4" s="31" t="s">
        <v>82</v>
      </c>
      <c r="B4" s="32"/>
      <c r="C4" s="230"/>
      <c r="D4" s="236" t="s">
        <v>86</v>
      </c>
      <c r="E4" s="237"/>
      <c r="F4" s="229"/>
      <c r="G4" s="229"/>
      <c r="H4" s="230"/>
      <c r="I4" s="230"/>
    </row>
    <row r="5" spans="1:9" ht="15.75" x14ac:dyDescent="0.25">
      <c r="A5" s="238" t="s">
        <v>83</v>
      </c>
      <c r="B5" s="230"/>
      <c r="C5" s="239"/>
      <c r="D5" s="39" t="s">
        <v>84</v>
      </c>
      <c r="E5" s="45"/>
      <c r="F5" s="240"/>
      <c r="G5" s="229"/>
      <c r="H5" s="230"/>
      <c r="I5" s="230"/>
    </row>
    <row r="6" spans="1:9" ht="15.75" x14ac:dyDescent="0.25">
      <c r="A6" s="241" t="str">
        <f>'RECAP #9485.00'!B6</f>
        <v>Project Manager - Brandon A.</v>
      </c>
      <c r="B6" s="32"/>
      <c r="C6" s="242"/>
      <c r="D6" s="243" t="s">
        <v>85</v>
      </c>
      <c r="E6" s="45"/>
      <c r="F6" s="46"/>
      <c r="G6" s="229"/>
      <c r="H6" s="230"/>
      <c r="I6" s="230"/>
    </row>
    <row r="7" spans="1:9" ht="15.75" x14ac:dyDescent="0.25">
      <c r="A7" s="230"/>
      <c r="B7" s="244"/>
      <c r="C7" s="244"/>
      <c r="D7" s="230"/>
      <c r="E7" s="48"/>
      <c r="F7" s="49"/>
      <c r="G7" s="229"/>
      <c r="H7" s="230"/>
      <c r="I7" s="230" t="s">
        <v>1</v>
      </c>
    </row>
    <row r="8" spans="1:9" ht="32.25" thickBot="1" x14ac:dyDescent="0.3">
      <c r="A8" s="245" t="s">
        <v>11</v>
      </c>
      <c r="B8" s="246" t="s">
        <v>12</v>
      </c>
      <c r="C8" s="247" t="s">
        <v>13</v>
      </c>
      <c r="D8" s="248" t="s">
        <v>14</v>
      </c>
      <c r="E8" s="248" t="s">
        <v>15</v>
      </c>
      <c r="F8" s="248" t="s">
        <v>16</v>
      </c>
      <c r="G8" s="248" t="s">
        <v>17</v>
      </c>
      <c r="H8" s="248" t="s">
        <v>18</v>
      </c>
      <c r="I8" s="230" t="s">
        <v>1</v>
      </c>
    </row>
    <row r="9" spans="1:9" s="256" customFormat="1" ht="12.75" customHeight="1" x14ac:dyDescent="0.25">
      <c r="A9" s="249" t="s">
        <v>87</v>
      </c>
      <c r="B9" s="250">
        <v>45881</v>
      </c>
      <c r="C9" s="251" t="s">
        <v>73</v>
      </c>
      <c r="D9" s="252">
        <v>24141.07</v>
      </c>
      <c r="E9" s="253">
        <f>D9</f>
        <v>24141.07</v>
      </c>
      <c r="F9" s="254"/>
      <c r="G9" s="254"/>
      <c r="H9" s="254">
        <f>E9</f>
        <v>24141.07</v>
      </c>
      <c r="I9" s="255"/>
    </row>
    <row r="10" spans="1:9" s="256" customFormat="1" ht="12.75" customHeight="1" x14ac:dyDescent="0.25">
      <c r="A10" s="249" t="s">
        <v>108</v>
      </c>
      <c r="B10" s="257" t="s">
        <v>109</v>
      </c>
      <c r="C10" s="251" t="s">
        <v>110</v>
      </c>
      <c r="D10" s="253"/>
      <c r="E10" s="253">
        <f t="shared" ref="E10:E21" si="0">E9+D10</f>
        <v>24141.07</v>
      </c>
      <c r="F10" s="258">
        <v>2821.53</v>
      </c>
      <c r="G10" s="254">
        <f t="shared" ref="G10:G21" si="1">G9+F10</f>
        <v>2821.53</v>
      </c>
      <c r="H10" s="254">
        <f t="shared" ref="H10:H21" si="2">H9-F10+D10</f>
        <v>21319.54</v>
      </c>
      <c r="I10" s="255"/>
    </row>
    <row r="11" spans="1:9" s="256" customFormat="1" ht="12.75" customHeight="1" x14ac:dyDescent="0.25">
      <c r="A11" s="249" t="s">
        <v>118</v>
      </c>
      <c r="B11" s="250">
        <v>45938</v>
      </c>
      <c r="C11" s="251" t="s">
        <v>119</v>
      </c>
      <c r="D11" s="253"/>
      <c r="E11" s="253">
        <f t="shared" si="0"/>
        <v>24141.07</v>
      </c>
      <c r="F11" s="258">
        <v>6365.8</v>
      </c>
      <c r="G11" s="254">
        <f t="shared" si="1"/>
        <v>9187.33</v>
      </c>
      <c r="H11" s="254">
        <f t="shared" si="2"/>
        <v>14953.740000000002</v>
      </c>
      <c r="I11" s="255"/>
    </row>
    <row r="12" spans="1:9" s="256" customFormat="1" ht="12.75" customHeight="1" x14ac:dyDescent="0.25">
      <c r="A12" s="249" t="s">
        <v>149</v>
      </c>
      <c r="B12" s="250">
        <v>45979</v>
      </c>
      <c r="C12" s="251" t="s">
        <v>150</v>
      </c>
      <c r="D12" s="253"/>
      <c r="E12" s="253">
        <f t="shared" si="0"/>
        <v>24141.07</v>
      </c>
      <c r="F12" s="258">
        <v>5960.6</v>
      </c>
      <c r="G12" s="254">
        <f t="shared" si="1"/>
        <v>15147.93</v>
      </c>
      <c r="H12" s="254">
        <f t="shared" si="2"/>
        <v>8993.1400000000012</v>
      </c>
      <c r="I12" s="255"/>
    </row>
    <row r="13" spans="1:9" s="256" customFormat="1" ht="12.75" customHeight="1" x14ac:dyDescent="0.25">
      <c r="A13" s="249" t="s">
        <v>173</v>
      </c>
      <c r="B13" s="250">
        <v>46013</v>
      </c>
      <c r="C13" s="251" t="s">
        <v>174</v>
      </c>
      <c r="D13" s="259">
        <v>-3570.65</v>
      </c>
      <c r="E13" s="253">
        <f t="shared" si="0"/>
        <v>20570.419999999998</v>
      </c>
      <c r="F13" s="258">
        <v>5422.49</v>
      </c>
      <c r="G13" s="254">
        <f t="shared" si="1"/>
        <v>20570.419999999998</v>
      </c>
      <c r="H13" s="254">
        <f t="shared" si="2"/>
        <v>0</v>
      </c>
      <c r="I13" s="255"/>
    </row>
    <row r="14" spans="1:9" s="256" customFormat="1" ht="12.75" customHeight="1" x14ac:dyDescent="0.25">
      <c r="A14" s="249"/>
      <c r="B14" s="250"/>
      <c r="C14" s="251"/>
      <c r="D14" s="253"/>
      <c r="E14" s="253">
        <f t="shared" si="0"/>
        <v>20570.419999999998</v>
      </c>
      <c r="F14" s="254"/>
      <c r="G14" s="254">
        <f t="shared" si="1"/>
        <v>20570.419999999998</v>
      </c>
      <c r="H14" s="254">
        <f t="shared" si="2"/>
        <v>0</v>
      </c>
      <c r="I14" s="255"/>
    </row>
    <row r="15" spans="1:9" s="256" customFormat="1" ht="12.75" customHeight="1" x14ac:dyDescent="0.25">
      <c r="A15" s="249"/>
      <c r="B15" s="250"/>
      <c r="C15" s="251"/>
      <c r="D15" s="253"/>
      <c r="E15" s="253">
        <f t="shared" si="0"/>
        <v>20570.419999999998</v>
      </c>
      <c r="F15" s="258"/>
      <c r="G15" s="254">
        <f t="shared" si="1"/>
        <v>20570.419999999998</v>
      </c>
      <c r="H15" s="254">
        <f t="shared" si="2"/>
        <v>0</v>
      </c>
      <c r="I15" s="255"/>
    </row>
    <row r="16" spans="1:9" s="256" customFormat="1" ht="12.75" customHeight="1" x14ac:dyDescent="0.25">
      <c r="A16" s="249"/>
      <c r="B16" s="250"/>
      <c r="C16" s="251"/>
      <c r="D16" s="253"/>
      <c r="E16" s="253">
        <f t="shared" si="0"/>
        <v>20570.419999999998</v>
      </c>
      <c r="F16" s="258"/>
      <c r="G16" s="254">
        <f t="shared" si="1"/>
        <v>20570.419999999998</v>
      </c>
      <c r="H16" s="254">
        <f t="shared" si="2"/>
        <v>0</v>
      </c>
      <c r="I16" s="255"/>
    </row>
    <row r="17" spans="1:9" s="256" customFormat="1" ht="12.75" customHeight="1" x14ac:dyDescent="0.25">
      <c r="A17" s="249"/>
      <c r="B17" s="250"/>
      <c r="C17" s="251"/>
      <c r="D17" s="253"/>
      <c r="E17" s="253">
        <f t="shared" si="0"/>
        <v>20570.419999999998</v>
      </c>
      <c r="F17" s="258"/>
      <c r="G17" s="254">
        <f t="shared" si="1"/>
        <v>20570.419999999998</v>
      </c>
      <c r="H17" s="254">
        <f t="shared" si="2"/>
        <v>0</v>
      </c>
      <c r="I17" s="255"/>
    </row>
    <row r="18" spans="1:9" s="256" customFormat="1" ht="12.75" customHeight="1" x14ac:dyDescent="0.25">
      <c r="A18" s="249"/>
      <c r="B18" s="250"/>
      <c r="C18" s="251"/>
      <c r="D18" s="253"/>
      <c r="E18" s="253">
        <f t="shared" si="0"/>
        <v>20570.419999999998</v>
      </c>
      <c r="F18" s="258"/>
      <c r="G18" s="254">
        <f t="shared" si="1"/>
        <v>20570.419999999998</v>
      </c>
      <c r="H18" s="254">
        <f t="shared" si="2"/>
        <v>0</v>
      </c>
      <c r="I18" s="255"/>
    </row>
    <row r="19" spans="1:9" s="256" customFormat="1" ht="12.75" customHeight="1" x14ac:dyDescent="0.25">
      <c r="A19" s="249"/>
      <c r="B19" s="250"/>
      <c r="C19" s="251"/>
      <c r="D19" s="253"/>
      <c r="E19" s="253">
        <f t="shared" si="0"/>
        <v>20570.419999999998</v>
      </c>
      <c r="F19" s="254"/>
      <c r="G19" s="254">
        <f t="shared" si="1"/>
        <v>20570.419999999998</v>
      </c>
      <c r="H19" s="254">
        <f t="shared" si="2"/>
        <v>0</v>
      </c>
      <c r="I19" s="255"/>
    </row>
    <row r="20" spans="1:9" s="256" customFormat="1" ht="12.75" customHeight="1" x14ac:dyDescent="0.25">
      <c r="A20" s="249"/>
      <c r="B20" s="250"/>
      <c r="C20" s="251"/>
      <c r="D20" s="253"/>
      <c r="E20" s="253">
        <f t="shared" si="0"/>
        <v>20570.419999999998</v>
      </c>
      <c r="F20" s="254"/>
      <c r="G20" s="254">
        <f t="shared" si="1"/>
        <v>20570.419999999998</v>
      </c>
      <c r="H20" s="254">
        <f t="shared" si="2"/>
        <v>0</v>
      </c>
      <c r="I20" s="255"/>
    </row>
    <row r="21" spans="1:9" s="256" customFormat="1" ht="12.75" customHeight="1" x14ac:dyDescent="0.25">
      <c r="A21" s="249"/>
      <c r="B21" s="250"/>
      <c r="C21" s="260"/>
      <c r="D21" s="253"/>
      <c r="E21" s="253">
        <f t="shared" si="0"/>
        <v>20570.419999999998</v>
      </c>
      <c r="F21" s="254"/>
      <c r="G21" s="254">
        <f t="shared" si="1"/>
        <v>20570.419999999998</v>
      </c>
      <c r="H21" s="254">
        <f t="shared" si="2"/>
        <v>0</v>
      </c>
      <c r="I21" s="255"/>
    </row>
    <row r="22" spans="1:9" s="256" customFormat="1" ht="12.75" customHeight="1" x14ac:dyDescent="0.25">
      <c r="A22" s="249"/>
      <c r="B22" s="251"/>
      <c r="C22" s="261"/>
      <c r="D22" s="254"/>
      <c r="E22" s="254"/>
      <c r="F22" s="254"/>
      <c r="G22" s="254"/>
      <c r="H22" s="254"/>
      <c r="I22" s="255"/>
    </row>
    <row r="23" spans="1:9" s="256" customFormat="1" ht="12.75" customHeight="1" thickBot="1" x14ac:dyDescent="0.3">
      <c r="A23" s="249"/>
      <c r="B23" s="262"/>
      <c r="C23" s="263" t="s">
        <v>19</v>
      </c>
      <c r="D23" s="264">
        <f>SUM(D9:D22)</f>
        <v>20570.419999999998</v>
      </c>
      <c r="E23" s="264"/>
      <c r="F23" s="264">
        <f>SUM(F9:F22)</f>
        <v>20570.419999999998</v>
      </c>
      <c r="G23" s="264"/>
      <c r="H23" s="264">
        <f>D23-F23</f>
        <v>0</v>
      </c>
      <c r="I23" s="265" t="s">
        <v>175</v>
      </c>
    </row>
    <row r="24" spans="1:9" s="256" customFormat="1" ht="12.75" customHeight="1" thickTop="1" x14ac:dyDescent="0.25">
      <c r="A24" s="249"/>
      <c r="B24" s="251"/>
      <c r="C24" s="261"/>
      <c r="D24" s="254"/>
      <c r="E24" s="254"/>
      <c r="F24" s="254"/>
      <c r="G24" s="254"/>
      <c r="H24" s="254"/>
      <c r="I24" s="255"/>
    </row>
    <row r="25" spans="1:9" s="256" customFormat="1" ht="12.75" customHeight="1" x14ac:dyDescent="0.25">
      <c r="A25" s="249"/>
      <c r="B25" s="251"/>
      <c r="C25" s="261"/>
      <c r="D25" s="254"/>
      <c r="E25" s="254"/>
      <c r="F25" s="254"/>
      <c r="G25" s="254"/>
      <c r="H25" s="254"/>
      <c r="I25" s="255"/>
    </row>
    <row r="26" spans="1:9" s="256" customFormat="1" ht="12.75" customHeight="1" x14ac:dyDescent="0.25">
      <c r="A26" s="249"/>
      <c r="B26" s="251"/>
      <c r="C26" s="261" t="s">
        <v>88</v>
      </c>
      <c r="D26" s="254">
        <f>19141.07-22.65</f>
        <v>19118.419999999998</v>
      </c>
      <c r="E26" s="254"/>
      <c r="F26" s="254">
        <f>2821.53+6365.8+4508.6+5422.49</f>
        <v>19118.419999999998</v>
      </c>
      <c r="G26" s="254"/>
      <c r="H26" s="254">
        <f t="shared" ref="H26:H27" si="3">D26-F26</f>
        <v>0</v>
      </c>
      <c r="I26" s="255"/>
    </row>
    <row r="27" spans="1:9" s="256" customFormat="1" ht="12.75" customHeight="1" x14ac:dyDescent="0.25">
      <c r="A27" s="249"/>
      <c r="B27" s="251"/>
      <c r="C27" s="261" t="s">
        <v>89</v>
      </c>
      <c r="D27" s="254">
        <f>5000-3548</f>
        <v>1452</v>
      </c>
      <c r="E27" s="254"/>
      <c r="F27" s="254">
        <f>1452</f>
        <v>1452</v>
      </c>
      <c r="G27" s="254"/>
      <c r="H27" s="254">
        <f t="shared" si="3"/>
        <v>0</v>
      </c>
      <c r="I27" s="255"/>
    </row>
    <row r="28" spans="1:9" s="256" customFormat="1" ht="12.75" customHeight="1" thickBot="1" x14ac:dyDescent="0.3">
      <c r="A28" s="249"/>
      <c r="B28" s="251"/>
      <c r="C28" s="266" t="s">
        <v>74</v>
      </c>
      <c r="D28" s="264">
        <f>SUM(D26:D27)</f>
        <v>20570.419999999998</v>
      </c>
      <c r="E28" s="267"/>
      <c r="F28" s="264">
        <f>SUM(F26:F27)</f>
        <v>20570.419999999998</v>
      </c>
      <c r="G28" s="267"/>
      <c r="H28" s="264">
        <f>SUM(H26:H27)</f>
        <v>0</v>
      </c>
      <c r="I28" s="255"/>
    </row>
    <row r="29" spans="1:9" s="256" customFormat="1" ht="12.75" customHeight="1" thickTop="1" x14ac:dyDescent="0.25"/>
    <row r="30" spans="1:9" s="256" customFormat="1" ht="12.75" customHeight="1" x14ac:dyDescent="0.25"/>
    <row r="31" spans="1:9" s="268" customFormat="1" ht="12.75" customHeight="1" x14ac:dyDescent="0.25"/>
    <row r="32" spans="1:9" s="268" customFormat="1" ht="12.75" customHeight="1" x14ac:dyDescent="0.25"/>
    <row r="33" s="268" customFormat="1" ht="12.75" customHeight="1" x14ac:dyDescent="0.25"/>
    <row r="34" s="268" customFormat="1" ht="12.75" customHeight="1" x14ac:dyDescent="0.25"/>
    <row r="35" s="268" customFormat="1" ht="12.75" customHeight="1" x14ac:dyDescent="0.25"/>
    <row r="36" s="268" customFormat="1" ht="12.75" customHeight="1" x14ac:dyDescent="0.25"/>
    <row r="37" s="268" customFormat="1" ht="12.75" customHeight="1" x14ac:dyDescent="0.25"/>
    <row r="38" s="268" customFormat="1" ht="12.75" customHeight="1" x14ac:dyDescent="0.25"/>
    <row r="39" s="268" customFormat="1" ht="12.75" customHeight="1" x14ac:dyDescent="0.25"/>
    <row r="40" s="268" customFormat="1" ht="12.75" customHeight="1" x14ac:dyDescent="0.25"/>
    <row r="41" s="268" customFormat="1" ht="12.75" customHeight="1" x14ac:dyDescent="0.25"/>
    <row r="42" s="268" customFormat="1" ht="12.75" customHeight="1" x14ac:dyDescent="0.25"/>
    <row r="43" s="268" customFormat="1" ht="12.75" customHeight="1" x14ac:dyDescent="0.25"/>
    <row r="44" s="268" customFormat="1" ht="12.75" customHeight="1" x14ac:dyDescent="0.25"/>
    <row r="45" s="268" customFormat="1" ht="12.75" customHeight="1" x14ac:dyDescent="0.25"/>
    <row r="46" s="268" customFormat="1" ht="12.75" customHeight="1" x14ac:dyDescent="0.25"/>
    <row r="47" s="268" customFormat="1" ht="12.75" customHeight="1" x14ac:dyDescent="0.25"/>
    <row r="48" s="268" customFormat="1" ht="12.75" customHeight="1" x14ac:dyDescent="0.25"/>
    <row r="49" s="268" customFormat="1" ht="12.75" customHeight="1" x14ac:dyDescent="0.25"/>
    <row r="50" s="268" customFormat="1" ht="12.75" customHeight="1" x14ac:dyDescent="0.25"/>
    <row r="51" s="268" customFormat="1" ht="12.75" customHeight="1" x14ac:dyDescent="0.25"/>
    <row r="52" s="268" customFormat="1" ht="12.75" customHeight="1" x14ac:dyDescent="0.25"/>
    <row r="53" s="268" customFormat="1" ht="12.75" customHeight="1" x14ac:dyDescent="0.25"/>
    <row r="54" s="268" customFormat="1" ht="12.75" customHeight="1" x14ac:dyDescent="0.25"/>
    <row r="55" s="268" customFormat="1" ht="12.75" customHeight="1" x14ac:dyDescent="0.25"/>
    <row r="56" s="268" customFormat="1" ht="12.75" customHeight="1" x14ac:dyDescent="0.25"/>
    <row r="57" s="268" customFormat="1" ht="12.75" customHeight="1" x14ac:dyDescent="0.25"/>
    <row r="58" s="268" customFormat="1" ht="12.75" customHeight="1" x14ac:dyDescent="0.25"/>
    <row r="59" s="268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5"/>
  <sheetViews>
    <sheetView zoomScaleNormal="100" workbookViewId="0">
      <selection activeCell="C30" sqref="C3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124</v>
      </c>
      <c r="B4" s="32"/>
      <c r="C4" s="33"/>
      <c r="D4" s="34" t="s">
        <v>125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126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128</v>
      </c>
      <c r="B9" s="158">
        <v>45960</v>
      </c>
      <c r="C9" s="163" t="s">
        <v>73</v>
      </c>
      <c r="D9" s="164">
        <v>2185430.2999999998</v>
      </c>
      <c r="E9" s="165">
        <f>D9</f>
        <v>2185430.2999999998</v>
      </c>
      <c r="F9" s="166"/>
      <c r="G9" s="166"/>
      <c r="H9" s="166">
        <f>E9</f>
        <v>2185430.2999999998</v>
      </c>
      <c r="I9" s="167"/>
    </row>
    <row r="10" spans="1:9" s="152" customFormat="1" ht="12.75" customHeight="1" x14ac:dyDescent="0.25">
      <c r="A10" s="162" t="s">
        <v>128</v>
      </c>
      <c r="B10" s="168">
        <v>46006</v>
      </c>
      <c r="C10" s="163" t="s">
        <v>165</v>
      </c>
      <c r="D10" s="164">
        <v>16534.669999999998</v>
      </c>
      <c r="E10" s="165">
        <f t="shared" ref="E10:E21" si="0">E9+D10</f>
        <v>2201964.9699999997</v>
      </c>
      <c r="F10" s="150"/>
      <c r="G10" s="166">
        <f t="shared" ref="G10:G21" si="1">G9+F10</f>
        <v>0</v>
      </c>
      <c r="H10" s="166">
        <f t="shared" ref="H10:H21" si="2">H9-F10+D10</f>
        <v>2201964.9699999997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2201964.9699999997</v>
      </c>
      <c r="F11" s="150"/>
      <c r="G11" s="166">
        <f t="shared" si="1"/>
        <v>0</v>
      </c>
      <c r="H11" s="166">
        <f t="shared" si="2"/>
        <v>2201964.9699999997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2201964.9699999997</v>
      </c>
      <c r="F12" s="169"/>
      <c r="G12" s="166">
        <f t="shared" si="1"/>
        <v>0</v>
      </c>
      <c r="H12" s="166">
        <f t="shared" si="2"/>
        <v>2201964.9699999997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2201964.9699999997</v>
      </c>
      <c r="F13" s="169"/>
      <c r="G13" s="166">
        <f t="shared" si="1"/>
        <v>0</v>
      </c>
      <c r="H13" s="166">
        <f t="shared" si="2"/>
        <v>2201964.9699999997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2201964.9699999997</v>
      </c>
      <c r="F14" s="166"/>
      <c r="G14" s="166">
        <f t="shared" si="1"/>
        <v>0</v>
      </c>
      <c r="H14" s="166">
        <f t="shared" si="2"/>
        <v>2201964.9699999997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2201964.9699999997</v>
      </c>
      <c r="F15" s="169"/>
      <c r="G15" s="166">
        <f t="shared" si="1"/>
        <v>0</v>
      </c>
      <c r="H15" s="166">
        <f t="shared" si="2"/>
        <v>2201964.9699999997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2201964.9699999997</v>
      </c>
      <c r="F16" s="169"/>
      <c r="G16" s="166">
        <f t="shared" si="1"/>
        <v>0</v>
      </c>
      <c r="H16" s="166">
        <f t="shared" si="2"/>
        <v>2201964.9699999997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2201964.9699999997</v>
      </c>
      <c r="F17" s="169"/>
      <c r="G17" s="166">
        <f t="shared" si="1"/>
        <v>0</v>
      </c>
      <c r="H17" s="166">
        <f t="shared" si="2"/>
        <v>2201964.9699999997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2201964.9699999997</v>
      </c>
      <c r="F18" s="169"/>
      <c r="G18" s="166">
        <f t="shared" si="1"/>
        <v>0</v>
      </c>
      <c r="H18" s="166">
        <f t="shared" si="2"/>
        <v>2201964.9699999997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2201964.9699999997</v>
      </c>
      <c r="F19" s="166"/>
      <c r="G19" s="166">
        <f t="shared" si="1"/>
        <v>0</v>
      </c>
      <c r="H19" s="166">
        <f t="shared" si="2"/>
        <v>2201964.9699999997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2201964.9699999997</v>
      </c>
      <c r="F20" s="166"/>
      <c r="G20" s="166">
        <f t="shared" si="1"/>
        <v>0</v>
      </c>
      <c r="H20" s="166">
        <f t="shared" si="2"/>
        <v>2201964.9699999997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2201964.9699999997</v>
      </c>
      <c r="F21" s="166"/>
      <c r="G21" s="166">
        <f t="shared" si="1"/>
        <v>0</v>
      </c>
      <c r="H21" s="166">
        <f t="shared" si="2"/>
        <v>2201964.9699999997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2201964.9699999997</v>
      </c>
      <c r="E23" s="201"/>
      <c r="F23" s="201">
        <f>SUM(F9:F22)</f>
        <v>0</v>
      </c>
      <c r="G23" s="201"/>
      <c r="H23" s="201">
        <f>D23-F23</f>
        <v>2201964.9699999997</v>
      </c>
      <c r="I23" s="167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5"/>
  <sheetViews>
    <sheetView zoomScaleNormal="100" workbookViewId="0">
      <selection activeCell="L13" sqref="L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156</v>
      </c>
      <c r="B4" s="32"/>
      <c r="C4" s="33"/>
      <c r="D4" s="34" t="s">
        <v>157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2" t="s">
        <v>159</v>
      </c>
      <c r="B9" s="158">
        <v>45995</v>
      </c>
      <c r="C9" s="163" t="s">
        <v>73</v>
      </c>
      <c r="D9" s="164">
        <v>233000</v>
      </c>
      <c r="E9" s="165">
        <f>D9</f>
        <v>233000</v>
      </c>
      <c r="F9" s="166"/>
      <c r="G9" s="166"/>
      <c r="H9" s="166">
        <f>E9</f>
        <v>233000</v>
      </c>
      <c r="I9" s="167"/>
    </row>
    <row r="10" spans="1:9" s="152" customFormat="1" ht="12.75" customHeight="1" x14ac:dyDescent="0.25">
      <c r="A10" s="162" t="s">
        <v>159</v>
      </c>
      <c r="B10" s="168">
        <v>46020</v>
      </c>
      <c r="C10" s="163" t="s">
        <v>165</v>
      </c>
      <c r="D10" s="164">
        <v>10169.25</v>
      </c>
      <c r="E10" s="165">
        <f t="shared" ref="E10:E21" si="0">E9+D10</f>
        <v>243169.25</v>
      </c>
      <c r="F10" s="150"/>
      <c r="G10" s="166">
        <f t="shared" ref="G10:G21" si="1">G9+F10</f>
        <v>0</v>
      </c>
      <c r="H10" s="166">
        <f t="shared" ref="H10:H21" si="2">H9-F10+D10</f>
        <v>243169.25</v>
      </c>
      <c r="I10" s="167"/>
    </row>
    <row r="11" spans="1:9" s="152" customFormat="1" ht="12.75" customHeight="1" x14ac:dyDescent="0.25">
      <c r="A11" s="162"/>
      <c r="B11" s="158"/>
      <c r="C11" s="163"/>
      <c r="D11" s="165"/>
      <c r="E11" s="165">
        <f t="shared" si="0"/>
        <v>243169.25</v>
      </c>
      <c r="F11" s="150"/>
      <c r="G11" s="166">
        <f t="shared" si="1"/>
        <v>0</v>
      </c>
      <c r="H11" s="166">
        <f t="shared" si="2"/>
        <v>243169.25</v>
      </c>
      <c r="I11" s="167"/>
    </row>
    <row r="12" spans="1:9" s="152" customFormat="1" ht="12.75" customHeight="1" x14ac:dyDescent="0.25">
      <c r="A12" s="162"/>
      <c r="B12" s="158"/>
      <c r="C12" s="163"/>
      <c r="D12" s="165"/>
      <c r="E12" s="165">
        <f t="shared" si="0"/>
        <v>243169.25</v>
      </c>
      <c r="F12" s="169"/>
      <c r="G12" s="166">
        <f t="shared" si="1"/>
        <v>0</v>
      </c>
      <c r="H12" s="166">
        <f t="shared" si="2"/>
        <v>243169.25</v>
      </c>
      <c r="I12" s="167"/>
    </row>
    <row r="13" spans="1:9" s="152" customFormat="1" ht="12.75" customHeight="1" x14ac:dyDescent="0.25">
      <c r="A13" s="162"/>
      <c r="B13" s="158"/>
      <c r="C13" s="163"/>
      <c r="D13" s="165"/>
      <c r="E13" s="165">
        <f t="shared" si="0"/>
        <v>243169.25</v>
      </c>
      <c r="F13" s="169"/>
      <c r="G13" s="166">
        <f t="shared" si="1"/>
        <v>0</v>
      </c>
      <c r="H13" s="166">
        <f t="shared" si="2"/>
        <v>243169.25</v>
      </c>
      <c r="I13" s="167"/>
    </row>
    <row r="14" spans="1:9" s="152" customFormat="1" ht="12.75" customHeight="1" x14ac:dyDescent="0.25">
      <c r="A14" s="162"/>
      <c r="B14" s="158"/>
      <c r="C14" s="163"/>
      <c r="D14" s="165"/>
      <c r="E14" s="165">
        <f t="shared" si="0"/>
        <v>243169.25</v>
      </c>
      <c r="F14" s="166"/>
      <c r="G14" s="166">
        <f t="shared" si="1"/>
        <v>0</v>
      </c>
      <c r="H14" s="166">
        <f t="shared" si="2"/>
        <v>243169.25</v>
      </c>
      <c r="I14" s="167"/>
    </row>
    <row r="15" spans="1:9" s="152" customFormat="1" ht="12.75" customHeight="1" x14ac:dyDescent="0.25">
      <c r="A15" s="162"/>
      <c r="B15" s="158"/>
      <c r="C15" s="163"/>
      <c r="D15" s="165"/>
      <c r="E15" s="165">
        <f t="shared" si="0"/>
        <v>243169.25</v>
      </c>
      <c r="F15" s="169"/>
      <c r="G15" s="166">
        <f t="shared" si="1"/>
        <v>0</v>
      </c>
      <c r="H15" s="166">
        <f t="shared" si="2"/>
        <v>243169.25</v>
      </c>
      <c r="I15" s="167"/>
    </row>
    <row r="16" spans="1:9" s="152" customFormat="1" ht="12.75" customHeight="1" x14ac:dyDescent="0.25">
      <c r="A16" s="162"/>
      <c r="B16" s="158"/>
      <c r="C16" s="163"/>
      <c r="D16" s="165"/>
      <c r="E16" s="165">
        <f t="shared" si="0"/>
        <v>243169.25</v>
      </c>
      <c r="F16" s="169"/>
      <c r="G16" s="166">
        <f t="shared" si="1"/>
        <v>0</v>
      </c>
      <c r="H16" s="166">
        <f t="shared" si="2"/>
        <v>243169.25</v>
      </c>
      <c r="I16" s="167"/>
    </row>
    <row r="17" spans="1:9" s="152" customFormat="1" ht="12.75" customHeight="1" x14ac:dyDescent="0.25">
      <c r="A17" s="162"/>
      <c r="B17" s="158"/>
      <c r="C17" s="163"/>
      <c r="D17" s="165"/>
      <c r="E17" s="165">
        <f t="shared" si="0"/>
        <v>243169.25</v>
      </c>
      <c r="F17" s="169"/>
      <c r="G17" s="166">
        <f t="shared" si="1"/>
        <v>0</v>
      </c>
      <c r="H17" s="166">
        <f t="shared" si="2"/>
        <v>243169.25</v>
      </c>
      <c r="I17" s="167"/>
    </row>
    <row r="18" spans="1:9" s="152" customFormat="1" ht="12.75" customHeight="1" x14ac:dyDescent="0.25">
      <c r="A18" s="162"/>
      <c r="B18" s="158"/>
      <c r="C18" s="163"/>
      <c r="D18" s="165"/>
      <c r="E18" s="165">
        <f t="shared" si="0"/>
        <v>243169.25</v>
      </c>
      <c r="F18" s="169"/>
      <c r="G18" s="166">
        <f t="shared" si="1"/>
        <v>0</v>
      </c>
      <c r="H18" s="166">
        <f t="shared" si="2"/>
        <v>243169.25</v>
      </c>
      <c r="I18" s="167"/>
    </row>
    <row r="19" spans="1:9" s="152" customFormat="1" ht="12.75" customHeight="1" x14ac:dyDescent="0.25">
      <c r="A19" s="162"/>
      <c r="B19" s="158"/>
      <c r="C19" s="163"/>
      <c r="D19" s="165"/>
      <c r="E19" s="165">
        <f t="shared" si="0"/>
        <v>243169.25</v>
      </c>
      <c r="F19" s="166"/>
      <c r="G19" s="166">
        <f t="shared" si="1"/>
        <v>0</v>
      </c>
      <c r="H19" s="166">
        <f t="shared" si="2"/>
        <v>243169.25</v>
      </c>
      <c r="I19" s="167"/>
    </row>
    <row r="20" spans="1:9" s="152" customFormat="1" ht="12.75" customHeight="1" x14ac:dyDescent="0.25">
      <c r="A20" s="162"/>
      <c r="B20" s="158"/>
      <c r="C20" s="163"/>
      <c r="D20" s="165"/>
      <c r="E20" s="165">
        <f t="shared" si="0"/>
        <v>243169.25</v>
      </c>
      <c r="F20" s="166"/>
      <c r="G20" s="166">
        <f t="shared" si="1"/>
        <v>0</v>
      </c>
      <c r="H20" s="166">
        <f t="shared" si="2"/>
        <v>243169.25</v>
      </c>
      <c r="I20" s="167"/>
    </row>
    <row r="21" spans="1:9" s="152" customFormat="1" ht="12.75" customHeight="1" x14ac:dyDescent="0.25">
      <c r="A21" s="162"/>
      <c r="B21" s="158"/>
      <c r="C21" s="170"/>
      <c r="D21" s="165"/>
      <c r="E21" s="165">
        <f t="shared" si="0"/>
        <v>243169.25</v>
      </c>
      <c r="F21" s="166"/>
      <c r="G21" s="166">
        <f t="shared" si="1"/>
        <v>0</v>
      </c>
      <c r="H21" s="166">
        <f t="shared" si="2"/>
        <v>243169.25</v>
      </c>
      <c r="I21" s="167"/>
    </row>
    <row r="22" spans="1:9" s="152" customFormat="1" ht="12.75" customHeight="1" x14ac:dyDescent="0.25">
      <c r="A22" s="162"/>
      <c r="B22" s="163"/>
      <c r="C22" s="198"/>
      <c r="D22" s="166"/>
      <c r="E22" s="166"/>
      <c r="F22" s="166"/>
      <c r="G22" s="166"/>
      <c r="H22" s="166"/>
      <c r="I22" s="167"/>
    </row>
    <row r="23" spans="1:9" s="152" customFormat="1" ht="12.75" customHeight="1" thickBot="1" x14ac:dyDescent="0.3">
      <c r="A23" s="162"/>
      <c r="B23" s="199"/>
      <c r="C23" s="200" t="s">
        <v>19</v>
      </c>
      <c r="D23" s="201">
        <f>SUM(D9:D22)</f>
        <v>243169.25</v>
      </c>
      <c r="E23" s="201"/>
      <c r="F23" s="201">
        <f>SUM(F9:F22)</f>
        <v>0</v>
      </c>
      <c r="G23" s="201"/>
      <c r="H23" s="201">
        <f>D23-F23</f>
        <v>243169.25</v>
      </c>
      <c r="I23" s="167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2026-01-02T13:54:18Z</cp:lastPrinted>
  <dcterms:created xsi:type="dcterms:W3CDTF">2015-06-05T18:17:20Z</dcterms:created>
  <dcterms:modified xsi:type="dcterms:W3CDTF">2026-01-02T13:56:22Z</dcterms:modified>
</cp:coreProperties>
</file>