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C980B733-EA89-4BAB-B804-80C33D797D8D}" xr6:coauthVersionLast="36" xr6:coauthVersionMax="36" xr10:uidLastSave="{00000000-0000-0000-0000-000000000000}"/>
  <bookViews>
    <workbookView xWindow="0" yWindow="0" windowWidth="28800" windowHeight="12105" xr2:uid="{A603F445-1E92-49AD-BF6D-2535DF6BC44D}"/>
  </bookViews>
  <sheets>
    <sheet name="Agency Impact" sheetId="1" r:id="rId1"/>
  </sheets>
  <externalReferences>
    <externalReference r:id="rId2"/>
  </externalReferences>
  <definedNames>
    <definedName name="AllSumsRange" localSheetId="0">#REF!</definedName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Impact'!$A$1:$E$76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G74" i="1" s="1"/>
  <c r="G73" i="1"/>
  <c r="G72" i="1"/>
  <c r="C72" i="1"/>
  <c r="G71" i="1"/>
  <c r="C70" i="1"/>
  <c r="G70" i="1" s="1"/>
  <c r="C69" i="1"/>
  <c r="G69" i="1" s="1"/>
  <c r="C68" i="1"/>
  <c r="G68" i="1" s="1"/>
  <c r="G67" i="1"/>
  <c r="C67" i="1"/>
  <c r="C66" i="1"/>
  <c r="G66" i="1" s="1"/>
  <c r="C65" i="1"/>
  <c r="G65" i="1" s="1"/>
  <c r="C64" i="1"/>
  <c r="C63" i="1"/>
  <c r="G63" i="1" s="1"/>
  <c r="G62" i="1"/>
  <c r="C61" i="1"/>
  <c r="G61" i="1" s="1"/>
  <c r="C60" i="1"/>
  <c r="G60" i="1" s="1"/>
  <c r="G59" i="1"/>
  <c r="G58" i="1"/>
  <c r="G57" i="1"/>
  <c r="G56" i="1"/>
  <c r="G55" i="1"/>
  <c r="G54" i="1"/>
  <c r="G53" i="1"/>
  <c r="G52" i="1"/>
  <c r="G51" i="1"/>
  <c r="C50" i="1"/>
  <c r="G49" i="1"/>
  <c r="C49" i="1"/>
  <c r="G48" i="1"/>
  <c r="C47" i="1"/>
  <c r="G47" i="1" s="1"/>
  <c r="C46" i="1"/>
  <c r="G46" i="1" s="1"/>
  <c r="C45" i="1"/>
  <c r="C44" i="1"/>
  <c r="G44" i="1" s="1"/>
  <c r="G43" i="1"/>
  <c r="C43" i="1"/>
  <c r="G42" i="1"/>
  <c r="C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C29" i="1"/>
  <c r="C28" i="1"/>
  <c r="G27" i="1"/>
  <c r="G26" i="1"/>
  <c r="C25" i="1"/>
  <c r="G25" i="1" s="1"/>
  <c r="C24" i="1"/>
  <c r="C23" i="1"/>
  <c r="G22" i="1"/>
  <c r="C22" i="1"/>
  <c r="G21" i="1"/>
  <c r="C21" i="1"/>
  <c r="C20" i="1"/>
  <c r="G19" i="1"/>
  <c r="C19" i="1"/>
  <c r="G18" i="1"/>
  <c r="C17" i="1"/>
  <c r="G16" i="1"/>
  <c r="C16" i="1"/>
  <c r="G15" i="1"/>
  <c r="G14" i="1"/>
  <c r="G13" i="1"/>
  <c r="G12" i="1"/>
  <c r="G11" i="1"/>
  <c r="G10" i="1"/>
  <c r="G9" i="1"/>
  <c r="G8" i="1"/>
  <c r="G7" i="1"/>
  <c r="G6" i="1"/>
  <c r="G5" i="1"/>
  <c r="D5" i="1"/>
  <c r="D6" i="1" s="1"/>
  <c r="H4" i="1"/>
  <c r="G4" i="1"/>
  <c r="E4" i="1"/>
  <c r="C75" i="1" l="1"/>
  <c r="G75" i="1" s="1"/>
  <c r="G17" i="1"/>
  <c r="D7" i="1"/>
  <c r="E6" i="1"/>
  <c r="H6" i="1" s="1"/>
  <c r="G23" i="1"/>
  <c r="E5" i="1"/>
  <c r="G24" i="1"/>
  <c r="G45" i="1"/>
  <c r="G20" i="1"/>
  <c r="G50" i="1"/>
  <c r="G28" i="1"/>
  <c r="G64" i="1"/>
  <c r="E7" i="1" l="1"/>
  <c r="H7" i="1" s="1"/>
  <c r="D8" i="1"/>
  <c r="H5" i="1"/>
  <c r="E8" i="1" l="1"/>
  <c r="H8" i="1" s="1"/>
  <c r="D9" i="1"/>
  <c r="D10" i="1" l="1"/>
  <c r="E9" i="1"/>
  <c r="H9" i="1" l="1"/>
  <c r="E10" i="1"/>
  <c r="H10" i="1" s="1"/>
  <c r="D11" i="1"/>
  <c r="D12" i="1" l="1"/>
  <c r="E11" i="1"/>
  <c r="H11" i="1" s="1"/>
  <c r="D13" i="1" l="1"/>
  <c r="E12" i="1"/>
  <c r="E13" i="1" l="1"/>
  <c r="H13" i="1" s="1"/>
  <c r="D14" i="1"/>
  <c r="H12" i="1"/>
  <c r="D15" i="1" l="1"/>
  <c r="E14" i="1"/>
  <c r="H14" i="1" s="1"/>
  <c r="D16" i="1" l="1"/>
  <c r="E15" i="1"/>
  <c r="H15" i="1" s="1"/>
  <c r="D17" i="1" l="1"/>
  <c r="E16" i="1"/>
  <c r="H16" i="1" s="1"/>
  <c r="D18" i="1" l="1"/>
  <c r="E17" i="1"/>
  <c r="H17" i="1" s="1"/>
  <c r="E18" i="1" l="1"/>
  <c r="H18" i="1" s="1"/>
  <c r="D19" i="1"/>
  <c r="E19" i="1" l="1"/>
  <c r="H19" i="1" s="1"/>
  <c r="D20" i="1"/>
  <c r="D21" i="1" l="1"/>
  <c r="E20" i="1"/>
  <c r="H20" i="1" s="1"/>
  <c r="D22" i="1" l="1"/>
  <c r="E21" i="1"/>
  <c r="H21" i="1" s="1"/>
  <c r="D23" i="1" l="1"/>
  <c r="E22" i="1"/>
  <c r="H22" i="1" s="1"/>
  <c r="D24" i="1" l="1"/>
  <c r="E23" i="1"/>
  <c r="H23" i="1" s="1"/>
  <c r="D25" i="1" l="1"/>
  <c r="E24" i="1"/>
  <c r="H24" i="1" s="1"/>
  <c r="D26" i="1" l="1"/>
  <c r="E25" i="1"/>
  <c r="H25" i="1" s="1"/>
  <c r="E26" i="1" l="1"/>
  <c r="H26" i="1" s="1"/>
  <c r="D27" i="1"/>
  <c r="D28" i="1" l="1"/>
  <c r="E27" i="1"/>
  <c r="H27" i="1" s="1"/>
  <c r="D29" i="1" l="1"/>
  <c r="E28" i="1"/>
  <c r="H28" i="1" s="1"/>
  <c r="E29" i="1" l="1"/>
  <c r="H29" i="1" s="1"/>
  <c r="D30" i="1"/>
  <c r="D31" i="1" l="1"/>
  <c r="E30" i="1"/>
  <c r="H30" i="1" s="1"/>
  <c r="E31" i="1" l="1"/>
  <c r="H31" i="1" s="1"/>
  <c r="D32" i="1"/>
  <c r="D33" i="1" l="1"/>
  <c r="E32" i="1"/>
  <c r="H32" i="1" s="1"/>
  <c r="D34" i="1" l="1"/>
  <c r="E33" i="1"/>
  <c r="H33" i="1" s="1"/>
  <c r="E34" i="1" l="1"/>
  <c r="H34" i="1" s="1"/>
  <c r="D35" i="1"/>
  <c r="D36" i="1" l="1"/>
  <c r="E35" i="1"/>
  <c r="H35" i="1" s="1"/>
  <c r="D37" i="1" l="1"/>
  <c r="E36" i="1"/>
  <c r="H36" i="1" s="1"/>
  <c r="E37" i="1" l="1"/>
  <c r="H37" i="1" s="1"/>
  <c r="D38" i="1"/>
  <c r="D39" i="1" l="1"/>
  <c r="E38" i="1"/>
  <c r="H38" i="1" s="1"/>
  <c r="D40" i="1" l="1"/>
  <c r="E39" i="1"/>
  <c r="H39" i="1" s="1"/>
  <c r="E40" i="1" l="1"/>
  <c r="H40" i="1" s="1"/>
  <c r="D41" i="1"/>
  <c r="E41" i="1" l="1"/>
  <c r="H41" i="1" s="1"/>
  <c r="D42" i="1"/>
  <c r="D43" i="1" l="1"/>
  <c r="E42" i="1"/>
  <c r="H42" i="1" s="1"/>
  <c r="D44" i="1" l="1"/>
  <c r="E43" i="1"/>
  <c r="H43" i="1" s="1"/>
  <c r="D45" i="1" l="1"/>
  <c r="E44" i="1"/>
  <c r="H44" i="1" s="1"/>
  <c r="D46" i="1" l="1"/>
  <c r="E45" i="1"/>
  <c r="H45" i="1" s="1"/>
  <c r="D47" i="1" l="1"/>
  <c r="E46" i="1"/>
  <c r="H46" i="1" s="1"/>
  <c r="D48" i="1" l="1"/>
  <c r="E47" i="1"/>
  <c r="H47" i="1" s="1"/>
  <c r="E48" i="1" l="1"/>
  <c r="H48" i="1" s="1"/>
  <c r="D49" i="1"/>
  <c r="D50" i="1" l="1"/>
  <c r="H49" i="1"/>
  <c r="E49" i="1"/>
  <c r="H50" i="1" l="1"/>
  <c r="D51" i="1"/>
  <c r="E50" i="1"/>
  <c r="D52" i="1" l="1"/>
  <c r="E51" i="1"/>
  <c r="H51" i="1" s="1"/>
  <c r="D53" i="1" l="1"/>
  <c r="E52" i="1"/>
  <c r="H52" i="1" s="1"/>
  <c r="E53" i="1" l="1"/>
  <c r="H53" i="1" s="1"/>
  <c r="D54" i="1"/>
  <c r="D55" i="1" l="1"/>
  <c r="E54" i="1"/>
  <c r="H54" i="1" s="1"/>
  <c r="D56" i="1" l="1"/>
  <c r="E55" i="1"/>
  <c r="H55" i="1" s="1"/>
  <c r="E56" i="1" l="1"/>
  <c r="H56" i="1" s="1"/>
  <c r="D57" i="1"/>
  <c r="D58" i="1" l="1"/>
  <c r="E57" i="1"/>
  <c r="H57" i="1" s="1"/>
  <c r="D59" i="1" l="1"/>
  <c r="E58" i="1"/>
  <c r="H58" i="1" s="1"/>
  <c r="E59" i="1" l="1"/>
  <c r="H59" i="1" s="1"/>
  <c r="D60" i="1"/>
  <c r="D61" i="1" l="1"/>
  <c r="E60" i="1"/>
  <c r="H60" i="1" s="1"/>
  <c r="D62" i="1" l="1"/>
  <c r="E61" i="1"/>
  <c r="H61" i="1" s="1"/>
  <c r="E62" i="1" l="1"/>
  <c r="H62" i="1" s="1"/>
  <c r="D63" i="1"/>
  <c r="D64" i="1" l="1"/>
  <c r="E63" i="1"/>
  <c r="H63" i="1" s="1"/>
  <c r="D65" i="1" l="1"/>
  <c r="E64" i="1"/>
  <c r="H64" i="1" s="1"/>
  <c r="D66" i="1" l="1"/>
  <c r="E65" i="1"/>
  <c r="H65" i="1" s="1"/>
  <c r="D67" i="1" l="1"/>
  <c r="E66" i="1"/>
  <c r="H66" i="1" s="1"/>
  <c r="E67" i="1" l="1"/>
  <c r="H67" i="1" s="1"/>
  <c r="D68" i="1"/>
  <c r="D69" i="1" l="1"/>
  <c r="E68" i="1"/>
  <c r="H68" i="1" s="1"/>
  <c r="D70" i="1" l="1"/>
  <c r="E69" i="1"/>
  <c r="H69" i="1" s="1"/>
  <c r="D71" i="1" l="1"/>
  <c r="E70" i="1"/>
  <c r="H70" i="1" s="1"/>
  <c r="D72" i="1" l="1"/>
  <c r="E71" i="1"/>
  <c r="H71" i="1" s="1"/>
  <c r="D73" i="1" l="1"/>
  <c r="E72" i="1"/>
  <c r="H72" i="1" s="1"/>
  <c r="D74" i="1" l="1"/>
  <c r="E74" i="1" s="1"/>
  <c r="E73" i="1"/>
  <c r="H73" i="1" s="1"/>
  <c r="H74" i="1" l="1"/>
  <c r="E75" i="1"/>
  <c r="H75" i="1" s="1"/>
</calcChain>
</file>

<file path=xl/sharedStrings.xml><?xml version="1.0" encoding="utf-8"?>
<sst xmlns="http://schemas.openxmlformats.org/spreadsheetml/2006/main" count="150" uniqueCount="150">
  <si>
    <t>Service Name:  Access Badging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</si>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</sst>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2" fillId="0" borderId="0" xfId="3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4" fillId="0" borderId="0" xfId="0" applyFont="1"/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37" fontId="11" fillId="0" borderId="0" xfId="0" applyNumberFormat="1" applyFont="1" applyFill="1"/>
    <xf numFmtId="167" fontId="11" fillId="0" borderId="0" xfId="0" applyNumberFormat="1" applyFont="1" applyFill="1"/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167" fontId="11" fillId="3" borderId="0" xfId="0" applyNumberFormat="1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3" fontId="11" fillId="0" borderId="0" xfId="0" applyNumberFormat="1" applyFont="1" applyFill="1"/>
    <xf numFmtId="168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F81A06C3-5877-4282-BCD6-67F66F20BC74}"/>
    <cellStyle name="Currency" xfId="2" builtinId="4"/>
    <cellStyle name="Normal" xfId="0" builtinId="0"/>
    <cellStyle name="Normal_5 qtr fte dept" xfId="3" xr:uid="{118EA404-8993-45AB-8EEC-2478C09DDA74}"/>
    <cellStyle name="Normal_Combined2" xfId="5" xr:uid="{1A3393BB-D75D-4E4D-B13D-A4FD2A2FF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HRE/FY25%20Final%20-%20HRE/FY25%20Unit%203430%20-%20Service%2045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Methodology Compare"/>
      <sheetName val="Tab 6 - Agency impact"/>
      <sheetName val="Tab 6 - Agency impact (2)"/>
      <sheetName val="Tab 6 - Agency impact PostAlign"/>
      <sheetName val="Tab 7 - Employee 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E4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C18">
            <v>255</v>
          </cell>
          <cell r="E18">
            <v>5100</v>
          </cell>
        </row>
        <row r="19">
          <cell r="C19">
            <v>116</v>
          </cell>
          <cell r="E19">
            <v>2320</v>
          </cell>
        </row>
        <row r="20">
          <cell r="E20">
            <v>0</v>
          </cell>
        </row>
        <row r="22">
          <cell r="C22">
            <v>191</v>
          </cell>
          <cell r="E22">
            <v>3820</v>
          </cell>
        </row>
        <row r="23">
          <cell r="C23">
            <v>14</v>
          </cell>
          <cell r="E23">
            <v>280</v>
          </cell>
        </row>
        <row r="24">
          <cell r="C24">
            <v>99</v>
          </cell>
          <cell r="E24">
            <v>1980</v>
          </cell>
        </row>
        <row r="25">
          <cell r="E25">
            <v>0</v>
          </cell>
        </row>
        <row r="26">
          <cell r="C26">
            <v>7</v>
          </cell>
          <cell r="E26">
            <v>140</v>
          </cell>
        </row>
        <row r="28">
          <cell r="C28">
            <v>11</v>
          </cell>
          <cell r="E28">
            <v>220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C35">
            <v>76</v>
          </cell>
          <cell r="E35">
            <v>1520</v>
          </cell>
        </row>
        <row r="36">
          <cell r="C36">
            <v>45</v>
          </cell>
          <cell r="E36">
            <v>900</v>
          </cell>
        </row>
        <row r="37">
          <cell r="E37">
            <v>0</v>
          </cell>
        </row>
        <row r="38">
          <cell r="E38">
            <v>0</v>
          </cell>
        </row>
        <row r="39">
          <cell r="C39">
            <v>3</v>
          </cell>
          <cell r="E39">
            <v>60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C43">
            <v>1</v>
          </cell>
          <cell r="E43">
            <v>20</v>
          </cell>
        </row>
        <row r="44">
          <cell r="C44">
            <v>1</v>
          </cell>
          <cell r="E44">
            <v>20</v>
          </cell>
        </row>
        <row r="45">
          <cell r="C45">
            <v>3</v>
          </cell>
          <cell r="E45">
            <v>60</v>
          </cell>
        </row>
        <row r="46">
          <cell r="E46">
            <v>0</v>
          </cell>
        </row>
        <row r="47">
          <cell r="C47">
            <v>2</v>
          </cell>
          <cell r="E47">
            <v>40</v>
          </cell>
        </row>
        <row r="49">
          <cell r="E49">
            <v>0</v>
          </cell>
        </row>
        <row r="50">
          <cell r="E50">
            <v>0</v>
          </cell>
        </row>
        <row r="51">
          <cell r="C51">
            <v>244</v>
          </cell>
          <cell r="E51">
            <v>4880</v>
          </cell>
        </row>
        <row r="52">
          <cell r="C52">
            <v>60</v>
          </cell>
          <cell r="E52">
            <v>1200</v>
          </cell>
        </row>
        <row r="54">
          <cell r="E54">
            <v>0</v>
          </cell>
        </row>
        <row r="56">
          <cell r="C56">
            <v>25</v>
          </cell>
          <cell r="D56">
            <v>20</v>
          </cell>
        </row>
        <row r="57">
          <cell r="C57">
            <v>281</v>
          </cell>
          <cell r="E57">
            <v>5620</v>
          </cell>
        </row>
        <row r="58">
          <cell r="C58">
            <v>74</v>
          </cell>
          <cell r="E58">
            <v>1480</v>
          </cell>
        </row>
        <row r="59">
          <cell r="C59">
            <v>23</v>
          </cell>
          <cell r="E59">
            <v>460</v>
          </cell>
        </row>
        <row r="60">
          <cell r="C60">
            <v>43</v>
          </cell>
          <cell r="D60">
            <v>20</v>
          </cell>
        </row>
        <row r="61">
          <cell r="C61">
            <v>265</v>
          </cell>
          <cell r="D61">
            <v>20</v>
          </cell>
        </row>
        <row r="62">
          <cell r="C62">
            <v>88</v>
          </cell>
          <cell r="D62">
            <v>20</v>
          </cell>
        </row>
        <row r="69">
          <cell r="C69">
            <v>14</v>
          </cell>
          <cell r="D69">
            <v>20</v>
          </cell>
        </row>
        <row r="70">
          <cell r="C70">
            <v>149</v>
          </cell>
          <cell r="D70">
            <v>20</v>
          </cell>
        </row>
        <row r="71">
          <cell r="C71">
            <v>38</v>
          </cell>
          <cell r="E71">
            <v>760</v>
          </cell>
        </row>
        <row r="72">
          <cell r="C72">
            <v>12</v>
          </cell>
          <cell r="E72">
            <v>240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C80">
            <v>23</v>
          </cell>
          <cell r="E80">
            <v>460</v>
          </cell>
        </row>
        <row r="81">
          <cell r="C81">
            <v>380</v>
          </cell>
          <cell r="E81">
            <v>7600</v>
          </cell>
        </row>
        <row r="82">
          <cell r="C82">
            <v>12</v>
          </cell>
          <cell r="E82">
            <v>240</v>
          </cell>
        </row>
        <row r="83">
          <cell r="E83">
            <v>0</v>
          </cell>
        </row>
        <row r="84">
          <cell r="C84">
            <v>10</v>
          </cell>
          <cell r="D84">
            <v>20</v>
          </cell>
        </row>
        <row r="85">
          <cell r="E85">
            <v>0</v>
          </cell>
        </row>
        <row r="86">
          <cell r="E86">
            <v>0</v>
          </cell>
        </row>
        <row r="87">
          <cell r="C87">
            <v>470</v>
          </cell>
          <cell r="D87">
            <v>20</v>
          </cell>
        </row>
        <row r="88">
          <cell r="C88">
            <v>10</v>
          </cell>
          <cell r="E88">
            <v>200</v>
          </cell>
        </row>
        <row r="89">
          <cell r="C89">
            <v>229</v>
          </cell>
          <cell r="E89">
            <v>4580</v>
          </cell>
        </row>
        <row r="90">
          <cell r="C90">
            <v>299</v>
          </cell>
          <cell r="E90">
            <v>5980</v>
          </cell>
        </row>
        <row r="91">
          <cell r="E91">
            <v>0</v>
          </cell>
        </row>
        <row r="92">
          <cell r="C92">
            <v>29</v>
          </cell>
          <cell r="E92">
            <v>580</v>
          </cell>
        </row>
        <row r="94">
          <cell r="E94">
            <v>0</v>
          </cell>
        </row>
        <row r="95">
          <cell r="C95">
            <v>27</v>
          </cell>
          <cell r="E95">
            <v>540</v>
          </cell>
        </row>
        <row r="97">
          <cell r="E97">
            <v>0</v>
          </cell>
        </row>
        <row r="98">
          <cell r="E98">
            <v>0</v>
          </cell>
        </row>
        <row r="100">
          <cell r="C100">
            <v>3629</v>
          </cell>
          <cell r="E100">
            <v>72580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8BB9-D2DA-4489-B532-CC0D6C02FEE9}">
  <dimension ref="A1:H78"/>
  <sheetViews>
    <sheetView tabSelected="1" zoomScaleNormal="100" workbookViewId="0">
      <pane ySplit="3" topLeftCell="A40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8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6" width="9.140625" style="34"/>
    <col min="7" max="7" width="10" style="34" hidden="1" customWidth="1"/>
    <col min="8" max="8" width="9.7109375" style="34" hidden="1" customWidth="1"/>
    <col min="9" max="16384" width="9.140625" style="34"/>
  </cols>
  <sheetData>
    <row r="1" spans="1:8" ht="15" x14ac:dyDescent="0.35">
      <c r="A1" s="29" t="s">
        <v>0</v>
      </c>
      <c r="B1" s="1"/>
      <c r="C1" s="2"/>
      <c r="D1" s="3"/>
      <c r="E1" s="4"/>
    </row>
    <row r="2" spans="1:8" ht="20.25" customHeight="1" x14ac:dyDescent="0.2">
      <c r="A2" s="28" t="s">
        <v>1</v>
      </c>
      <c r="B2" s="27">
        <v>4594</v>
      </c>
      <c r="C2" s="5"/>
      <c r="D2" s="4"/>
      <c r="E2" s="4"/>
    </row>
    <row r="3" spans="1:8" ht="58.5" customHeight="1" thickBot="1" x14ac:dyDescent="0.25">
      <c r="A3" s="49" t="s">
        <v>148</v>
      </c>
      <c r="B3" s="49" t="s">
        <v>149</v>
      </c>
      <c r="C3" s="6" t="s">
        <v>2</v>
      </c>
      <c r="D3" s="7" t="s">
        <v>3</v>
      </c>
      <c r="E3" s="8" t="s">
        <v>4</v>
      </c>
    </row>
    <row r="4" spans="1:8" x14ac:dyDescent="0.2">
      <c r="A4" s="9" t="s">
        <v>5</v>
      </c>
      <c r="B4" s="10" t="s">
        <v>6</v>
      </c>
      <c r="C4" s="26"/>
      <c r="D4" s="35">
        <v>12.12</v>
      </c>
      <c r="E4" s="50">
        <f t="shared" ref="E4:E67" si="0">C4*D4</f>
        <v>0</v>
      </c>
      <c r="G4" s="36">
        <f>C4-'[1]Tab 6 - Agency impact'!C4</f>
        <v>0</v>
      </c>
      <c r="H4" s="37">
        <f>E4-'[1]Tab 6 - Agency impact'!E4</f>
        <v>0</v>
      </c>
    </row>
    <row r="5" spans="1:8" x14ac:dyDescent="0.2">
      <c r="A5" s="11" t="s">
        <v>7</v>
      </c>
      <c r="B5" s="10" t="s">
        <v>8</v>
      </c>
      <c r="C5" s="26"/>
      <c r="D5" s="35">
        <f>D4</f>
        <v>12.12</v>
      </c>
      <c r="E5" s="50">
        <f t="shared" si="0"/>
        <v>0</v>
      </c>
      <c r="G5" s="36">
        <f>C5-'[1]Tab 6 - Agency impact'!C7</f>
        <v>0</v>
      </c>
      <c r="H5" s="37">
        <f>E5-'[1]Tab 6 - Agency impact'!E7</f>
        <v>0</v>
      </c>
    </row>
    <row r="6" spans="1:8" x14ac:dyDescent="0.2">
      <c r="A6" s="11" t="s">
        <v>9</v>
      </c>
      <c r="B6" s="10" t="s">
        <v>10</v>
      </c>
      <c r="C6" s="26"/>
      <c r="D6" s="35">
        <f t="shared" ref="D6:D69" si="1">D5</f>
        <v>12.12</v>
      </c>
      <c r="E6" s="50">
        <f t="shared" si="0"/>
        <v>0</v>
      </c>
      <c r="G6" s="36">
        <f>C6-'[1]Tab 6 - Agency impact'!C8</f>
        <v>0</v>
      </c>
      <c r="H6" s="37">
        <f>E6-'[1]Tab 6 - Agency impact'!E8</f>
        <v>0</v>
      </c>
    </row>
    <row r="7" spans="1:8" x14ac:dyDescent="0.2">
      <c r="A7" s="12" t="s">
        <v>11</v>
      </c>
      <c r="B7" s="13" t="s">
        <v>12</v>
      </c>
      <c r="C7" s="30"/>
      <c r="D7" s="38">
        <f t="shared" si="1"/>
        <v>12.12</v>
      </c>
      <c r="E7" s="51">
        <f t="shared" si="0"/>
        <v>0</v>
      </c>
      <c r="G7" s="36">
        <f>C7-'[1]Tab 6 - Agency impact'!C9</f>
        <v>0</v>
      </c>
      <c r="H7" s="37">
        <f>E7-'[1]Tab 6 - Agency impact'!E9</f>
        <v>0</v>
      </c>
    </row>
    <row r="8" spans="1:8" x14ac:dyDescent="0.2">
      <c r="A8" s="11" t="s">
        <v>13</v>
      </c>
      <c r="B8" s="10" t="s">
        <v>14</v>
      </c>
      <c r="C8" s="26"/>
      <c r="D8" s="35">
        <f t="shared" si="1"/>
        <v>12.12</v>
      </c>
      <c r="E8" s="50">
        <f t="shared" si="0"/>
        <v>0</v>
      </c>
      <c r="G8" s="36">
        <f>C8-'[1]Tab 6 - Agency impact'!C10</f>
        <v>0</v>
      </c>
      <c r="H8" s="37">
        <f>E8-'[1]Tab 6 - Agency impact'!E10</f>
        <v>0</v>
      </c>
    </row>
    <row r="9" spans="1:8" x14ac:dyDescent="0.2">
      <c r="A9" s="11" t="s">
        <v>15</v>
      </c>
      <c r="B9" s="10" t="s">
        <v>16</v>
      </c>
      <c r="C9" s="26"/>
      <c r="D9" s="35">
        <f t="shared" si="1"/>
        <v>12.12</v>
      </c>
      <c r="E9" s="50">
        <f t="shared" si="0"/>
        <v>0</v>
      </c>
      <c r="G9" s="36">
        <f>C9-'[1]Tab 6 - Agency impact'!C11</f>
        <v>0</v>
      </c>
      <c r="H9" s="37">
        <f>E9-'[1]Tab 6 - Agency impact'!E11</f>
        <v>0</v>
      </c>
    </row>
    <row r="10" spans="1:8" x14ac:dyDescent="0.2">
      <c r="A10" s="11" t="s">
        <v>17</v>
      </c>
      <c r="B10" s="10" t="s">
        <v>18</v>
      </c>
      <c r="C10" s="26"/>
      <c r="D10" s="35">
        <f t="shared" si="1"/>
        <v>12.12</v>
      </c>
      <c r="E10" s="50">
        <f t="shared" si="0"/>
        <v>0</v>
      </c>
      <c r="G10" s="36">
        <f>C10-'[1]Tab 6 - Agency impact'!C12</f>
        <v>0</v>
      </c>
      <c r="H10" s="37">
        <f>E10-'[1]Tab 6 - Agency impact'!E12</f>
        <v>0</v>
      </c>
    </row>
    <row r="11" spans="1:8" x14ac:dyDescent="0.2">
      <c r="A11" s="11" t="s">
        <v>19</v>
      </c>
      <c r="B11" s="10" t="s">
        <v>20</v>
      </c>
      <c r="C11" s="26"/>
      <c r="D11" s="35">
        <f t="shared" si="1"/>
        <v>12.12</v>
      </c>
      <c r="E11" s="50">
        <f t="shared" si="0"/>
        <v>0</v>
      </c>
      <c r="G11" s="36">
        <f>C11-'[1]Tab 6 - Agency impact'!C13</f>
        <v>0</v>
      </c>
      <c r="H11" s="37">
        <f>E11-'[1]Tab 6 - Agency impact'!E13</f>
        <v>0</v>
      </c>
    </row>
    <row r="12" spans="1:8" x14ac:dyDescent="0.2">
      <c r="A12" s="11" t="s">
        <v>21</v>
      </c>
      <c r="B12" s="10" t="s">
        <v>22</v>
      </c>
      <c r="C12" s="26"/>
      <c r="D12" s="35">
        <f t="shared" si="1"/>
        <v>12.12</v>
      </c>
      <c r="E12" s="50">
        <f t="shared" si="0"/>
        <v>0</v>
      </c>
      <c r="G12" s="36">
        <f>C12-'[1]Tab 6 - Agency impact'!C14</f>
        <v>0</v>
      </c>
      <c r="H12" s="37">
        <f>E12-'[1]Tab 6 - Agency impact'!E14</f>
        <v>0</v>
      </c>
    </row>
    <row r="13" spans="1:8" x14ac:dyDescent="0.2">
      <c r="A13" s="11" t="s">
        <v>23</v>
      </c>
      <c r="B13" s="10" t="s">
        <v>24</v>
      </c>
      <c r="C13" s="26"/>
      <c r="D13" s="35">
        <f t="shared" si="1"/>
        <v>12.12</v>
      </c>
      <c r="E13" s="50">
        <f t="shared" si="0"/>
        <v>0</v>
      </c>
      <c r="G13" s="36">
        <f>C13-'[1]Tab 6 - Agency impact'!C15</f>
        <v>0</v>
      </c>
      <c r="H13" s="37">
        <f>E13-'[1]Tab 6 - Agency impact'!E15</f>
        <v>0</v>
      </c>
    </row>
    <row r="14" spans="1:8" x14ac:dyDescent="0.2">
      <c r="A14" s="11" t="s">
        <v>25</v>
      </c>
      <c r="B14" s="10" t="s">
        <v>26</v>
      </c>
      <c r="C14" s="26"/>
      <c r="D14" s="35">
        <f t="shared" si="1"/>
        <v>12.12</v>
      </c>
      <c r="E14" s="50">
        <f t="shared" si="0"/>
        <v>0</v>
      </c>
      <c r="G14" s="36">
        <f>C14-'[1]Tab 6 - Agency impact'!C16</f>
        <v>0</v>
      </c>
      <c r="H14" s="37">
        <f>E14-'[1]Tab 6 - Agency impact'!E16</f>
        <v>0</v>
      </c>
    </row>
    <row r="15" spans="1:8" x14ac:dyDescent="0.2">
      <c r="A15" s="12" t="s">
        <v>27</v>
      </c>
      <c r="B15" s="13" t="s">
        <v>28</v>
      </c>
      <c r="C15" s="30"/>
      <c r="D15" s="38">
        <f t="shared" si="1"/>
        <v>12.12</v>
      </c>
      <c r="E15" s="51">
        <f t="shared" si="0"/>
        <v>0</v>
      </c>
      <c r="G15" s="36">
        <f>C15-'[1]Tab 6 - Agency impact'!C17</f>
        <v>0</v>
      </c>
      <c r="H15" s="37">
        <f>E15-'[1]Tab 6 - Agency impact'!E17</f>
        <v>0</v>
      </c>
    </row>
    <row r="16" spans="1:8" x14ac:dyDescent="0.2">
      <c r="A16" s="14" t="s">
        <v>29</v>
      </c>
      <c r="B16" s="10" t="s">
        <v>30</v>
      </c>
      <c r="C16" s="26">
        <f>1+487+1</f>
        <v>489</v>
      </c>
      <c r="D16" s="35">
        <f t="shared" si="1"/>
        <v>12.12</v>
      </c>
      <c r="E16" s="50">
        <f t="shared" si="0"/>
        <v>5926.6799999999994</v>
      </c>
      <c r="G16" s="36">
        <f>C16-'[1]Tab 6 - Agency impact'!C18</f>
        <v>234</v>
      </c>
      <c r="H16" s="37">
        <f>E16-'[1]Tab 6 - Agency impact'!E18</f>
        <v>826.67999999999938</v>
      </c>
    </row>
    <row r="17" spans="1:8" x14ac:dyDescent="0.2">
      <c r="A17" s="15" t="s">
        <v>31</v>
      </c>
      <c r="B17" s="10" t="s">
        <v>32</v>
      </c>
      <c r="C17" s="26">
        <f>148+37</f>
        <v>185</v>
      </c>
      <c r="D17" s="35">
        <f t="shared" si="1"/>
        <v>12.12</v>
      </c>
      <c r="E17" s="50">
        <f t="shared" si="0"/>
        <v>2242.1999999999998</v>
      </c>
      <c r="G17" s="36">
        <f>C17-'[1]Tab 6 - Agency impact'!C19</f>
        <v>69</v>
      </c>
      <c r="H17" s="37">
        <f>E17-'[1]Tab 6 - Agency impact'!E19</f>
        <v>-77.800000000000182</v>
      </c>
    </row>
    <row r="18" spans="1:8" x14ac:dyDescent="0.2">
      <c r="A18" s="9" t="s">
        <v>33</v>
      </c>
      <c r="B18" s="10" t="s">
        <v>34</v>
      </c>
      <c r="C18" s="26"/>
      <c r="D18" s="35">
        <f t="shared" si="1"/>
        <v>12.12</v>
      </c>
      <c r="E18" s="50">
        <f t="shared" si="0"/>
        <v>0</v>
      </c>
      <c r="G18" s="36">
        <f>C18-'[1]Tab 6 - Agency impact'!C20</f>
        <v>0</v>
      </c>
      <c r="H18" s="37">
        <f>E18-'[1]Tab 6 - Agency impact'!E20</f>
        <v>0</v>
      </c>
    </row>
    <row r="19" spans="1:8" x14ac:dyDescent="0.2">
      <c r="A19" s="11" t="s">
        <v>35</v>
      </c>
      <c r="B19" s="10" t="s">
        <v>36</v>
      </c>
      <c r="C19" s="26">
        <f>15+265+12+1</f>
        <v>293</v>
      </c>
      <c r="D19" s="35">
        <f>D18</f>
        <v>12.12</v>
      </c>
      <c r="E19" s="52">
        <f t="shared" si="0"/>
        <v>3551.16</v>
      </c>
      <c r="G19" s="36">
        <f>C19-'[1]Tab 6 - Agency impact'!C22</f>
        <v>102</v>
      </c>
      <c r="H19" s="37">
        <f>E19-'[1]Tab 6 - Agency impact'!E22</f>
        <v>-268.84000000000015</v>
      </c>
    </row>
    <row r="20" spans="1:8" s="39" customFormat="1" x14ac:dyDescent="0.2">
      <c r="A20" s="11" t="s">
        <v>37</v>
      </c>
      <c r="B20" s="10" t="s">
        <v>38</v>
      </c>
      <c r="C20" s="26">
        <f>1</f>
        <v>1</v>
      </c>
      <c r="D20" s="35">
        <f t="shared" si="1"/>
        <v>12.12</v>
      </c>
      <c r="E20" s="50">
        <f t="shared" si="0"/>
        <v>12.12</v>
      </c>
      <c r="G20" s="36">
        <f>C20-'[1]Tab 6 - Agency impact'!C23</f>
        <v>-13</v>
      </c>
      <c r="H20" s="37">
        <f>E20-'[1]Tab 6 - Agency impact'!E23</f>
        <v>-267.88</v>
      </c>
    </row>
    <row r="21" spans="1:8" x14ac:dyDescent="0.2">
      <c r="A21" s="11" t="s">
        <v>39</v>
      </c>
      <c r="B21" s="16" t="s">
        <v>140</v>
      </c>
      <c r="C21" s="26">
        <f>100+1</f>
        <v>101</v>
      </c>
      <c r="D21" s="35">
        <f t="shared" si="1"/>
        <v>12.12</v>
      </c>
      <c r="E21" s="50">
        <f t="shared" si="0"/>
        <v>1224.1199999999999</v>
      </c>
      <c r="G21" s="36">
        <f>C21-'[1]Tab 6 - Agency impact'!C24</f>
        <v>2</v>
      </c>
      <c r="H21" s="37">
        <f>E21-'[1]Tab 6 - Agency impact'!E24</f>
        <v>-755.88000000000011</v>
      </c>
    </row>
    <row r="22" spans="1:8" x14ac:dyDescent="0.2">
      <c r="A22" s="9" t="s">
        <v>40</v>
      </c>
      <c r="B22" s="16" t="s">
        <v>141</v>
      </c>
      <c r="C22" s="26">
        <f>7</f>
        <v>7</v>
      </c>
      <c r="D22" s="35">
        <f t="shared" si="1"/>
        <v>12.12</v>
      </c>
      <c r="E22" s="50">
        <f t="shared" si="0"/>
        <v>84.839999999999989</v>
      </c>
      <c r="G22" s="36">
        <f>C22-'[1]Tab 6 - Agency impact'!C25</f>
        <v>7</v>
      </c>
      <c r="H22" s="37">
        <f>E22-'[1]Tab 6 - Agency impact'!E25</f>
        <v>84.839999999999989</v>
      </c>
    </row>
    <row r="23" spans="1:8" x14ac:dyDescent="0.2">
      <c r="A23" s="11" t="s">
        <v>41</v>
      </c>
      <c r="B23" s="16" t="s">
        <v>142</v>
      </c>
      <c r="C23" s="26">
        <f>1+1+3+1+1</f>
        <v>7</v>
      </c>
      <c r="D23" s="35">
        <f t="shared" si="1"/>
        <v>12.12</v>
      </c>
      <c r="E23" s="50">
        <f t="shared" si="0"/>
        <v>84.839999999999989</v>
      </c>
      <c r="G23" s="36">
        <f>C23-'[1]Tab 6 - Agency impact'!C26</f>
        <v>0</v>
      </c>
      <c r="H23" s="37">
        <f>E23-'[1]Tab 6 - Agency impact'!E26</f>
        <v>-55.160000000000011</v>
      </c>
    </row>
    <row r="24" spans="1:8" x14ac:dyDescent="0.2">
      <c r="A24" s="12" t="s">
        <v>42</v>
      </c>
      <c r="B24" s="17" t="s">
        <v>143</v>
      </c>
      <c r="C24" s="30">
        <f>12+94</f>
        <v>106</v>
      </c>
      <c r="D24" s="38">
        <f t="shared" si="1"/>
        <v>12.12</v>
      </c>
      <c r="E24" s="51">
        <f t="shared" si="0"/>
        <v>1284.72</v>
      </c>
      <c r="G24" s="36">
        <f>C24-'[1]Tab 6 - Agency impact'!C28</f>
        <v>95</v>
      </c>
      <c r="H24" s="40">
        <f>E24-'[1]Tab 6 - Agency impact'!E28</f>
        <v>1064.72</v>
      </c>
    </row>
    <row r="25" spans="1:8" x14ac:dyDescent="0.2">
      <c r="A25" s="11" t="s">
        <v>43</v>
      </c>
      <c r="B25" s="16" t="s">
        <v>144</v>
      </c>
      <c r="C25" s="26">
        <f>1</f>
        <v>1</v>
      </c>
      <c r="D25" s="35">
        <f>D24</f>
        <v>12.12</v>
      </c>
      <c r="E25" s="50">
        <f t="shared" si="0"/>
        <v>12.12</v>
      </c>
      <c r="G25" s="36">
        <f>C25-'[1]Tab 6 - Agency impact'!C31</f>
        <v>1</v>
      </c>
      <c r="H25" s="37">
        <f>E25-'[1]Tab 6 - Agency impact'!E31</f>
        <v>12.12</v>
      </c>
    </row>
    <row r="26" spans="1:8" x14ac:dyDescent="0.2">
      <c r="A26" s="11" t="s">
        <v>44</v>
      </c>
      <c r="B26" s="16" t="s">
        <v>145</v>
      </c>
      <c r="C26" s="26">
        <v>6</v>
      </c>
      <c r="D26" s="35">
        <f t="shared" si="1"/>
        <v>12.12</v>
      </c>
      <c r="E26" s="50">
        <f t="shared" si="0"/>
        <v>72.72</v>
      </c>
      <c r="G26" s="36">
        <f>C26-'[1]Tab 6 - Agency impact'!C32</f>
        <v>6</v>
      </c>
      <c r="H26" s="37">
        <f>E26-'[1]Tab 6 - Agency impact'!E32</f>
        <v>72.72</v>
      </c>
    </row>
    <row r="27" spans="1:8" x14ac:dyDescent="0.2">
      <c r="A27" s="11" t="s">
        <v>45</v>
      </c>
      <c r="B27" s="16" t="s">
        <v>146</v>
      </c>
      <c r="C27" s="26"/>
      <c r="D27" s="35">
        <f t="shared" si="1"/>
        <v>12.12</v>
      </c>
      <c r="E27" s="50">
        <f t="shared" si="0"/>
        <v>0</v>
      </c>
      <c r="G27" s="36">
        <f>C27-'[1]Tab 6 - Agency impact'!C33</f>
        <v>0</v>
      </c>
      <c r="H27" s="37">
        <f>E27-'[1]Tab 6 - Agency impact'!E33</f>
        <v>0</v>
      </c>
    </row>
    <row r="28" spans="1:8" x14ac:dyDescent="0.2">
      <c r="A28" s="12" t="s">
        <v>46</v>
      </c>
      <c r="B28" s="17" t="s">
        <v>147</v>
      </c>
      <c r="C28" s="30">
        <f>86</f>
        <v>86</v>
      </c>
      <c r="D28" s="38">
        <f t="shared" si="1"/>
        <v>12.12</v>
      </c>
      <c r="E28" s="51">
        <f t="shared" si="0"/>
        <v>1042.32</v>
      </c>
      <c r="G28" s="36">
        <f>C28-'[1]Tab 6 - Agency impact'!C35</f>
        <v>10</v>
      </c>
      <c r="H28" s="37">
        <f>E28-'[1]Tab 6 - Agency impact'!E35</f>
        <v>-477.68000000000006</v>
      </c>
    </row>
    <row r="29" spans="1:8" x14ac:dyDescent="0.2">
      <c r="A29" s="9" t="s">
        <v>47</v>
      </c>
      <c r="B29" s="10" t="s">
        <v>48</v>
      </c>
      <c r="C29" s="26">
        <f>80</f>
        <v>80</v>
      </c>
      <c r="D29" s="35">
        <f t="shared" si="1"/>
        <v>12.12</v>
      </c>
      <c r="E29" s="50">
        <f t="shared" si="0"/>
        <v>969.59999999999991</v>
      </c>
      <c r="G29" s="36">
        <f>C29-'[1]Tab 6 - Agency impact'!C36</f>
        <v>35</v>
      </c>
      <c r="H29" s="37">
        <f>E29-'[1]Tab 6 - Agency impact'!E36</f>
        <v>69.599999999999909</v>
      </c>
    </row>
    <row r="30" spans="1:8" x14ac:dyDescent="0.2">
      <c r="A30" s="11" t="s">
        <v>49</v>
      </c>
      <c r="B30" s="10" t="s">
        <v>50</v>
      </c>
      <c r="C30" s="26"/>
      <c r="D30" s="35">
        <f t="shared" si="1"/>
        <v>12.12</v>
      </c>
      <c r="E30" s="50">
        <f t="shared" si="0"/>
        <v>0</v>
      </c>
      <c r="G30" s="36">
        <f>C30-'[1]Tab 6 - Agency impact'!C37</f>
        <v>0</v>
      </c>
      <c r="H30" s="37">
        <f>E30-'[1]Tab 6 - Agency impact'!E37</f>
        <v>0</v>
      </c>
    </row>
    <row r="31" spans="1:8" x14ac:dyDescent="0.2">
      <c r="A31" s="11" t="s">
        <v>51</v>
      </c>
      <c r="B31" s="10" t="s">
        <v>52</v>
      </c>
      <c r="C31" s="26"/>
      <c r="D31" s="35">
        <f t="shared" si="1"/>
        <v>12.12</v>
      </c>
      <c r="E31" s="50">
        <f t="shared" si="0"/>
        <v>0</v>
      </c>
      <c r="G31" s="36">
        <f>C31-'[1]Tab 6 - Agency impact'!C38</f>
        <v>0</v>
      </c>
      <c r="H31" s="37">
        <f>E31-'[1]Tab 6 - Agency impact'!E38</f>
        <v>0</v>
      </c>
    </row>
    <row r="32" spans="1:8" x14ac:dyDescent="0.2">
      <c r="A32" s="11" t="s">
        <v>53</v>
      </c>
      <c r="B32" s="10" t="s">
        <v>54</v>
      </c>
      <c r="C32" s="26"/>
      <c r="D32" s="35">
        <f t="shared" si="1"/>
        <v>12.12</v>
      </c>
      <c r="E32" s="50">
        <f t="shared" si="0"/>
        <v>0</v>
      </c>
      <c r="G32" s="36">
        <f>C32-'[1]Tab 6 - Agency impact'!C39</f>
        <v>-3</v>
      </c>
      <c r="H32" s="37">
        <f>E32-'[1]Tab 6 - Agency impact'!E39</f>
        <v>-60</v>
      </c>
    </row>
    <row r="33" spans="1:8" x14ac:dyDescent="0.2">
      <c r="A33" s="11" t="s">
        <v>55</v>
      </c>
      <c r="B33" s="10" t="s">
        <v>56</v>
      </c>
      <c r="C33" s="26"/>
      <c r="D33" s="35">
        <f t="shared" si="1"/>
        <v>12.12</v>
      </c>
      <c r="E33" s="50">
        <f t="shared" si="0"/>
        <v>0</v>
      </c>
      <c r="G33" s="36">
        <f>C33-'[1]Tab 6 - Agency impact'!C40</f>
        <v>0</v>
      </c>
      <c r="H33" s="37">
        <f>E33-'[1]Tab 6 - Agency impact'!E40</f>
        <v>0</v>
      </c>
    </row>
    <row r="34" spans="1:8" x14ac:dyDescent="0.2">
      <c r="A34" s="11" t="s">
        <v>57</v>
      </c>
      <c r="B34" s="10" t="s">
        <v>58</v>
      </c>
      <c r="C34" s="26"/>
      <c r="D34" s="35">
        <f t="shared" si="1"/>
        <v>12.12</v>
      </c>
      <c r="E34" s="50">
        <f t="shared" si="0"/>
        <v>0</v>
      </c>
      <c r="G34" s="36">
        <f>C34-'[1]Tab 6 - Agency impact'!C41</f>
        <v>0</v>
      </c>
      <c r="H34" s="37">
        <f>E34-'[1]Tab 6 - Agency impact'!E41</f>
        <v>0</v>
      </c>
    </row>
    <row r="35" spans="1:8" x14ac:dyDescent="0.2">
      <c r="A35" s="11" t="s">
        <v>59</v>
      </c>
      <c r="B35" s="10" t="s">
        <v>60</v>
      </c>
      <c r="C35" s="26"/>
      <c r="D35" s="35">
        <f t="shared" si="1"/>
        <v>12.12</v>
      </c>
      <c r="E35" s="50">
        <f t="shared" si="0"/>
        <v>0</v>
      </c>
      <c r="G35" s="36">
        <f>C35-'[1]Tab 6 - Agency impact'!C42</f>
        <v>0</v>
      </c>
      <c r="H35" s="37">
        <f>E35-'[1]Tab 6 - Agency impact'!E42</f>
        <v>0</v>
      </c>
    </row>
    <row r="36" spans="1:8" x14ac:dyDescent="0.2">
      <c r="A36" s="11" t="s">
        <v>61</v>
      </c>
      <c r="B36" s="10" t="s">
        <v>62</v>
      </c>
      <c r="C36" s="26"/>
      <c r="D36" s="35">
        <f t="shared" si="1"/>
        <v>12.12</v>
      </c>
      <c r="E36" s="50">
        <f t="shared" si="0"/>
        <v>0</v>
      </c>
      <c r="G36" s="36">
        <f>C36-'[1]Tab 6 - Agency impact'!C43</f>
        <v>-1</v>
      </c>
      <c r="H36" s="37">
        <f>E36-'[1]Tab 6 - Agency impact'!E43</f>
        <v>-20</v>
      </c>
    </row>
    <row r="37" spans="1:8" x14ac:dyDescent="0.2">
      <c r="A37" s="11" t="s">
        <v>63</v>
      </c>
      <c r="B37" s="10" t="s">
        <v>64</v>
      </c>
      <c r="C37" s="26"/>
      <c r="D37" s="35">
        <f t="shared" si="1"/>
        <v>12.12</v>
      </c>
      <c r="E37" s="50">
        <f t="shared" si="0"/>
        <v>0</v>
      </c>
      <c r="G37" s="36">
        <f>C37-'[1]Tab 6 - Agency impact'!C44</f>
        <v>-1</v>
      </c>
      <c r="H37" s="37">
        <f>E37-'[1]Tab 6 - Agency impact'!E44</f>
        <v>-20</v>
      </c>
    </row>
    <row r="38" spans="1:8" x14ac:dyDescent="0.2">
      <c r="A38" s="11" t="s">
        <v>65</v>
      </c>
      <c r="B38" s="10" t="s">
        <v>66</v>
      </c>
      <c r="C38" s="26"/>
      <c r="D38" s="35">
        <f t="shared" si="1"/>
        <v>12.12</v>
      </c>
      <c r="E38" s="50">
        <f t="shared" si="0"/>
        <v>0</v>
      </c>
      <c r="G38" s="36">
        <f>C38-'[1]Tab 6 - Agency impact'!C45</f>
        <v>-3</v>
      </c>
      <c r="H38" s="37">
        <f>E38-'[1]Tab 6 - Agency impact'!E45</f>
        <v>-60</v>
      </c>
    </row>
    <row r="39" spans="1:8" x14ac:dyDescent="0.2">
      <c r="A39" s="11" t="s">
        <v>67</v>
      </c>
      <c r="B39" s="10" t="s">
        <v>68</v>
      </c>
      <c r="C39" s="26"/>
      <c r="D39" s="35">
        <f t="shared" si="1"/>
        <v>12.12</v>
      </c>
      <c r="E39" s="50">
        <f t="shared" si="0"/>
        <v>0</v>
      </c>
      <c r="G39" s="36">
        <f>C39-'[1]Tab 6 - Agency impact'!C46</f>
        <v>0</v>
      </c>
      <c r="H39" s="37">
        <f>E39-'[1]Tab 6 - Agency impact'!E46</f>
        <v>0</v>
      </c>
    </row>
    <row r="40" spans="1:8" x14ac:dyDescent="0.2">
      <c r="A40" s="12" t="s">
        <v>69</v>
      </c>
      <c r="B40" s="13" t="s">
        <v>70</v>
      </c>
      <c r="C40" s="30"/>
      <c r="D40" s="38">
        <f t="shared" si="1"/>
        <v>12.12</v>
      </c>
      <c r="E40" s="51">
        <f t="shared" si="0"/>
        <v>0</v>
      </c>
      <c r="G40" s="36">
        <f>C40-'[1]Tab 6 - Agency impact'!C47</f>
        <v>-2</v>
      </c>
      <c r="H40" s="37">
        <f>E40-'[1]Tab 6 - Agency impact'!E47</f>
        <v>-40</v>
      </c>
    </row>
    <row r="41" spans="1:8" x14ac:dyDescent="0.2">
      <c r="A41" s="14" t="s">
        <v>71</v>
      </c>
      <c r="B41" s="10" t="s">
        <v>72</v>
      </c>
      <c r="C41" s="26">
        <v>4</v>
      </c>
      <c r="D41" s="35">
        <f t="shared" si="1"/>
        <v>12.12</v>
      </c>
      <c r="E41" s="50">
        <f t="shared" si="0"/>
        <v>48.48</v>
      </c>
      <c r="G41" s="36">
        <f>C41-'[1]Tab 6 - Agency impact'!C49</f>
        <v>4</v>
      </c>
      <c r="H41" s="37">
        <f>E41-'[1]Tab 6 - Agency impact'!E49</f>
        <v>48.48</v>
      </c>
    </row>
    <row r="42" spans="1:8" x14ac:dyDescent="0.2">
      <c r="A42" s="11" t="s">
        <v>73</v>
      </c>
      <c r="B42" s="10" t="s">
        <v>74</v>
      </c>
      <c r="C42" s="26">
        <f>2+3+3</f>
        <v>8</v>
      </c>
      <c r="D42" s="35">
        <f t="shared" si="1"/>
        <v>12.12</v>
      </c>
      <c r="E42" s="50">
        <f t="shared" si="0"/>
        <v>96.96</v>
      </c>
      <c r="G42" s="36">
        <f>C42-'[1]Tab 6 - Agency impact'!C50</f>
        <v>8</v>
      </c>
      <c r="H42" s="37">
        <f>E42-'[1]Tab 6 - Agency impact'!E50</f>
        <v>96.96</v>
      </c>
    </row>
    <row r="43" spans="1:8" x14ac:dyDescent="0.2">
      <c r="A43" s="9" t="s">
        <v>75</v>
      </c>
      <c r="B43" s="10" t="s">
        <v>76</v>
      </c>
      <c r="C43" s="26">
        <f>230+4+2</f>
        <v>236</v>
      </c>
      <c r="D43" s="35">
        <f t="shared" si="1"/>
        <v>12.12</v>
      </c>
      <c r="E43" s="50">
        <f t="shared" si="0"/>
        <v>2860.3199999999997</v>
      </c>
      <c r="G43" s="36">
        <f>C43-'[1]Tab 6 - Agency impact'!C51</f>
        <v>-8</v>
      </c>
      <c r="H43" s="40">
        <f>E43-'[1]Tab 6 - Agency impact'!E51</f>
        <v>-2019.6800000000003</v>
      </c>
    </row>
    <row r="44" spans="1:8" x14ac:dyDescent="0.2">
      <c r="A44" s="18" t="s">
        <v>77</v>
      </c>
      <c r="B44" s="10" t="s">
        <v>78</v>
      </c>
      <c r="C44" s="26">
        <f>46</f>
        <v>46</v>
      </c>
      <c r="D44" s="35">
        <f t="shared" si="1"/>
        <v>12.12</v>
      </c>
      <c r="E44" s="50">
        <f t="shared" si="0"/>
        <v>557.52</v>
      </c>
      <c r="G44" s="36">
        <f>C44-'[1]Tab 6 - Agency impact'!C52</f>
        <v>-14</v>
      </c>
      <c r="H44" s="37">
        <f>E44-'[1]Tab 6 - Agency impact'!E52</f>
        <v>-642.48</v>
      </c>
    </row>
    <row r="45" spans="1:8" x14ac:dyDescent="0.2">
      <c r="A45" s="11" t="s">
        <v>79</v>
      </c>
      <c r="B45" s="10" t="s">
        <v>80</v>
      </c>
      <c r="C45" s="26">
        <f>3</f>
        <v>3</v>
      </c>
      <c r="D45" s="35">
        <f t="shared" si="1"/>
        <v>12.12</v>
      </c>
      <c r="E45" s="50">
        <f t="shared" si="0"/>
        <v>36.36</v>
      </c>
      <c r="G45" s="36">
        <f>C45-'[1]Tab 6 - Agency impact'!C54</f>
        <v>3</v>
      </c>
      <c r="H45" s="37">
        <f>E45-'[1]Tab 6 - Agency impact'!E54</f>
        <v>36.36</v>
      </c>
    </row>
    <row r="46" spans="1:8" x14ac:dyDescent="0.2">
      <c r="A46" s="9" t="s">
        <v>81</v>
      </c>
      <c r="B46" s="10" t="s">
        <v>82</v>
      </c>
      <c r="C46" s="26">
        <f>353</f>
        <v>353</v>
      </c>
      <c r="D46" s="35">
        <f t="shared" si="1"/>
        <v>12.12</v>
      </c>
      <c r="E46" s="50">
        <f t="shared" si="0"/>
        <v>4278.3599999999997</v>
      </c>
      <c r="G46" s="36">
        <f>C46-'[1]Tab 6 - Agency impact'!C57</f>
        <v>72</v>
      </c>
      <c r="H46" s="40">
        <f>E46-'[1]Tab 6 - Agency impact'!E57</f>
        <v>-1341.6400000000003</v>
      </c>
    </row>
    <row r="47" spans="1:8" x14ac:dyDescent="0.2">
      <c r="A47" s="11" t="s">
        <v>83</v>
      </c>
      <c r="B47" s="10" t="s">
        <v>84</v>
      </c>
      <c r="C47" s="26">
        <f>87</f>
        <v>87</v>
      </c>
      <c r="D47" s="35">
        <f t="shared" si="1"/>
        <v>12.12</v>
      </c>
      <c r="E47" s="50">
        <f t="shared" si="0"/>
        <v>1054.4399999999998</v>
      </c>
      <c r="G47" s="36">
        <f>C47-'[1]Tab 6 - Agency impact'!C58</f>
        <v>13</v>
      </c>
      <c r="H47" s="37">
        <f>E47-'[1]Tab 6 - Agency impact'!E58</f>
        <v>-425.56000000000017</v>
      </c>
    </row>
    <row r="48" spans="1:8" x14ac:dyDescent="0.2">
      <c r="A48" s="11" t="s">
        <v>85</v>
      </c>
      <c r="B48" s="10" t="s">
        <v>86</v>
      </c>
      <c r="C48" s="26">
        <v>44</v>
      </c>
      <c r="D48" s="35">
        <f t="shared" si="1"/>
        <v>12.12</v>
      </c>
      <c r="E48" s="50">
        <f t="shared" si="0"/>
        <v>533.28</v>
      </c>
      <c r="G48" s="36">
        <f>C48-'[1]Tab 6 - Agency impact'!C59</f>
        <v>21</v>
      </c>
      <c r="H48" s="37">
        <f>E48-'[1]Tab 6 - Agency impact'!E59</f>
        <v>73.279999999999973</v>
      </c>
    </row>
    <row r="49" spans="1:8" x14ac:dyDescent="0.2">
      <c r="A49" s="9" t="s">
        <v>87</v>
      </c>
      <c r="B49" s="10" t="s">
        <v>88</v>
      </c>
      <c r="C49" s="26">
        <f>1+1136+41+33+1</f>
        <v>1212</v>
      </c>
      <c r="D49" s="35">
        <f t="shared" si="1"/>
        <v>12.12</v>
      </c>
      <c r="E49" s="50">
        <f t="shared" si="0"/>
        <v>14689.439999999999</v>
      </c>
      <c r="G49" s="36">
        <f>C49-'[1]Tab 6 - Agency impact'!C61-'[1]Tab 6 - Agency impact'!C62-'[1]Tab 6 - Agency impact'!C69-'[1]Tab 6 - Agency impact'!C56-'[1]Tab 6 - Agency impact'!C87-'[1]Tab 6 - Agency impact'!C60</f>
        <v>307</v>
      </c>
      <c r="H49" s="37">
        <f>D49-'[1]Tab 6 - Agency impact'!D61-'[1]Tab 6 - Agency impact'!D62-'[1]Tab 6 - Agency impact'!D69-'[1]Tab 6 - Agency impact'!D56-'[1]Tab 6 - Agency impact'!D87-'[1]Tab 6 - Agency impact'!D60</f>
        <v>-107.88</v>
      </c>
    </row>
    <row r="50" spans="1:8" x14ac:dyDescent="0.2">
      <c r="A50" s="11" t="s">
        <v>89</v>
      </c>
      <c r="B50" s="10" t="s">
        <v>90</v>
      </c>
      <c r="C50" s="26">
        <f>2+269+207+1+6</f>
        <v>485</v>
      </c>
      <c r="D50" s="35">
        <f t="shared" si="1"/>
        <v>12.12</v>
      </c>
      <c r="E50" s="50">
        <f t="shared" si="0"/>
        <v>5878.2</v>
      </c>
      <c r="G50" s="36">
        <f>C50-'[1]Tab 6 - Agency impact'!C70-'[1]Tab 6 - Agency impact'!C84</f>
        <v>326</v>
      </c>
      <c r="H50" s="37">
        <f>D50-'[1]Tab 6 - Agency impact'!D70-'[1]Tab 6 - Agency impact'!D84</f>
        <v>-27.880000000000003</v>
      </c>
    </row>
    <row r="51" spans="1:8" x14ac:dyDescent="0.2">
      <c r="A51" s="11" t="s">
        <v>91</v>
      </c>
      <c r="B51" s="10" t="s">
        <v>92</v>
      </c>
      <c r="C51" s="31"/>
      <c r="D51" s="41">
        <f t="shared" si="1"/>
        <v>12.12</v>
      </c>
      <c r="E51" s="53">
        <f t="shared" si="0"/>
        <v>0</v>
      </c>
      <c r="G51" s="36">
        <f>C51-'[1]Tab 6 - Agency impact'!C71</f>
        <v>-38</v>
      </c>
      <c r="H51" s="37">
        <f>E51-'[1]Tab 6 - Agency impact'!E71</f>
        <v>-760</v>
      </c>
    </row>
    <row r="52" spans="1:8" x14ac:dyDescent="0.2">
      <c r="A52" s="19" t="s">
        <v>93</v>
      </c>
      <c r="B52" s="20" t="s">
        <v>94</v>
      </c>
      <c r="C52" s="30"/>
      <c r="D52" s="38">
        <f t="shared" si="1"/>
        <v>12.12</v>
      </c>
      <c r="E52" s="51">
        <f t="shared" si="0"/>
        <v>0</v>
      </c>
      <c r="G52" s="36">
        <f>C52-'[1]Tab 6 - Agency impact'!C72</f>
        <v>-12</v>
      </c>
      <c r="H52" s="37">
        <f>E52-'[1]Tab 6 - Agency impact'!E72</f>
        <v>-240</v>
      </c>
    </row>
    <row r="53" spans="1:8" x14ac:dyDescent="0.2">
      <c r="A53" s="14" t="s">
        <v>95</v>
      </c>
      <c r="B53" s="21" t="s">
        <v>96</v>
      </c>
      <c r="C53" s="26"/>
      <c r="D53" s="35">
        <f t="shared" si="1"/>
        <v>12.12</v>
      </c>
      <c r="E53" s="50">
        <f t="shared" si="0"/>
        <v>0</v>
      </c>
      <c r="G53" s="36">
        <f>C53-'[1]Tab 6 - Agency impact'!C73</f>
        <v>0</v>
      </c>
      <c r="H53" s="37">
        <f>E53-'[1]Tab 6 - Agency impact'!E73</f>
        <v>0</v>
      </c>
    </row>
    <row r="54" spans="1:8" x14ac:dyDescent="0.2">
      <c r="A54" s="19" t="s">
        <v>97</v>
      </c>
      <c r="B54" s="20" t="s">
        <v>98</v>
      </c>
      <c r="C54" s="30"/>
      <c r="D54" s="38">
        <f t="shared" si="1"/>
        <v>12.12</v>
      </c>
      <c r="E54" s="51">
        <f t="shared" si="0"/>
        <v>0</v>
      </c>
      <c r="G54" s="36">
        <f>C54-'[1]Tab 6 - Agency impact'!C74</f>
        <v>0</v>
      </c>
      <c r="H54" s="37">
        <f>E54-'[1]Tab 6 - Agency impact'!E74</f>
        <v>0</v>
      </c>
    </row>
    <row r="55" spans="1:8" x14ac:dyDescent="0.2">
      <c r="A55" s="22" t="s">
        <v>99</v>
      </c>
      <c r="B55" s="23" t="s">
        <v>100</v>
      </c>
      <c r="C55" s="26"/>
      <c r="D55" s="35">
        <f t="shared" si="1"/>
        <v>12.12</v>
      </c>
      <c r="E55" s="50">
        <f t="shared" si="0"/>
        <v>0</v>
      </c>
      <c r="G55" s="36">
        <f>C55-'[1]Tab 6 - Agency impact'!C75</f>
        <v>0</v>
      </c>
      <c r="H55" s="37">
        <f>E55-'[1]Tab 6 - Agency impact'!E75</f>
        <v>0</v>
      </c>
    </row>
    <row r="56" spans="1:8" x14ac:dyDescent="0.2">
      <c r="A56" s="22" t="s">
        <v>101</v>
      </c>
      <c r="B56" s="23" t="s">
        <v>102</v>
      </c>
      <c r="C56" s="26"/>
      <c r="D56" s="35">
        <f t="shared" si="1"/>
        <v>12.12</v>
      </c>
      <c r="E56" s="50">
        <f t="shared" si="0"/>
        <v>0</v>
      </c>
      <c r="G56" s="36">
        <f>C56-'[1]Tab 6 - Agency impact'!C76</f>
        <v>0</v>
      </c>
      <c r="H56" s="37">
        <f>E56-'[1]Tab 6 - Agency impact'!E76</f>
        <v>0</v>
      </c>
    </row>
    <row r="57" spans="1:8" x14ac:dyDescent="0.2">
      <c r="A57" s="24" t="s">
        <v>103</v>
      </c>
      <c r="B57" s="23" t="s">
        <v>104</v>
      </c>
      <c r="C57" s="26"/>
      <c r="D57" s="35">
        <f t="shared" si="1"/>
        <v>12.12</v>
      </c>
      <c r="E57" s="50">
        <f t="shared" si="0"/>
        <v>0</v>
      </c>
      <c r="G57" s="36">
        <f>C57-'[1]Tab 6 - Agency impact'!C77</f>
        <v>0</v>
      </c>
      <c r="H57" s="37">
        <f>E57-'[1]Tab 6 - Agency impact'!E77</f>
        <v>0</v>
      </c>
    </row>
    <row r="58" spans="1:8" x14ac:dyDescent="0.2">
      <c r="A58" s="22" t="s">
        <v>105</v>
      </c>
      <c r="B58" s="23" t="s">
        <v>106</v>
      </c>
      <c r="C58" s="26"/>
      <c r="D58" s="35">
        <f t="shared" si="1"/>
        <v>12.12</v>
      </c>
      <c r="E58" s="50">
        <f t="shared" si="0"/>
        <v>0</v>
      </c>
      <c r="G58" s="36">
        <f>C58-'[1]Tab 6 - Agency impact'!C78</f>
        <v>0</v>
      </c>
      <c r="H58" s="37">
        <f>E58-'[1]Tab 6 - Agency impact'!E78</f>
        <v>0</v>
      </c>
    </row>
    <row r="59" spans="1:8" x14ac:dyDescent="0.2">
      <c r="A59" s="19" t="s">
        <v>107</v>
      </c>
      <c r="B59" s="20" t="s">
        <v>108</v>
      </c>
      <c r="C59" s="30"/>
      <c r="D59" s="38">
        <f t="shared" si="1"/>
        <v>12.12</v>
      </c>
      <c r="E59" s="51">
        <f t="shared" si="0"/>
        <v>0</v>
      </c>
      <c r="G59" s="36">
        <f>C59-'[1]Tab 6 - Agency impact'!C79</f>
        <v>0</v>
      </c>
      <c r="H59" s="37">
        <f>E59-'[1]Tab 6 - Agency impact'!E79</f>
        <v>0</v>
      </c>
    </row>
    <row r="60" spans="1:8" x14ac:dyDescent="0.2">
      <c r="A60" s="22" t="s">
        <v>109</v>
      </c>
      <c r="B60" s="23" t="s">
        <v>110</v>
      </c>
      <c r="C60" s="26">
        <f>35</f>
        <v>35</v>
      </c>
      <c r="D60" s="35">
        <f t="shared" si="1"/>
        <v>12.12</v>
      </c>
      <c r="E60" s="50">
        <f t="shared" si="0"/>
        <v>424.2</v>
      </c>
      <c r="G60" s="36">
        <f>C60-'[1]Tab 6 - Agency impact'!C80</f>
        <v>12</v>
      </c>
      <c r="H60" s="37">
        <f>E60-'[1]Tab 6 - Agency impact'!E80</f>
        <v>-35.800000000000011</v>
      </c>
    </row>
    <row r="61" spans="1:8" x14ac:dyDescent="0.2">
      <c r="A61" s="14" t="s">
        <v>111</v>
      </c>
      <c r="B61" s="23" t="s">
        <v>112</v>
      </c>
      <c r="C61" s="26">
        <f>531+2</f>
        <v>533</v>
      </c>
      <c r="D61" s="35">
        <f t="shared" si="1"/>
        <v>12.12</v>
      </c>
      <c r="E61" s="50">
        <f t="shared" si="0"/>
        <v>6459.96</v>
      </c>
      <c r="G61" s="36">
        <f>C61-'[1]Tab 6 - Agency impact'!C81</f>
        <v>153</v>
      </c>
      <c r="H61" s="40">
        <f>E61-'[1]Tab 6 - Agency impact'!E81</f>
        <v>-1140.04</v>
      </c>
    </row>
    <row r="62" spans="1:8" x14ac:dyDescent="0.2">
      <c r="A62" s="22" t="s">
        <v>113</v>
      </c>
      <c r="B62" s="23" t="s">
        <v>114</v>
      </c>
      <c r="C62" s="26">
        <v>13</v>
      </c>
      <c r="D62" s="35">
        <f t="shared" si="1"/>
        <v>12.12</v>
      </c>
      <c r="E62" s="50">
        <f t="shared" si="0"/>
        <v>157.56</v>
      </c>
      <c r="G62" s="36">
        <f>C62-'[1]Tab 6 - Agency impact'!C82</f>
        <v>1</v>
      </c>
      <c r="H62" s="37">
        <f>E62-'[1]Tab 6 - Agency impact'!E82</f>
        <v>-82.44</v>
      </c>
    </row>
    <row r="63" spans="1:8" x14ac:dyDescent="0.2">
      <c r="A63" s="22" t="s">
        <v>115</v>
      </c>
      <c r="B63" s="23" t="s">
        <v>116</v>
      </c>
      <c r="C63" s="26">
        <f>2</f>
        <v>2</v>
      </c>
      <c r="D63" s="35">
        <f t="shared" si="1"/>
        <v>12.12</v>
      </c>
      <c r="E63" s="50">
        <f t="shared" si="0"/>
        <v>24.24</v>
      </c>
      <c r="G63" s="36">
        <f>C63-'[1]Tab 6 - Agency impact'!C83</f>
        <v>2</v>
      </c>
      <c r="H63" s="37">
        <f>E63-'[1]Tab 6 - Agency impact'!E83</f>
        <v>24.24</v>
      </c>
    </row>
    <row r="64" spans="1:8" x14ac:dyDescent="0.2">
      <c r="A64" s="15" t="s">
        <v>117</v>
      </c>
      <c r="B64" s="23" t="s">
        <v>118</v>
      </c>
      <c r="C64" s="26">
        <f>1</f>
        <v>1</v>
      </c>
      <c r="D64" s="35">
        <f t="shared" si="1"/>
        <v>12.12</v>
      </c>
      <c r="E64" s="50">
        <f t="shared" si="0"/>
        <v>12.12</v>
      </c>
      <c r="G64" s="36">
        <f>C64-'[1]Tab 6 - Agency impact'!C85</f>
        <v>1</v>
      </c>
      <c r="H64" s="37">
        <f>E64-'[1]Tab 6 - Agency impact'!E85</f>
        <v>12.12</v>
      </c>
    </row>
    <row r="65" spans="1:8" x14ac:dyDescent="0.2">
      <c r="A65" s="18" t="s">
        <v>119</v>
      </c>
      <c r="B65" s="23" t="s">
        <v>120</v>
      </c>
      <c r="C65" s="26">
        <f>3+1</f>
        <v>4</v>
      </c>
      <c r="D65" s="35">
        <f t="shared" si="1"/>
        <v>12.12</v>
      </c>
      <c r="E65" s="50">
        <f t="shared" si="0"/>
        <v>48.48</v>
      </c>
      <c r="G65" s="36">
        <f>C65-'[1]Tab 6 - Agency impact'!C86</f>
        <v>4</v>
      </c>
      <c r="H65" s="37">
        <f>E65-'[1]Tab 6 - Agency impact'!E86</f>
        <v>48.48</v>
      </c>
    </row>
    <row r="66" spans="1:8" x14ac:dyDescent="0.2">
      <c r="A66" s="22" t="s">
        <v>121</v>
      </c>
      <c r="B66" s="25" t="s">
        <v>122</v>
      </c>
      <c r="C66" s="26">
        <f>14</f>
        <v>14</v>
      </c>
      <c r="D66" s="35">
        <f t="shared" si="1"/>
        <v>12.12</v>
      </c>
      <c r="E66" s="50">
        <f t="shared" si="0"/>
        <v>169.67999999999998</v>
      </c>
      <c r="G66" s="36">
        <f>C66-'[1]Tab 6 - Agency impact'!C88</f>
        <v>4</v>
      </c>
      <c r="H66" s="37">
        <f>E66-'[1]Tab 6 - Agency impact'!E88</f>
        <v>-30.320000000000022</v>
      </c>
    </row>
    <row r="67" spans="1:8" x14ac:dyDescent="0.2">
      <c r="A67" s="14" t="s">
        <v>123</v>
      </c>
      <c r="B67" s="23" t="s">
        <v>124</v>
      </c>
      <c r="C67" s="26">
        <f>912+20</f>
        <v>932</v>
      </c>
      <c r="D67" s="35">
        <f t="shared" si="1"/>
        <v>12.12</v>
      </c>
      <c r="E67" s="50">
        <f t="shared" si="0"/>
        <v>11295.84</v>
      </c>
      <c r="G67" s="36">
        <f>C67-'[1]Tab 6 - Agency impact'!C89</f>
        <v>703</v>
      </c>
      <c r="H67" s="40">
        <f>E67-'[1]Tab 6 - Agency impact'!E89</f>
        <v>6715.84</v>
      </c>
    </row>
    <row r="68" spans="1:8" x14ac:dyDescent="0.2">
      <c r="A68" s="22" t="s">
        <v>125</v>
      </c>
      <c r="B68" s="23" t="s">
        <v>126</v>
      </c>
      <c r="C68" s="26">
        <f>469+67</f>
        <v>536</v>
      </c>
      <c r="D68" s="35">
        <f t="shared" si="1"/>
        <v>12.12</v>
      </c>
      <c r="E68" s="50">
        <f t="shared" ref="E68:E74" si="2">C68*D68</f>
        <v>6496.32</v>
      </c>
      <c r="G68" s="36">
        <f>C68-'[1]Tab 6 - Agency impact'!C90</f>
        <v>237</v>
      </c>
      <c r="H68" s="37">
        <f>E68-'[1]Tab 6 - Agency impact'!E90</f>
        <v>516.31999999999971</v>
      </c>
    </row>
    <row r="69" spans="1:8" x14ac:dyDescent="0.2">
      <c r="A69" s="22" t="s">
        <v>127</v>
      </c>
      <c r="B69" s="23" t="s">
        <v>128</v>
      </c>
      <c r="C69" s="26">
        <f>3</f>
        <v>3</v>
      </c>
      <c r="D69" s="35">
        <f t="shared" si="1"/>
        <v>12.12</v>
      </c>
      <c r="E69" s="50">
        <f t="shared" si="2"/>
        <v>36.36</v>
      </c>
      <c r="G69" s="36">
        <f>C69-'[1]Tab 6 - Agency impact'!C91</f>
        <v>3</v>
      </c>
      <c r="H69" s="37">
        <f>E69-'[1]Tab 6 - Agency impact'!E91</f>
        <v>36.36</v>
      </c>
    </row>
    <row r="70" spans="1:8" x14ac:dyDescent="0.2">
      <c r="A70" s="22" t="s">
        <v>129</v>
      </c>
      <c r="B70" s="23" t="s">
        <v>130</v>
      </c>
      <c r="C70" s="26">
        <f>45</f>
        <v>45</v>
      </c>
      <c r="D70" s="35">
        <f t="shared" ref="D70:D74" si="3">D69</f>
        <v>12.12</v>
      </c>
      <c r="E70" s="50">
        <f t="shared" si="2"/>
        <v>545.4</v>
      </c>
      <c r="G70" s="36">
        <f>C70-'[1]Tab 6 - Agency impact'!C92</f>
        <v>16</v>
      </c>
      <c r="H70" s="37">
        <f>E70-'[1]Tab 6 - Agency impact'!E92</f>
        <v>-34.600000000000023</v>
      </c>
    </row>
    <row r="71" spans="1:8" x14ac:dyDescent="0.2">
      <c r="A71" s="14" t="s">
        <v>131</v>
      </c>
      <c r="B71" s="23" t="s">
        <v>132</v>
      </c>
      <c r="C71" s="26"/>
      <c r="D71" s="35">
        <f t="shared" si="3"/>
        <v>12.12</v>
      </c>
      <c r="E71" s="50">
        <f t="shared" si="2"/>
        <v>0</v>
      </c>
      <c r="G71" s="36">
        <f>C71-'[1]Tab 6 - Agency impact'!C94</f>
        <v>0</v>
      </c>
      <c r="H71" s="37">
        <f>E71-'[1]Tab 6 - Agency impact'!E94</f>
        <v>0</v>
      </c>
    </row>
    <row r="72" spans="1:8" x14ac:dyDescent="0.2">
      <c r="A72" s="14" t="s">
        <v>133</v>
      </c>
      <c r="B72" s="23" t="s">
        <v>134</v>
      </c>
      <c r="C72" s="26">
        <f>1+27</f>
        <v>28</v>
      </c>
      <c r="D72" s="35">
        <f t="shared" si="3"/>
        <v>12.12</v>
      </c>
      <c r="E72" s="50">
        <f t="shared" si="2"/>
        <v>339.35999999999996</v>
      </c>
      <c r="G72" s="36">
        <f>C72-'[1]Tab 6 - Agency impact'!C95</f>
        <v>1</v>
      </c>
      <c r="H72" s="37">
        <f>E72-'[1]Tab 6 - Agency impact'!E95</f>
        <v>-200.64000000000004</v>
      </c>
    </row>
    <row r="73" spans="1:8" x14ac:dyDescent="0.2">
      <c r="A73" s="24" t="s">
        <v>135</v>
      </c>
      <c r="B73" s="23" t="s">
        <v>136</v>
      </c>
      <c r="C73" s="26"/>
      <c r="D73" s="35">
        <f>D72</f>
        <v>12.12</v>
      </c>
      <c r="E73" s="50">
        <f t="shared" si="2"/>
        <v>0</v>
      </c>
      <c r="G73" s="36">
        <f>C73-'[1]Tab 6 - Agency impact'!C97</f>
        <v>0</v>
      </c>
      <c r="H73" s="37">
        <f>E73-'[1]Tab 6 - Agency impact'!E97</f>
        <v>0</v>
      </c>
    </row>
    <row r="74" spans="1:8" x14ac:dyDescent="0.2">
      <c r="A74" s="14" t="s">
        <v>137</v>
      </c>
      <c r="B74" s="23" t="s">
        <v>138</v>
      </c>
      <c r="C74" s="26">
        <f>2</f>
        <v>2</v>
      </c>
      <c r="D74" s="35">
        <f t="shared" si="3"/>
        <v>12.12</v>
      </c>
      <c r="E74" s="50">
        <f t="shared" si="2"/>
        <v>24.24</v>
      </c>
      <c r="G74" s="36">
        <f>C74-'[1]Tab 6 - Agency impact'!C98</f>
        <v>2</v>
      </c>
      <c r="H74" s="37">
        <f>E74-'[1]Tab 6 - Agency impact'!E98</f>
        <v>24.24</v>
      </c>
    </row>
    <row r="75" spans="1:8" ht="13.5" thickBot="1" x14ac:dyDescent="0.25">
      <c r="A75" s="42"/>
      <c r="B75" s="32" t="s">
        <v>139</v>
      </c>
      <c r="C75" s="43">
        <f>SUM(C4:C74)</f>
        <v>5988</v>
      </c>
      <c r="D75" s="44"/>
      <c r="E75" s="45">
        <f>SUM(E4:E74)</f>
        <v>72574.559999999983</v>
      </c>
      <c r="G75" s="46">
        <f>C75-'[1]Tab 6 - Agency impact'!C100</f>
        <v>2359</v>
      </c>
      <c r="H75" s="47">
        <f>E75-'[1]Tab 6 - Agency impact'!E100</f>
        <v>-5.4400000000168802</v>
      </c>
    </row>
    <row r="76" spans="1:8" ht="13.5" thickTop="1" x14ac:dyDescent="0.2"/>
    <row r="78" spans="1:8" x14ac:dyDescent="0.2">
      <c r="A78" s="33"/>
      <c r="C78" s="46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2024-08-15T18:39:18Z</dcterms:created>
  <dcterms:modified xsi:type="dcterms:W3CDTF">2024-08-16T19:58:49Z</dcterms:modified>
</cp:coreProperties>
</file>