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N:\DAS Shared Perm\GSE Infrastructure\MM FY25 0017-2000 Elevators\"/>
    </mc:Choice>
  </mc:AlternateContent>
  <xr:revisionPtr revIDLastSave="0" documentId="13_ncr:1_{397401B6-E072-40A5-8F2F-1D0CAB82724A}" xr6:coauthVersionLast="47" xr6:coauthVersionMax="47" xr10:uidLastSave="{00000000-0000-0000-0000-000000000000}"/>
  <bookViews>
    <workbookView xWindow="-120" yWindow="-120" windowWidth="29040" windowHeight="15720" tabRatio="909" firstSheet="1" activeTab="22" xr2:uid="{00000000-000D-0000-FFFF-FFFF00000000}"/>
  </bookViews>
  <sheets>
    <sheet name="Language" sheetId="7" state="hidden" r:id="rId1"/>
    <sheet name="FINANCIAL" sheetId="6" r:id="rId2"/>
    <sheet name="RECAP #9436.00" sheetId="8" state="hidden" r:id="rId3"/>
    <sheet name="#9436.00 DCI Group" sheetId="9" state="hidden" r:id="rId4"/>
    <sheet name="#9436.00 PM TIME" sheetId="10" state="hidden" r:id="rId5"/>
    <sheet name="#9436.00 Misc" sheetId="11" state="hidden" r:id="rId6"/>
    <sheet name="#9436.00 OPN Architects" sheetId="16" state="hidden" r:id="rId7"/>
    <sheet name="#9436.00 Bergstrom Construction" sheetId="18" state="hidden" r:id="rId8"/>
    <sheet name="#9436.00 Schumacher Elevator" sheetId="19" state="hidden" r:id="rId9"/>
    <sheet name="#9436.00 All Iowa Mechanical" sheetId="20" state="hidden" r:id="rId10"/>
    <sheet name="#9436.00 Air Con Electric" sheetId="21" state="hidden" r:id="rId11"/>
    <sheet name="#9436.00 DCI Group (2)" sheetId="22" state="hidden" r:id="rId12"/>
    <sheet name="#9436.00 Johnson Controls" sheetId="23" state="hidden" r:id="rId13"/>
    <sheet name="#9436.00 Johnson Controls (2)" sheetId="28" state="hidden" r:id="rId14"/>
    <sheet name="#9436.00 Johnson Controls ( (3)" sheetId="30" state="hidden" r:id="rId15"/>
    <sheet name="#9436.00 Basepoint-Access Contr" sheetId="31" state="hidden" r:id="rId16"/>
    <sheet name="#9436.00 Johnson Controls (4)" sheetId="32" state="hidden" r:id="rId17"/>
    <sheet name="RECAP #9440.00" sheetId="12" r:id="rId18"/>
    <sheet name="#9440.00 OPN Architects" sheetId="17" r:id="rId19"/>
    <sheet name="#9440.00 PM TIME" sheetId="14" r:id="rId20"/>
    <sheet name="#9440.00 Misc " sheetId="15" r:id="rId21"/>
    <sheet name="#9440.00 DCI Group" sheetId="13" state="hidden" r:id="rId22"/>
    <sheet name="#9440.00 DCI Group (2)" sheetId="24" r:id="rId23"/>
    <sheet name="#9440.00 Van Maanen Electrical" sheetId="25" r:id="rId24"/>
    <sheet name="#9440.00 Proctor Mechanical" sheetId="26" r:id="rId25"/>
    <sheet name="#9440.00 Bergstrom Construction" sheetId="27" r:id="rId26"/>
    <sheet name="#9440.00 Metro Elevator" sheetId="29" r:id="rId27"/>
    <sheet name="RECAP #XXXX.XX" sheetId="2" state="hidden" r:id="rId28"/>
    <sheet name="#XXXX.XX Vendor A" sheetId="3" state="hidden" r:id="rId29"/>
    <sheet name="#XXXX.XX PM TIME" sheetId="4" state="hidden" r:id="rId30"/>
    <sheet name="#XXXX.XX Misc" sheetId="5" state="hidden" r:id="rId31"/>
  </sheets>
  <externalReferences>
    <externalReference r:id="rId32"/>
    <externalReference r:id="rId33"/>
  </externalReferences>
  <definedNames>
    <definedName name="_xlnm._FilterDatabase" localSheetId="1" hidden="1">FINANCIAL!$A$13:$K$13</definedName>
    <definedName name="_xlnm.Print_Area" localSheetId="8">'#9436.00 Schumacher Elevator'!$A$1:$K$26</definedName>
    <definedName name="_xlnm.Print_Area" localSheetId="1">FINANCIAL!$A$1:$K$47</definedName>
    <definedName name="_xlnm.Print_Titles" localSheetId="1">FINANCIAL!$2:$2</definedName>
    <definedName name="Z_B4E4B686_422E_4CA5_83DF_67B3403136B9_.wvu.FilterData" localSheetId="1" hidden="1">FINANCIAL!$A$13:$K$13</definedName>
    <definedName name="Z_B4E4B686_422E_4CA5_83DF_67B3403136B9_.wvu.PrintArea" localSheetId="1" hidden="1">FINANCIAL!$A$1:$K$47</definedName>
    <definedName name="Z_B4E4B686_422E_4CA5_83DF_67B3403136B9_.wvu.PrintTitles" localSheetId="1" hidden="1">FINANCIAL!$2:$2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4" i="24" l="1"/>
  <c r="F32" i="24"/>
  <c r="J51" i="6"/>
  <c r="E24" i="29"/>
  <c r="E25" i="29" s="1"/>
  <c r="E26" i="29" s="1"/>
  <c r="H22" i="26"/>
  <c r="H23" i="26" s="1"/>
  <c r="H24" i="26" s="1"/>
  <c r="G22" i="26"/>
  <c r="G23" i="26" s="1"/>
  <c r="G24" i="26" s="1"/>
  <c r="E22" i="26"/>
  <c r="E23" i="26" s="1"/>
  <c r="E24" i="26" s="1"/>
  <c r="E25" i="24"/>
  <c r="E26" i="24"/>
  <c r="E27" i="24" s="1"/>
  <c r="F111" i="17" l="1"/>
  <c r="F112" i="17"/>
  <c r="F107" i="17"/>
  <c r="F99" i="17"/>
  <c r="F91" i="17"/>
  <c r="F83" i="17"/>
  <c r="F75" i="17"/>
  <c r="F67" i="17"/>
  <c r="F59" i="17"/>
  <c r="F51" i="17"/>
  <c r="F43" i="17"/>
  <c r="H29" i="17"/>
  <c r="H30" i="17" s="1"/>
  <c r="H31" i="17" s="1"/>
  <c r="H32" i="17" s="1"/>
  <c r="H33" i="17" s="1"/>
  <c r="H34" i="17" s="1"/>
  <c r="G30" i="17"/>
  <c r="G31" i="17" s="1"/>
  <c r="G32" i="17" s="1"/>
  <c r="G33" i="17" s="1"/>
  <c r="G34" i="17" s="1"/>
  <c r="E30" i="17"/>
  <c r="E31" i="17" s="1"/>
  <c r="E32" i="17" s="1"/>
  <c r="E33" i="17" s="1"/>
  <c r="E34" i="17" s="1"/>
  <c r="D111" i="17"/>
  <c r="H111" i="17" s="1"/>
  <c r="F115" i="17"/>
  <c r="H118" i="17"/>
  <c r="F118" i="17"/>
  <c r="D118" i="17"/>
  <c r="H114" i="17"/>
  <c r="I52" i="14"/>
  <c r="I53" i="14" s="1"/>
  <c r="I54" i="14" s="1"/>
  <c r="I55" i="14" s="1"/>
  <c r="I56" i="14" s="1"/>
  <c r="H52" i="14"/>
  <c r="H53" i="14" s="1"/>
  <c r="H54" i="14" s="1"/>
  <c r="H55" i="14" s="1"/>
  <c r="H56" i="14" s="1"/>
  <c r="F52" i="14"/>
  <c r="F53" i="14" s="1"/>
  <c r="F54" i="14" s="1"/>
  <c r="F55" i="14" s="1"/>
  <c r="F56" i="14" s="1"/>
  <c r="I17" i="25"/>
  <c r="D115" i="17" l="1"/>
  <c r="D119" i="17" s="1"/>
  <c r="I24" i="27"/>
  <c r="E25" i="27"/>
  <c r="E26" i="27" s="1"/>
  <c r="E27" i="27" s="1"/>
  <c r="H113" i="17" l="1"/>
  <c r="F33" i="24" l="1"/>
  <c r="D32" i="27" l="1"/>
  <c r="F32" i="27"/>
  <c r="E15" i="6" l="1"/>
  <c r="E9" i="10"/>
  <c r="H48" i="10"/>
  <c r="H49" i="10" s="1"/>
  <c r="H50" i="10" s="1"/>
  <c r="D27" i="22" l="1"/>
  <c r="D26" i="22"/>
  <c r="F27" i="22"/>
  <c r="F26" i="22"/>
  <c r="F23" i="32"/>
  <c r="E23" i="8" s="1"/>
  <c r="D23" i="32"/>
  <c r="D23" i="8" s="1"/>
  <c r="G10" i="32"/>
  <c r="G11" i="32" s="1"/>
  <c r="G12" i="32" s="1"/>
  <c r="G13" i="32" s="1"/>
  <c r="G14" i="32" s="1"/>
  <c r="G15" i="32" s="1"/>
  <c r="G16" i="32" s="1"/>
  <c r="G17" i="32" s="1"/>
  <c r="G18" i="32" s="1"/>
  <c r="G19" i="32" s="1"/>
  <c r="G20" i="32" s="1"/>
  <c r="G21" i="32" s="1"/>
  <c r="E9" i="32"/>
  <c r="E10" i="32" s="1"/>
  <c r="E11" i="32" s="1"/>
  <c r="E12" i="32" s="1"/>
  <c r="E13" i="32" s="1"/>
  <c r="E14" i="32" s="1"/>
  <c r="E15" i="32" s="1"/>
  <c r="E16" i="32" s="1"/>
  <c r="E17" i="32" s="1"/>
  <c r="E18" i="32" s="1"/>
  <c r="E19" i="32" s="1"/>
  <c r="E20" i="32" s="1"/>
  <c r="E21" i="32" s="1"/>
  <c r="A6" i="32"/>
  <c r="D3" i="32"/>
  <c r="A3" i="32"/>
  <c r="A2" i="32"/>
  <c r="A1" i="32"/>
  <c r="H23" i="32" l="1"/>
  <c r="F23" i="8" s="1"/>
  <c r="H9" i="32"/>
  <c r="H10" i="32" s="1"/>
  <c r="H11" i="32" s="1"/>
  <c r="H12" i="32" s="1"/>
  <c r="H13" i="32" s="1"/>
  <c r="H14" i="32" s="1"/>
  <c r="H15" i="32" s="1"/>
  <c r="H16" i="32" s="1"/>
  <c r="H17" i="32" s="1"/>
  <c r="H18" i="32" s="1"/>
  <c r="H19" i="32" s="1"/>
  <c r="H20" i="32" s="1"/>
  <c r="H21" i="32" s="1"/>
  <c r="D28" i="31"/>
  <c r="F28" i="31"/>
  <c r="H26" i="31"/>
  <c r="F23" i="31"/>
  <c r="E22" i="8" s="1"/>
  <c r="D23" i="31"/>
  <c r="G10" i="31"/>
  <c r="G11" i="31" s="1"/>
  <c r="G12" i="31" s="1"/>
  <c r="G13" i="31" s="1"/>
  <c r="G14" i="31" s="1"/>
  <c r="G15" i="31" s="1"/>
  <c r="G16" i="31" s="1"/>
  <c r="G17" i="31" s="1"/>
  <c r="G18" i="31" s="1"/>
  <c r="G19" i="31" s="1"/>
  <c r="G20" i="31" s="1"/>
  <c r="G21" i="31" s="1"/>
  <c r="E9" i="31"/>
  <c r="E10" i="31" s="1"/>
  <c r="E11" i="31" s="1"/>
  <c r="E12" i="31" s="1"/>
  <c r="E13" i="31" s="1"/>
  <c r="E14" i="31" s="1"/>
  <c r="E15" i="31" s="1"/>
  <c r="E16" i="31" s="1"/>
  <c r="E17" i="31" s="1"/>
  <c r="E18" i="31" s="1"/>
  <c r="E19" i="31" s="1"/>
  <c r="E20" i="31" s="1"/>
  <c r="E21" i="31" s="1"/>
  <c r="A6" i="31"/>
  <c r="D3" i="31"/>
  <c r="A3" i="31"/>
  <c r="A2" i="31"/>
  <c r="A1" i="31"/>
  <c r="F23" i="30"/>
  <c r="E21" i="8" s="1"/>
  <c r="D23" i="30"/>
  <c r="G10" i="30"/>
  <c r="G11" i="30" s="1"/>
  <c r="G12" i="30" s="1"/>
  <c r="G13" i="30" s="1"/>
  <c r="G14" i="30" s="1"/>
  <c r="G15" i="30" s="1"/>
  <c r="G16" i="30" s="1"/>
  <c r="G17" i="30" s="1"/>
  <c r="G18" i="30" s="1"/>
  <c r="G19" i="30" s="1"/>
  <c r="G20" i="30" s="1"/>
  <c r="G21" i="30" s="1"/>
  <c r="E9" i="30"/>
  <c r="E10" i="30" s="1"/>
  <c r="E11" i="30" s="1"/>
  <c r="E12" i="30" s="1"/>
  <c r="E13" i="30" s="1"/>
  <c r="E14" i="30" s="1"/>
  <c r="E15" i="30" s="1"/>
  <c r="E16" i="30" s="1"/>
  <c r="E17" i="30" s="1"/>
  <c r="E18" i="30" s="1"/>
  <c r="E19" i="30" s="1"/>
  <c r="E20" i="30" s="1"/>
  <c r="E21" i="30" s="1"/>
  <c r="A6" i="30"/>
  <c r="D3" i="30"/>
  <c r="A3" i="30"/>
  <c r="A2" i="30"/>
  <c r="A1" i="30"/>
  <c r="H23" i="31" l="1"/>
  <c r="F22" i="8" s="1"/>
  <c r="H23" i="30"/>
  <c r="F21" i="8" s="1"/>
  <c r="D22" i="8"/>
  <c r="D21" i="8"/>
  <c r="H27" i="31"/>
  <c r="H28" i="31" s="1"/>
  <c r="H9" i="31"/>
  <c r="H10" i="31" s="1"/>
  <c r="H11" i="31" s="1"/>
  <c r="H12" i="31" s="1"/>
  <c r="H13" i="31" s="1"/>
  <c r="H14" i="31" s="1"/>
  <c r="H15" i="31" s="1"/>
  <c r="H16" i="31" s="1"/>
  <c r="H17" i="31" s="1"/>
  <c r="H18" i="31" s="1"/>
  <c r="H19" i="31" s="1"/>
  <c r="H20" i="31" s="1"/>
  <c r="H21" i="31" s="1"/>
  <c r="H9" i="30"/>
  <c r="H10" i="30" s="1"/>
  <c r="H11" i="30" s="1"/>
  <c r="H12" i="30" s="1"/>
  <c r="H13" i="30" s="1"/>
  <c r="H14" i="30" s="1"/>
  <c r="H15" i="30" s="1"/>
  <c r="H16" i="30" s="1"/>
  <c r="H17" i="30" s="1"/>
  <c r="H18" i="30" s="1"/>
  <c r="H19" i="30" s="1"/>
  <c r="H20" i="30" s="1"/>
  <c r="H21" i="30" s="1"/>
  <c r="I12" i="28" l="1"/>
  <c r="I13" i="28" s="1"/>
  <c r="I11" i="25"/>
  <c r="I12" i="25" s="1"/>
  <c r="I15" i="25" s="1"/>
  <c r="F28" i="22" l="1"/>
  <c r="I12" i="26"/>
  <c r="I14" i="26" s="1"/>
  <c r="I15" i="26" s="1"/>
  <c r="I16" i="26" s="1"/>
  <c r="I18" i="26" s="1"/>
  <c r="I19" i="26" s="1"/>
  <c r="G37" i="10" l="1"/>
  <c r="G36" i="10"/>
  <c r="I12" i="20"/>
  <c r="I13" i="20" s="1"/>
  <c r="I14" i="20" s="1"/>
  <c r="I15" i="20" s="1"/>
  <c r="D28" i="3"/>
  <c r="H27" i="3"/>
  <c r="F28" i="3"/>
  <c r="I12" i="29"/>
  <c r="I13" i="29" s="1"/>
  <c r="I15" i="29" s="1"/>
  <c r="I16" i="29" s="1"/>
  <c r="I17" i="29" s="1"/>
  <c r="I19" i="29" s="1"/>
  <c r="I20" i="29" s="1"/>
  <c r="I21" i="29" s="1"/>
  <c r="I22" i="29" s="1"/>
  <c r="I23" i="29" s="1"/>
  <c r="H26" i="3" l="1"/>
  <c r="H28" i="3" s="1"/>
  <c r="I12" i="19" l="1"/>
  <c r="I13" i="19" s="1"/>
  <c r="I15" i="19" s="1"/>
  <c r="I16" i="19" s="1"/>
  <c r="G33" i="14" l="1"/>
  <c r="G32" i="14"/>
  <c r="G33" i="10"/>
  <c r="G32" i="10"/>
  <c r="G29" i="14" l="1"/>
  <c r="G28" i="14"/>
  <c r="G29" i="10"/>
  <c r="G28" i="10"/>
  <c r="I10" i="27" l="1"/>
  <c r="I12" i="27" s="1"/>
  <c r="I13" i="27" s="1"/>
  <c r="I15" i="27" s="1"/>
  <c r="I16" i="27" s="1"/>
  <c r="I17" i="27" s="1"/>
  <c r="I19" i="27" s="1"/>
  <c r="I21" i="27" s="1"/>
  <c r="I23" i="27" s="1"/>
  <c r="F35" i="24" l="1"/>
  <c r="G27" i="14" l="1"/>
  <c r="G26" i="14"/>
  <c r="G27" i="10"/>
  <c r="G26" i="10" l="1"/>
  <c r="I10" i="21" l="1"/>
  <c r="I11" i="21" s="1"/>
  <c r="I13" i="21" s="1"/>
  <c r="I14" i="21" s="1"/>
  <c r="I15" i="21" s="1"/>
  <c r="I17" i="21" s="1"/>
  <c r="I10" i="18"/>
  <c r="I12" i="18" s="1"/>
  <c r="I13" i="18" s="1"/>
  <c r="I15" i="18" s="1"/>
  <c r="F28" i="29" l="1"/>
  <c r="D28" i="29"/>
  <c r="G10" i="29"/>
  <c r="G11" i="29" s="1"/>
  <c r="G12" i="29" s="1"/>
  <c r="G13" i="29" s="1"/>
  <c r="G14" i="29" s="1"/>
  <c r="G15" i="29" s="1"/>
  <c r="G16" i="29" s="1"/>
  <c r="G17" i="29" s="1"/>
  <c r="G18" i="29" s="1"/>
  <c r="G19" i="29" s="1"/>
  <c r="G20" i="29" s="1"/>
  <c r="G21" i="29" s="1"/>
  <c r="G22" i="29" s="1"/>
  <c r="G23" i="29" s="1"/>
  <c r="G24" i="29" s="1"/>
  <c r="G25" i="29" s="1"/>
  <c r="G26" i="29" s="1"/>
  <c r="E9" i="29"/>
  <c r="H9" i="29" s="1"/>
  <c r="H10" i="29" s="1"/>
  <c r="H11" i="29" s="1"/>
  <c r="H12" i="29" s="1"/>
  <c r="H13" i="29" s="1"/>
  <c r="H14" i="29" s="1"/>
  <c r="H15" i="29" s="1"/>
  <c r="H16" i="29" s="1"/>
  <c r="H17" i="29" s="1"/>
  <c r="H18" i="29" s="1"/>
  <c r="H19" i="29" s="1"/>
  <c r="H20" i="29" s="1"/>
  <c r="H21" i="29" s="1"/>
  <c r="H22" i="29" s="1"/>
  <c r="H23" i="29" s="1"/>
  <c r="H24" i="29" s="1"/>
  <c r="H25" i="29" s="1"/>
  <c r="H26" i="29" s="1"/>
  <c r="A6" i="29"/>
  <c r="D3" i="29"/>
  <c r="A3" i="29"/>
  <c r="A2" i="29"/>
  <c r="A1" i="29"/>
  <c r="E18" i="12" l="1"/>
  <c r="D18" i="12"/>
  <c r="E10" i="29"/>
  <c r="E11" i="29" s="1"/>
  <c r="E12" i="29" s="1"/>
  <c r="E13" i="29" s="1"/>
  <c r="E14" i="29" s="1"/>
  <c r="E15" i="29" s="1"/>
  <c r="E16" i="29" s="1"/>
  <c r="E17" i="29" s="1"/>
  <c r="E18" i="29" s="1"/>
  <c r="E19" i="29" s="1"/>
  <c r="E20" i="29" s="1"/>
  <c r="E21" i="29" s="1"/>
  <c r="E22" i="29" s="1"/>
  <c r="E23" i="29" s="1"/>
  <c r="H28" i="29"/>
  <c r="F23" i="28"/>
  <c r="E20" i="8" s="1"/>
  <c r="D23" i="28"/>
  <c r="G10" i="28"/>
  <c r="G11" i="28" s="1"/>
  <c r="G12" i="28" s="1"/>
  <c r="G13" i="28" s="1"/>
  <c r="G14" i="28" s="1"/>
  <c r="G15" i="28" s="1"/>
  <c r="G16" i="28" s="1"/>
  <c r="G17" i="28" s="1"/>
  <c r="G18" i="28" s="1"/>
  <c r="G19" i="28" s="1"/>
  <c r="G20" i="28" s="1"/>
  <c r="G21" i="28" s="1"/>
  <c r="E9" i="28"/>
  <c r="E10" i="28" s="1"/>
  <c r="E11" i="28" s="1"/>
  <c r="E12" i="28" s="1"/>
  <c r="E13" i="28" s="1"/>
  <c r="E14" i="28" s="1"/>
  <c r="E15" i="28" s="1"/>
  <c r="E16" i="28" s="1"/>
  <c r="E17" i="28" s="1"/>
  <c r="E18" i="28" s="1"/>
  <c r="E19" i="28" s="1"/>
  <c r="E20" i="28" s="1"/>
  <c r="E21" i="28" s="1"/>
  <c r="A6" i="28"/>
  <c r="D3" i="28"/>
  <c r="A3" i="28"/>
  <c r="A2" i="28"/>
  <c r="A1" i="28"/>
  <c r="H23" i="28" l="1"/>
  <c r="F20" i="8" s="1"/>
  <c r="D20" i="8"/>
  <c r="F18" i="12"/>
  <c r="H9" i="28"/>
  <c r="H10" i="28" s="1"/>
  <c r="H11" i="28" s="1"/>
  <c r="H12" i="28" s="1"/>
  <c r="H13" i="28" s="1"/>
  <c r="H14" i="28" s="1"/>
  <c r="H15" i="28" s="1"/>
  <c r="H16" i="28" s="1"/>
  <c r="H17" i="28" s="1"/>
  <c r="H18" i="28" s="1"/>
  <c r="H19" i="28" s="1"/>
  <c r="H20" i="28" s="1"/>
  <c r="H21" i="28" s="1"/>
  <c r="F29" i="27"/>
  <c r="D29" i="27"/>
  <c r="G10" i="27"/>
  <c r="G11" i="27" s="1"/>
  <c r="G12" i="27" s="1"/>
  <c r="G13" i="27" s="1"/>
  <c r="G14" i="27" s="1"/>
  <c r="G15" i="27" s="1"/>
  <c r="G16" i="27" s="1"/>
  <c r="G17" i="27" s="1"/>
  <c r="G18" i="27" s="1"/>
  <c r="G19" i="27" s="1"/>
  <c r="G20" i="27" s="1"/>
  <c r="G21" i="27" s="1"/>
  <c r="G22" i="27" s="1"/>
  <c r="G23" i="27" s="1"/>
  <c r="G24" i="27" s="1"/>
  <c r="G25" i="27" s="1"/>
  <c r="G26" i="27" s="1"/>
  <c r="G27" i="27" s="1"/>
  <c r="E9" i="27"/>
  <c r="H9" i="27" s="1"/>
  <c r="H10" i="27" s="1"/>
  <c r="H11" i="27" s="1"/>
  <c r="H12" i="27" s="1"/>
  <c r="H13" i="27" s="1"/>
  <c r="H14" i="27" s="1"/>
  <c r="H15" i="27" s="1"/>
  <c r="H16" i="27" s="1"/>
  <c r="H17" i="27" s="1"/>
  <c r="H18" i="27" s="1"/>
  <c r="H19" i="27" s="1"/>
  <c r="H20" i="27" s="1"/>
  <c r="H21" i="27" s="1"/>
  <c r="H22" i="27" s="1"/>
  <c r="H23" i="27" s="1"/>
  <c r="H24" i="27" s="1"/>
  <c r="H25" i="27" s="1"/>
  <c r="H26" i="27" s="1"/>
  <c r="H27" i="27" s="1"/>
  <c r="A6" i="27"/>
  <c r="D3" i="27"/>
  <c r="A3" i="27"/>
  <c r="A2" i="27"/>
  <c r="A1" i="27"/>
  <c r="D25" i="25"/>
  <c r="D29" i="26"/>
  <c r="F26" i="26"/>
  <c r="D26" i="26"/>
  <c r="G10" i="26"/>
  <c r="G11" i="26" s="1"/>
  <c r="G12" i="26" s="1"/>
  <c r="G13" i="26" s="1"/>
  <c r="G14" i="26" s="1"/>
  <c r="G15" i="26" s="1"/>
  <c r="G16" i="26" s="1"/>
  <c r="G17" i="26" s="1"/>
  <c r="G18" i="26" s="1"/>
  <c r="G19" i="26" s="1"/>
  <c r="G20" i="26" s="1"/>
  <c r="G21" i="26" s="1"/>
  <c r="E9" i="26"/>
  <c r="E10" i="26" s="1"/>
  <c r="E11" i="26" s="1"/>
  <c r="E12" i="26" s="1"/>
  <c r="E13" i="26" s="1"/>
  <c r="E14" i="26" s="1"/>
  <c r="E15" i="26" s="1"/>
  <c r="E16" i="26" s="1"/>
  <c r="E17" i="26" s="1"/>
  <c r="E18" i="26" s="1"/>
  <c r="E19" i="26" s="1"/>
  <c r="E20" i="26" s="1"/>
  <c r="E21" i="26" s="1"/>
  <c r="A6" i="26"/>
  <c r="D3" i="26"/>
  <c r="A3" i="26"/>
  <c r="A2" i="26"/>
  <c r="A1" i="26"/>
  <c r="F22" i="25"/>
  <c r="D22" i="25"/>
  <c r="G10" i="25"/>
  <c r="G11" i="25" s="1"/>
  <c r="G12" i="25" s="1"/>
  <c r="G13" i="25" s="1"/>
  <c r="G14" i="25" s="1"/>
  <c r="G15" i="25" s="1"/>
  <c r="G16" i="25" s="1"/>
  <c r="G17" i="25" s="1"/>
  <c r="G18" i="25" s="1"/>
  <c r="G19" i="25" s="1"/>
  <c r="G20" i="25" s="1"/>
  <c r="E9" i="25"/>
  <c r="E10" i="25" s="1"/>
  <c r="E11" i="25" s="1"/>
  <c r="E12" i="25" s="1"/>
  <c r="E13" i="25" s="1"/>
  <c r="E14" i="25" s="1"/>
  <c r="E15" i="25" s="1"/>
  <c r="E16" i="25" s="1"/>
  <c r="E17" i="25" s="1"/>
  <c r="E18" i="25" s="1"/>
  <c r="E19" i="25" s="1"/>
  <c r="E20" i="25" s="1"/>
  <c r="A6" i="25"/>
  <c r="D3" i="25"/>
  <c r="A3" i="25"/>
  <c r="A2" i="25"/>
  <c r="A1" i="25"/>
  <c r="D17" i="12" l="1"/>
  <c r="E15" i="12"/>
  <c r="E10" i="27"/>
  <c r="E11" i="27" s="1"/>
  <c r="E12" i="27" s="1"/>
  <c r="E13" i="27" s="1"/>
  <c r="E14" i="27" s="1"/>
  <c r="E15" i="27" s="1"/>
  <c r="E16" i="27" s="1"/>
  <c r="E17" i="27" s="1"/>
  <c r="E18" i="27" s="1"/>
  <c r="E19" i="27" s="1"/>
  <c r="E20" i="27" s="1"/>
  <c r="E21" i="27" s="1"/>
  <c r="E22" i="27" s="1"/>
  <c r="E23" i="27" s="1"/>
  <c r="E24" i="27" s="1"/>
  <c r="E16" i="12"/>
  <c r="D16" i="12"/>
  <c r="E17" i="12"/>
  <c r="H9" i="26"/>
  <c r="H10" i="26" s="1"/>
  <c r="H11" i="26" s="1"/>
  <c r="H12" i="26" s="1"/>
  <c r="H13" i="26" s="1"/>
  <c r="H14" i="26" s="1"/>
  <c r="H15" i="26" s="1"/>
  <c r="H16" i="26" s="1"/>
  <c r="H17" i="26" s="1"/>
  <c r="H18" i="26" s="1"/>
  <c r="H19" i="26" s="1"/>
  <c r="H20" i="26" s="1"/>
  <c r="H21" i="26" s="1"/>
  <c r="D30" i="26"/>
  <c r="D33" i="27"/>
  <c r="H29" i="27"/>
  <c r="D15" i="12"/>
  <c r="H26" i="26"/>
  <c r="D26" i="25"/>
  <c r="H9" i="25"/>
  <c r="H10" i="25" s="1"/>
  <c r="H11" i="25" s="1"/>
  <c r="H12" i="25" s="1"/>
  <c r="H13" i="25" s="1"/>
  <c r="H14" i="25" s="1"/>
  <c r="H15" i="25" s="1"/>
  <c r="H16" i="25" s="1"/>
  <c r="H17" i="25" s="1"/>
  <c r="H18" i="25" s="1"/>
  <c r="H19" i="25" s="1"/>
  <c r="H20" i="25" s="1"/>
  <c r="H22" i="25"/>
  <c r="F16" i="12" l="1"/>
  <c r="F17" i="12"/>
  <c r="F15" i="12"/>
  <c r="H33" i="24" l="1"/>
  <c r="D38" i="24"/>
  <c r="H34" i="24"/>
  <c r="D35" i="24"/>
  <c r="F29" i="24"/>
  <c r="D29" i="24"/>
  <c r="D14" i="12" s="1"/>
  <c r="G10" i="24"/>
  <c r="G11" i="24" s="1"/>
  <c r="G12" i="24" s="1"/>
  <c r="G13" i="24" s="1"/>
  <c r="G14" i="24" s="1"/>
  <c r="G15" i="24" s="1"/>
  <c r="G16" i="24" s="1"/>
  <c r="G17" i="24" s="1"/>
  <c r="G18" i="24" s="1"/>
  <c r="G19" i="24" s="1"/>
  <c r="G20" i="24" s="1"/>
  <c r="G21" i="24" s="1"/>
  <c r="G22" i="24" s="1"/>
  <c r="G23" i="24" s="1"/>
  <c r="G24" i="24" s="1"/>
  <c r="G25" i="24" s="1"/>
  <c r="G26" i="24" s="1"/>
  <c r="G27" i="24" s="1"/>
  <c r="E9" i="24"/>
  <c r="H9" i="24" s="1"/>
  <c r="H10" i="24" s="1"/>
  <c r="H11" i="24" s="1"/>
  <c r="H12" i="24" s="1"/>
  <c r="H13" i="24" s="1"/>
  <c r="H14" i="24" s="1"/>
  <c r="H15" i="24" s="1"/>
  <c r="H16" i="24" s="1"/>
  <c r="H17" i="24" s="1"/>
  <c r="H18" i="24" s="1"/>
  <c r="H19" i="24" s="1"/>
  <c r="H20" i="24" s="1"/>
  <c r="H21" i="24" s="1"/>
  <c r="H22" i="24" s="1"/>
  <c r="H23" i="24" s="1"/>
  <c r="A6" i="24"/>
  <c r="D3" i="24"/>
  <c r="A3" i="24"/>
  <c r="A2" i="24"/>
  <c r="A1" i="24"/>
  <c r="H24" i="24" l="1"/>
  <c r="H25" i="24" s="1"/>
  <c r="H26" i="24" s="1"/>
  <c r="H27" i="24" s="1"/>
  <c r="E14" i="12"/>
  <c r="D39" i="24"/>
  <c r="H29" i="24"/>
  <c r="E10" i="24"/>
  <c r="E11" i="24" s="1"/>
  <c r="E12" i="24" s="1"/>
  <c r="E13" i="24" s="1"/>
  <c r="E14" i="24" s="1"/>
  <c r="E15" i="24" s="1"/>
  <c r="E16" i="24" s="1"/>
  <c r="E17" i="24" s="1"/>
  <c r="E18" i="24" s="1"/>
  <c r="E19" i="24" s="1"/>
  <c r="E20" i="24" s="1"/>
  <c r="E21" i="24" s="1"/>
  <c r="E22" i="24" s="1"/>
  <c r="E23" i="24" s="1"/>
  <c r="E24" i="24" s="1"/>
  <c r="H32" i="24"/>
  <c r="H35" i="24" s="1"/>
  <c r="E16" i="6"/>
  <c r="F14" i="12" l="1"/>
  <c r="F106" i="17"/>
  <c r="F98" i="17"/>
  <c r="F90" i="17"/>
  <c r="F82" i="17"/>
  <c r="F74" i="17"/>
  <c r="F58" i="17"/>
  <c r="F66" i="17"/>
  <c r="F50" i="17"/>
  <c r="F42" i="17"/>
  <c r="G25" i="14" l="1"/>
  <c r="G24" i="14"/>
  <c r="G25" i="10"/>
  <c r="G24" i="10"/>
  <c r="D27" i="13" l="1"/>
  <c r="D26" i="13"/>
  <c r="F26" i="13" l="1"/>
  <c r="F23" i="23" l="1"/>
  <c r="E19" i="8" s="1"/>
  <c r="D23" i="23"/>
  <c r="G10" i="23"/>
  <c r="G11" i="23" s="1"/>
  <c r="G12" i="23" s="1"/>
  <c r="G13" i="23" s="1"/>
  <c r="G14" i="23" s="1"/>
  <c r="G15" i="23" s="1"/>
  <c r="G16" i="23" s="1"/>
  <c r="G17" i="23" s="1"/>
  <c r="G18" i="23" s="1"/>
  <c r="G19" i="23" s="1"/>
  <c r="G20" i="23" s="1"/>
  <c r="G21" i="23" s="1"/>
  <c r="E9" i="23"/>
  <c r="E10" i="23" s="1"/>
  <c r="E11" i="23" s="1"/>
  <c r="E12" i="23" s="1"/>
  <c r="E13" i="23" s="1"/>
  <c r="E14" i="23" s="1"/>
  <c r="E15" i="23" s="1"/>
  <c r="E16" i="23" s="1"/>
  <c r="E17" i="23" s="1"/>
  <c r="E18" i="23" s="1"/>
  <c r="E19" i="23" s="1"/>
  <c r="E20" i="23" s="1"/>
  <c r="E21" i="23" s="1"/>
  <c r="A6" i="23"/>
  <c r="D3" i="23"/>
  <c r="A3" i="23"/>
  <c r="A2" i="23"/>
  <c r="A1" i="23"/>
  <c r="H23" i="23" l="1"/>
  <c r="F19" i="8" s="1"/>
  <c r="D19" i="8"/>
  <c r="H9" i="23"/>
  <c r="H10" i="23" s="1"/>
  <c r="H11" i="23" s="1"/>
  <c r="H12" i="23" s="1"/>
  <c r="H13" i="23" s="1"/>
  <c r="H14" i="23" s="1"/>
  <c r="H15" i="23" s="1"/>
  <c r="H16" i="23" s="1"/>
  <c r="H17" i="23" s="1"/>
  <c r="H18" i="23" s="1"/>
  <c r="H19" i="23" s="1"/>
  <c r="H20" i="23" s="1"/>
  <c r="H21" i="23" s="1"/>
  <c r="F27" i="13" l="1"/>
  <c r="F49" i="17" l="1"/>
  <c r="F41" i="17"/>
  <c r="H26" i="22" l="1"/>
  <c r="D29" i="22"/>
  <c r="H28" i="22"/>
  <c r="H27" i="22"/>
  <c r="F23" i="22"/>
  <c r="E18" i="8" s="1"/>
  <c r="D23" i="22"/>
  <c r="D18" i="8" s="1"/>
  <c r="G10" i="22"/>
  <c r="G11" i="22" s="1"/>
  <c r="G12" i="22" s="1"/>
  <c r="G13" i="22" s="1"/>
  <c r="G14" i="22" s="1"/>
  <c r="G15" i="22" s="1"/>
  <c r="G16" i="22" s="1"/>
  <c r="G17" i="22" s="1"/>
  <c r="G18" i="22" s="1"/>
  <c r="G19" i="22" s="1"/>
  <c r="G20" i="22" s="1"/>
  <c r="G21" i="22" s="1"/>
  <c r="E9" i="22"/>
  <c r="E10" i="22" s="1"/>
  <c r="E11" i="22" s="1"/>
  <c r="E12" i="22" s="1"/>
  <c r="E13" i="22" s="1"/>
  <c r="E14" i="22" s="1"/>
  <c r="E15" i="22" s="1"/>
  <c r="E16" i="22" s="1"/>
  <c r="E17" i="22" s="1"/>
  <c r="E18" i="22" s="1"/>
  <c r="E19" i="22" s="1"/>
  <c r="E20" i="22" s="1"/>
  <c r="E21" i="22" s="1"/>
  <c r="A6" i="22"/>
  <c r="D3" i="22"/>
  <c r="A3" i="22"/>
  <c r="A2" i="22"/>
  <c r="A1" i="22"/>
  <c r="H29" i="22" l="1"/>
  <c r="F29" i="22"/>
  <c r="H23" i="22"/>
  <c r="F18" i="8" s="1"/>
  <c r="H9" i="22"/>
  <c r="H10" i="22" s="1"/>
  <c r="H11" i="22" s="1"/>
  <c r="H12" i="22" s="1"/>
  <c r="H13" i="22" s="1"/>
  <c r="H14" i="22" s="1"/>
  <c r="H15" i="22" s="1"/>
  <c r="H16" i="22" s="1"/>
  <c r="H17" i="22" s="1"/>
  <c r="H18" i="22" s="1"/>
  <c r="H19" i="22" s="1"/>
  <c r="H20" i="22" s="1"/>
  <c r="H21" i="22" s="1"/>
  <c r="G23" i="14" l="1"/>
  <c r="G22" i="14"/>
  <c r="G23" i="10"/>
  <c r="G22" i="10"/>
  <c r="G21" i="14" l="1"/>
  <c r="G20" i="14"/>
  <c r="G21" i="10"/>
  <c r="G20" i="10"/>
  <c r="F104" i="17" l="1"/>
  <c r="F96" i="17"/>
  <c r="F88" i="17"/>
  <c r="F80" i="17"/>
  <c r="F72" i="17"/>
  <c r="F64" i="17"/>
  <c r="F68" i="17" s="1"/>
  <c r="F56" i="17"/>
  <c r="F48" i="17"/>
  <c r="F40" i="17"/>
  <c r="F23" i="21" l="1"/>
  <c r="E17" i="8" s="1"/>
  <c r="D23" i="21"/>
  <c r="G10" i="21"/>
  <c r="G11" i="21" s="1"/>
  <c r="G12" i="21" s="1"/>
  <c r="G13" i="21" s="1"/>
  <c r="G14" i="21" s="1"/>
  <c r="G15" i="21" s="1"/>
  <c r="G16" i="21" s="1"/>
  <c r="G17" i="21" s="1"/>
  <c r="G18" i="21" s="1"/>
  <c r="G19" i="21" s="1"/>
  <c r="G20" i="21" s="1"/>
  <c r="G21" i="21" s="1"/>
  <c r="E9" i="21"/>
  <c r="E10" i="21" s="1"/>
  <c r="E11" i="21" s="1"/>
  <c r="E12" i="21" s="1"/>
  <c r="E13" i="21" s="1"/>
  <c r="E14" i="21" s="1"/>
  <c r="E15" i="21" s="1"/>
  <c r="E16" i="21" s="1"/>
  <c r="E17" i="21" s="1"/>
  <c r="E18" i="21" s="1"/>
  <c r="E19" i="21" s="1"/>
  <c r="E20" i="21" s="1"/>
  <c r="E21" i="21" s="1"/>
  <c r="A6" i="21"/>
  <c r="D3" i="21"/>
  <c r="A3" i="21"/>
  <c r="A2" i="21"/>
  <c r="A1" i="21"/>
  <c r="F23" i="20"/>
  <c r="E16" i="8" s="1"/>
  <c r="D23" i="20"/>
  <c r="G10" i="20"/>
  <c r="G11" i="20" s="1"/>
  <c r="G12" i="20" s="1"/>
  <c r="G13" i="20" s="1"/>
  <c r="G14" i="20" s="1"/>
  <c r="G15" i="20" s="1"/>
  <c r="G16" i="20" s="1"/>
  <c r="G17" i="20" s="1"/>
  <c r="G18" i="20" s="1"/>
  <c r="G19" i="20" s="1"/>
  <c r="G20" i="20" s="1"/>
  <c r="G21" i="20" s="1"/>
  <c r="E9" i="20"/>
  <c r="E10" i="20" s="1"/>
  <c r="E11" i="20" s="1"/>
  <c r="E12" i="20" s="1"/>
  <c r="E13" i="20" s="1"/>
  <c r="E14" i="20" s="1"/>
  <c r="E15" i="20" s="1"/>
  <c r="E16" i="20" s="1"/>
  <c r="E17" i="20" s="1"/>
  <c r="E18" i="20" s="1"/>
  <c r="E19" i="20" s="1"/>
  <c r="E20" i="20" s="1"/>
  <c r="E21" i="20" s="1"/>
  <c r="A6" i="20"/>
  <c r="D3" i="20"/>
  <c r="A3" i="20"/>
  <c r="A2" i="20"/>
  <c r="A1" i="20"/>
  <c r="H23" i="20" l="1"/>
  <c r="F16" i="8" s="1"/>
  <c r="D16" i="8"/>
  <c r="H23" i="21"/>
  <c r="F17" i="8" s="1"/>
  <c r="D17" i="8"/>
  <c r="H9" i="21"/>
  <c r="H10" i="21" s="1"/>
  <c r="H11" i="21" s="1"/>
  <c r="H12" i="21" s="1"/>
  <c r="H13" i="21" s="1"/>
  <c r="H14" i="21" s="1"/>
  <c r="H15" i="21" s="1"/>
  <c r="H16" i="21" s="1"/>
  <c r="H17" i="21" s="1"/>
  <c r="H18" i="21" s="1"/>
  <c r="H19" i="21" s="1"/>
  <c r="H20" i="21" s="1"/>
  <c r="H21" i="21" s="1"/>
  <c r="H9" i="20"/>
  <c r="H10" i="20" s="1"/>
  <c r="H11" i="20" s="1"/>
  <c r="H12" i="20" s="1"/>
  <c r="H13" i="20" s="1"/>
  <c r="H14" i="20" s="1"/>
  <c r="H15" i="20" s="1"/>
  <c r="H16" i="20" s="1"/>
  <c r="H17" i="20" s="1"/>
  <c r="H18" i="20" s="1"/>
  <c r="H19" i="20" s="1"/>
  <c r="H20" i="20" s="1"/>
  <c r="H21" i="20" s="1"/>
  <c r="F23" i="19"/>
  <c r="E15" i="8" s="1"/>
  <c r="D23" i="19"/>
  <c r="D15" i="8" s="1"/>
  <c r="G10" i="19"/>
  <c r="G11" i="19" s="1"/>
  <c r="G12" i="19" s="1"/>
  <c r="G13" i="19" s="1"/>
  <c r="G14" i="19" s="1"/>
  <c r="G15" i="19" s="1"/>
  <c r="G16" i="19" s="1"/>
  <c r="G17" i="19" s="1"/>
  <c r="G18" i="19" s="1"/>
  <c r="G19" i="19" s="1"/>
  <c r="G20" i="19" s="1"/>
  <c r="G21" i="19" s="1"/>
  <c r="E9" i="19"/>
  <c r="H9" i="19" s="1"/>
  <c r="H10" i="19" s="1"/>
  <c r="H11" i="19" s="1"/>
  <c r="H12" i="19" s="1"/>
  <c r="H13" i="19" s="1"/>
  <c r="H14" i="19" s="1"/>
  <c r="H15" i="19" s="1"/>
  <c r="H16" i="19" s="1"/>
  <c r="H17" i="19" s="1"/>
  <c r="H18" i="19" s="1"/>
  <c r="H19" i="19" s="1"/>
  <c r="H20" i="19" s="1"/>
  <c r="H21" i="19" s="1"/>
  <c r="A6" i="19"/>
  <c r="D3" i="19"/>
  <c r="A3" i="19"/>
  <c r="A2" i="19"/>
  <c r="A1" i="19"/>
  <c r="E10" i="19" l="1"/>
  <c r="E11" i="19" s="1"/>
  <c r="E12" i="19" s="1"/>
  <c r="E13" i="19" s="1"/>
  <c r="E14" i="19" s="1"/>
  <c r="E15" i="19" s="1"/>
  <c r="E16" i="19" s="1"/>
  <c r="E17" i="19" s="1"/>
  <c r="E18" i="19" s="1"/>
  <c r="E19" i="19" s="1"/>
  <c r="E20" i="19" s="1"/>
  <c r="E21" i="19" s="1"/>
  <c r="H23" i="19"/>
  <c r="F15" i="8" s="1"/>
  <c r="F23" i="18" l="1"/>
  <c r="E14" i="8" s="1"/>
  <c r="D23" i="18"/>
  <c r="D14" i="8" s="1"/>
  <c r="G10" i="18"/>
  <c r="G11" i="18" s="1"/>
  <c r="G12" i="18" s="1"/>
  <c r="G13" i="18" s="1"/>
  <c r="G14" i="18" s="1"/>
  <c r="G15" i="18" s="1"/>
  <c r="G16" i="18" s="1"/>
  <c r="G17" i="18" s="1"/>
  <c r="G18" i="18" s="1"/>
  <c r="G19" i="18" s="1"/>
  <c r="G20" i="18" s="1"/>
  <c r="G21" i="18" s="1"/>
  <c r="E9" i="18"/>
  <c r="E10" i="18" s="1"/>
  <c r="E11" i="18" s="1"/>
  <c r="E12" i="18" s="1"/>
  <c r="E13" i="18" s="1"/>
  <c r="E14" i="18" s="1"/>
  <c r="E15" i="18" s="1"/>
  <c r="E16" i="18" s="1"/>
  <c r="E17" i="18" s="1"/>
  <c r="E18" i="18" s="1"/>
  <c r="E19" i="18" s="1"/>
  <c r="E20" i="18" s="1"/>
  <c r="E21" i="18" s="1"/>
  <c r="A6" i="18"/>
  <c r="D3" i="18"/>
  <c r="A3" i="18"/>
  <c r="A2" i="18"/>
  <c r="A1" i="18"/>
  <c r="H9" i="18" l="1"/>
  <c r="H10" i="18" s="1"/>
  <c r="H11" i="18" s="1"/>
  <c r="H12" i="18" s="1"/>
  <c r="H13" i="18" s="1"/>
  <c r="H14" i="18" s="1"/>
  <c r="H15" i="18" s="1"/>
  <c r="H16" i="18" s="1"/>
  <c r="H17" i="18" s="1"/>
  <c r="H18" i="18" s="1"/>
  <c r="H19" i="18" s="1"/>
  <c r="H20" i="18" s="1"/>
  <c r="H21" i="18" s="1"/>
  <c r="H23" i="18"/>
  <c r="F14" i="8" s="1"/>
  <c r="G19" i="14"/>
  <c r="G18" i="14"/>
  <c r="G19" i="10"/>
  <c r="G18" i="10"/>
  <c r="F44" i="17" l="1"/>
  <c r="F52" i="17"/>
  <c r="F60" i="17"/>
  <c r="F76" i="17"/>
  <c r="F84" i="17"/>
  <c r="F92" i="17"/>
  <c r="F100" i="17"/>
  <c r="F108" i="17"/>
  <c r="G17" i="14" l="1"/>
  <c r="G16" i="14"/>
  <c r="G17" i="10"/>
  <c r="G16" i="10"/>
  <c r="H112" i="17" l="1"/>
  <c r="H115" i="17" s="1"/>
  <c r="F119" i="17"/>
  <c r="H105" i="17" l="1"/>
  <c r="H106" i="17"/>
  <c r="H107" i="17"/>
  <c r="H104" i="17"/>
  <c r="H97" i="17"/>
  <c r="H98" i="17"/>
  <c r="H99" i="17"/>
  <c r="H96" i="17"/>
  <c r="H89" i="17"/>
  <c r="H90" i="17"/>
  <c r="H91" i="17"/>
  <c r="H88" i="17"/>
  <c r="H81" i="17"/>
  <c r="H82" i="17"/>
  <c r="H83" i="17"/>
  <c r="H80" i="17"/>
  <c r="H73" i="17"/>
  <c r="H74" i="17"/>
  <c r="H75" i="17"/>
  <c r="H72" i="17"/>
  <c r="H65" i="17"/>
  <c r="H66" i="17"/>
  <c r="H67" i="17"/>
  <c r="H64" i="17"/>
  <c r="H57" i="17"/>
  <c r="H58" i="17"/>
  <c r="H59" i="17"/>
  <c r="H56" i="17"/>
  <c r="H49" i="17"/>
  <c r="H50" i="17"/>
  <c r="H51" i="17"/>
  <c r="H48" i="17"/>
  <c r="H41" i="17"/>
  <c r="H42" i="17"/>
  <c r="H43" i="17"/>
  <c r="H40" i="17"/>
  <c r="D76" i="17"/>
  <c r="D108" i="17"/>
  <c r="D100" i="17"/>
  <c r="D92" i="17"/>
  <c r="D84" i="17"/>
  <c r="D68" i="17"/>
  <c r="D60" i="17"/>
  <c r="D52" i="17"/>
  <c r="D44" i="17"/>
  <c r="H92" i="17" l="1"/>
  <c r="H76" i="17"/>
  <c r="H68" i="17"/>
  <c r="H108" i="17"/>
  <c r="H84" i="17"/>
  <c r="H60" i="17"/>
  <c r="H52" i="17"/>
  <c r="H44" i="17"/>
  <c r="H100" i="17"/>
  <c r="F36" i="17"/>
  <c r="D36" i="17"/>
  <c r="G10" i="17"/>
  <c r="G11" i="17" s="1"/>
  <c r="G12" i="17" s="1"/>
  <c r="G13" i="17" s="1"/>
  <c r="G14" i="17" s="1"/>
  <c r="G15" i="17" s="1"/>
  <c r="G16" i="17" s="1"/>
  <c r="G17" i="17" s="1"/>
  <c r="G18" i="17" s="1"/>
  <c r="G19" i="17" s="1"/>
  <c r="G20" i="17" s="1"/>
  <c r="G21" i="17" s="1"/>
  <c r="G22" i="17" s="1"/>
  <c r="G23" i="17" s="1"/>
  <c r="G24" i="17" s="1"/>
  <c r="G25" i="17" s="1"/>
  <c r="G26" i="17" s="1"/>
  <c r="G27" i="17" s="1"/>
  <c r="G28" i="17" s="1"/>
  <c r="G29" i="17" s="1"/>
  <c r="E9" i="17"/>
  <c r="H9" i="17" s="1"/>
  <c r="H10" i="17" s="1"/>
  <c r="H11" i="17" s="1"/>
  <c r="H12" i="17" s="1"/>
  <c r="H13" i="17" s="1"/>
  <c r="H14" i="17" s="1"/>
  <c r="H15" i="17" s="1"/>
  <c r="H16" i="17" s="1"/>
  <c r="H17" i="17" s="1"/>
  <c r="H18" i="17" s="1"/>
  <c r="H19" i="17" s="1"/>
  <c r="H20" i="17" s="1"/>
  <c r="H21" i="17" s="1"/>
  <c r="H22" i="17" s="1"/>
  <c r="H23" i="17" s="1"/>
  <c r="H24" i="17" s="1"/>
  <c r="H25" i="17" s="1"/>
  <c r="H26" i="17" s="1"/>
  <c r="H27" i="17" s="1"/>
  <c r="H28" i="17" s="1"/>
  <c r="A6" i="17"/>
  <c r="D3" i="17"/>
  <c r="A3" i="17"/>
  <c r="A2" i="17"/>
  <c r="A1" i="17"/>
  <c r="E10" i="12" l="1"/>
  <c r="H119" i="17"/>
  <c r="H36" i="17"/>
  <c r="D10" i="12"/>
  <c r="E10" i="17"/>
  <c r="E11" i="17" s="1"/>
  <c r="E12" i="17" s="1"/>
  <c r="E13" i="17" s="1"/>
  <c r="E14" i="17" s="1"/>
  <c r="E15" i="17" s="1"/>
  <c r="E16" i="17" s="1"/>
  <c r="E17" i="17" s="1"/>
  <c r="E18" i="17" s="1"/>
  <c r="E19" i="17" s="1"/>
  <c r="E20" i="17" s="1"/>
  <c r="E21" i="17" s="1"/>
  <c r="E22" i="17" s="1"/>
  <c r="E23" i="17" s="1"/>
  <c r="E24" i="17" s="1"/>
  <c r="E25" i="17" s="1"/>
  <c r="E26" i="17" s="1"/>
  <c r="E27" i="17" s="1"/>
  <c r="E28" i="17" s="1"/>
  <c r="E29" i="17" s="1"/>
  <c r="D28" i="13"/>
  <c r="H27" i="13"/>
  <c r="F28" i="13"/>
  <c r="H26" i="13"/>
  <c r="F10" i="12" l="1"/>
  <c r="H28" i="13"/>
  <c r="G15" i="14"/>
  <c r="G14" i="14"/>
  <c r="G15" i="10"/>
  <c r="G14" i="10"/>
  <c r="G13" i="14"/>
  <c r="G12" i="14"/>
  <c r="G13" i="10"/>
  <c r="G12" i="10"/>
  <c r="F27" i="16"/>
  <c r="E13" i="8" s="1"/>
  <c r="D27" i="16"/>
  <c r="D13" i="8" s="1"/>
  <c r="G10" i="16"/>
  <c r="G11" i="16" s="1"/>
  <c r="G12" i="16" s="1"/>
  <c r="G13" i="16" s="1"/>
  <c r="G14" i="16" s="1"/>
  <c r="G15" i="16" s="1"/>
  <c r="G16" i="16" s="1"/>
  <c r="G17" i="16" s="1"/>
  <c r="G18" i="16" s="1"/>
  <c r="G19" i="16" s="1"/>
  <c r="G20" i="16" s="1"/>
  <c r="G21" i="16" s="1"/>
  <c r="G22" i="16" s="1"/>
  <c r="G23" i="16" s="1"/>
  <c r="G24" i="16" s="1"/>
  <c r="G25" i="16" s="1"/>
  <c r="E9" i="16"/>
  <c r="H9" i="16" s="1"/>
  <c r="H10" i="16" s="1"/>
  <c r="H11" i="16" s="1"/>
  <c r="H12" i="16" s="1"/>
  <c r="H13" i="16" s="1"/>
  <c r="H14" i="16" s="1"/>
  <c r="H15" i="16" s="1"/>
  <c r="H16" i="16" s="1"/>
  <c r="H17" i="16" s="1"/>
  <c r="H18" i="16" s="1"/>
  <c r="H19" i="16" s="1"/>
  <c r="H20" i="16" s="1"/>
  <c r="H21" i="16" s="1"/>
  <c r="H22" i="16" s="1"/>
  <c r="H23" i="16" s="1"/>
  <c r="H24" i="16" s="1"/>
  <c r="H25" i="16" s="1"/>
  <c r="A6" i="16"/>
  <c r="D3" i="16"/>
  <c r="A3" i="16"/>
  <c r="A2" i="16"/>
  <c r="A1" i="16"/>
  <c r="G11" i="14"/>
  <c r="G10" i="14"/>
  <c r="G11" i="10"/>
  <c r="G10" i="10"/>
  <c r="H10" i="10" s="1"/>
  <c r="G22" i="15"/>
  <c r="E12" i="12" s="1"/>
  <c r="H9" i="15"/>
  <c r="H10" i="15" s="1"/>
  <c r="H11" i="15" s="1"/>
  <c r="H12" i="15" s="1"/>
  <c r="H13" i="15" s="1"/>
  <c r="H14" i="15" s="1"/>
  <c r="H15" i="15" s="1"/>
  <c r="H16" i="15" s="1"/>
  <c r="H17" i="15" s="1"/>
  <c r="H18" i="15" s="1"/>
  <c r="H19" i="15" s="1"/>
  <c r="H20" i="15" s="1"/>
  <c r="A7" i="15"/>
  <c r="E3" i="15"/>
  <c r="A3" i="15"/>
  <c r="A2" i="15"/>
  <c r="A1" i="15"/>
  <c r="E58" i="14"/>
  <c r="D11" i="12" s="1"/>
  <c r="H10" i="14"/>
  <c r="H11" i="14" s="1"/>
  <c r="F9" i="14"/>
  <c r="I9" i="14" s="1"/>
  <c r="I10" i="14" s="1"/>
  <c r="I11" i="14" s="1"/>
  <c r="A7" i="14"/>
  <c r="E3" i="14"/>
  <c r="A3" i="14"/>
  <c r="A2" i="14"/>
  <c r="A1" i="14"/>
  <c r="F23" i="13"/>
  <c r="E13" i="12" s="1"/>
  <c r="D23" i="13"/>
  <c r="D13" i="12" s="1"/>
  <c r="G10" i="13"/>
  <c r="G11" i="13" s="1"/>
  <c r="G12" i="13" s="1"/>
  <c r="G13" i="13" s="1"/>
  <c r="G14" i="13" s="1"/>
  <c r="G15" i="13" s="1"/>
  <c r="G16" i="13" s="1"/>
  <c r="G17" i="13" s="1"/>
  <c r="G18" i="13" s="1"/>
  <c r="G19" i="13" s="1"/>
  <c r="G20" i="13" s="1"/>
  <c r="G21" i="13" s="1"/>
  <c r="E9" i="13"/>
  <c r="E10" i="13" s="1"/>
  <c r="E11" i="13" s="1"/>
  <c r="E12" i="13" s="1"/>
  <c r="E13" i="13" s="1"/>
  <c r="E14" i="13" s="1"/>
  <c r="E15" i="13" s="1"/>
  <c r="E16" i="13" s="1"/>
  <c r="E17" i="13" s="1"/>
  <c r="E18" i="13" s="1"/>
  <c r="E19" i="13" s="1"/>
  <c r="E20" i="13" s="1"/>
  <c r="E21" i="13" s="1"/>
  <c r="A6" i="13"/>
  <c r="D3" i="13"/>
  <c r="A3" i="13"/>
  <c r="A2" i="13"/>
  <c r="A1" i="13"/>
  <c r="C8" i="8"/>
  <c r="C25" i="8" s="1"/>
  <c r="G22" i="11"/>
  <c r="E12" i="8" s="1"/>
  <c r="H9" i="11"/>
  <c r="H10" i="11" s="1"/>
  <c r="H11" i="11" s="1"/>
  <c r="H12" i="11" s="1"/>
  <c r="H13" i="11" s="1"/>
  <c r="H14" i="11" s="1"/>
  <c r="H15" i="11" s="1"/>
  <c r="H16" i="11" s="1"/>
  <c r="H17" i="11" s="1"/>
  <c r="H18" i="11" s="1"/>
  <c r="H19" i="11" s="1"/>
  <c r="H20" i="11" s="1"/>
  <c r="A7" i="11"/>
  <c r="E3" i="11"/>
  <c r="A3" i="11"/>
  <c r="A2" i="11"/>
  <c r="A1" i="11"/>
  <c r="E52" i="10"/>
  <c r="D11" i="8" s="1"/>
  <c r="F9" i="10"/>
  <c r="F10" i="10" s="1"/>
  <c r="F11" i="10" s="1"/>
  <c r="F12" i="10" s="1"/>
  <c r="F13" i="10" s="1"/>
  <c r="F14" i="10" s="1"/>
  <c r="F15" i="10" s="1"/>
  <c r="F16" i="10" s="1"/>
  <c r="F17" i="10" s="1"/>
  <c r="F18" i="10" s="1"/>
  <c r="F19" i="10" s="1"/>
  <c r="F20" i="10" s="1"/>
  <c r="F21" i="10" s="1"/>
  <c r="F22" i="10" s="1"/>
  <c r="F23" i="10" s="1"/>
  <c r="F24" i="10" s="1"/>
  <c r="F25" i="10" s="1"/>
  <c r="F26" i="10" s="1"/>
  <c r="F27" i="10" s="1"/>
  <c r="F28" i="10" s="1"/>
  <c r="F29" i="10" s="1"/>
  <c r="F30" i="10" s="1"/>
  <c r="F31" i="10" s="1"/>
  <c r="F32" i="10" s="1"/>
  <c r="F33" i="10" s="1"/>
  <c r="F34" i="10" s="1"/>
  <c r="F35" i="10" s="1"/>
  <c r="F36" i="10" s="1"/>
  <c r="F37" i="10" s="1"/>
  <c r="F38" i="10" s="1"/>
  <c r="F39" i="10" s="1"/>
  <c r="F40" i="10" s="1"/>
  <c r="F41" i="10" s="1"/>
  <c r="F42" i="10" s="1"/>
  <c r="F43" i="10" s="1"/>
  <c r="F44" i="10" s="1"/>
  <c r="F45" i="10" s="1"/>
  <c r="F46" i="10" s="1"/>
  <c r="F47" i="10" s="1"/>
  <c r="F48" i="10" s="1"/>
  <c r="F49" i="10" s="1"/>
  <c r="F50" i="10" s="1"/>
  <c r="A7" i="10"/>
  <c r="E3" i="10"/>
  <c r="A3" i="10"/>
  <c r="A2" i="10"/>
  <c r="A1" i="10"/>
  <c r="F23" i="9"/>
  <c r="E10" i="8" s="1"/>
  <c r="D23" i="9"/>
  <c r="G10" i="9"/>
  <c r="G11" i="9" s="1"/>
  <c r="G12" i="9" s="1"/>
  <c r="G13" i="9" s="1"/>
  <c r="G14" i="9" s="1"/>
  <c r="G15" i="9" s="1"/>
  <c r="G16" i="9" s="1"/>
  <c r="G17" i="9" s="1"/>
  <c r="G18" i="9" s="1"/>
  <c r="G19" i="9" s="1"/>
  <c r="G20" i="9" s="1"/>
  <c r="G21" i="9" s="1"/>
  <c r="E9" i="9"/>
  <c r="E10" i="9" s="1"/>
  <c r="E11" i="9" s="1"/>
  <c r="E12" i="9" s="1"/>
  <c r="E13" i="9" s="1"/>
  <c r="E14" i="9" s="1"/>
  <c r="E15" i="9" s="1"/>
  <c r="E16" i="9" s="1"/>
  <c r="E17" i="9" s="1"/>
  <c r="E18" i="9" s="1"/>
  <c r="E19" i="9" s="1"/>
  <c r="E20" i="9" s="1"/>
  <c r="E21" i="9" s="1"/>
  <c r="A6" i="9"/>
  <c r="D3" i="9"/>
  <c r="A3" i="9"/>
  <c r="A2" i="9"/>
  <c r="A1" i="9"/>
  <c r="F40" i="6"/>
  <c r="D4" i="6" s="1"/>
  <c r="E6" i="6" s="1"/>
  <c r="J44" i="6" s="1"/>
  <c r="G37" i="6"/>
  <c r="G36" i="6"/>
  <c r="G35" i="6"/>
  <c r="G34" i="6"/>
  <c r="G33" i="6"/>
  <c r="G32" i="6"/>
  <c r="G31" i="6"/>
  <c r="G30" i="6"/>
  <c r="G29" i="6"/>
  <c r="G28" i="6"/>
  <c r="G27" i="6"/>
  <c r="G26" i="6"/>
  <c r="G25" i="6"/>
  <c r="G24" i="6"/>
  <c r="G23" i="6"/>
  <c r="G22" i="6"/>
  <c r="G21" i="6"/>
  <c r="G20" i="6"/>
  <c r="G19" i="6"/>
  <c r="G18" i="6"/>
  <c r="G17" i="6"/>
  <c r="E40" i="6"/>
  <c r="G15" i="6"/>
  <c r="G22" i="5"/>
  <c r="H9" i="5"/>
  <c r="H10" i="5" s="1"/>
  <c r="H11" i="5" s="1"/>
  <c r="H12" i="5" s="1"/>
  <c r="H13" i="5" s="1"/>
  <c r="H14" i="5" s="1"/>
  <c r="H15" i="5" s="1"/>
  <c r="H16" i="5" s="1"/>
  <c r="H17" i="5" s="1"/>
  <c r="H18" i="5" s="1"/>
  <c r="H19" i="5" s="1"/>
  <c r="H20" i="5" s="1"/>
  <c r="A7" i="5"/>
  <c r="E3" i="5"/>
  <c r="A3" i="5"/>
  <c r="A2" i="5"/>
  <c r="A1" i="5"/>
  <c r="G23" i="4"/>
  <c r="E11" i="2" s="1"/>
  <c r="E23" i="4"/>
  <c r="D11" i="2" s="1"/>
  <c r="H10" i="4"/>
  <c r="H11" i="4" s="1"/>
  <c r="H12" i="4" s="1"/>
  <c r="H13" i="4" s="1"/>
  <c r="H14" i="4" s="1"/>
  <c r="H15" i="4" s="1"/>
  <c r="H16" i="4" s="1"/>
  <c r="H17" i="4" s="1"/>
  <c r="H18" i="4" s="1"/>
  <c r="H19" i="4" s="1"/>
  <c r="H20" i="4" s="1"/>
  <c r="H21" i="4" s="1"/>
  <c r="F9" i="4"/>
  <c r="F10" i="4" s="1"/>
  <c r="F11" i="4" s="1"/>
  <c r="F12" i="4" s="1"/>
  <c r="F13" i="4" s="1"/>
  <c r="F14" i="4" s="1"/>
  <c r="F15" i="4" s="1"/>
  <c r="F16" i="4" s="1"/>
  <c r="F17" i="4" s="1"/>
  <c r="F18" i="4" s="1"/>
  <c r="F19" i="4" s="1"/>
  <c r="F20" i="4" s="1"/>
  <c r="F21" i="4" s="1"/>
  <c r="A7" i="4"/>
  <c r="E3" i="4"/>
  <c r="A3" i="4"/>
  <c r="A2" i="4"/>
  <c r="A1" i="4"/>
  <c r="F23" i="3"/>
  <c r="E10" i="2" s="1"/>
  <c r="D23" i="3"/>
  <c r="G10" i="3"/>
  <c r="G11" i="3" s="1"/>
  <c r="G12" i="3" s="1"/>
  <c r="G13" i="3" s="1"/>
  <c r="G14" i="3" s="1"/>
  <c r="G15" i="3" s="1"/>
  <c r="G16" i="3" s="1"/>
  <c r="G17" i="3" s="1"/>
  <c r="G18" i="3" s="1"/>
  <c r="G19" i="3" s="1"/>
  <c r="G20" i="3" s="1"/>
  <c r="G21" i="3" s="1"/>
  <c r="E9" i="3"/>
  <c r="H9" i="3" s="1"/>
  <c r="H10" i="3" s="1"/>
  <c r="H11" i="3" s="1"/>
  <c r="H12" i="3" s="1"/>
  <c r="H13" i="3" s="1"/>
  <c r="H14" i="3" s="1"/>
  <c r="H15" i="3" s="1"/>
  <c r="H16" i="3" s="1"/>
  <c r="H17" i="3" s="1"/>
  <c r="H18" i="3" s="1"/>
  <c r="H19" i="3" s="1"/>
  <c r="H20" i="3" s="1"/>
  <c r="H21" i="3" s="1"/>
  <c r="A6" i="3"/>
  <c r="D3" i="3"/>
  <c r="A3" i="3"/>
  <c r="A2" i="3"/>
  <c r="A1" i="3"/>
  <c r="C14" i="2"/>
  <c r="G16" i="6"/>
  <c r="C8" i="12" s="1"/>
  <c r="H11" i="10" l="1"/>
  <c r="H12" i="10" s="1"/>
  <c r="E10" i="16"/>
  <c r="E11" i="16" s="1"/>
  <c r="E12" i="16" s="1"/>
  <c r="E13" i="16" s="1"/>
  <c r="E14" i="16" s="1"/>
  <c r="E15" i="16" s="1"/>
  <c r="E16" i="16" s="1"/>
  <c r="E17" i="16" s="1"/>
  <c r="E18" i="16" s="1"/>
  <c r="E19" i="16" s="1"/>
  <c r="E20" i="16" s="1"/>
  <c r="E21" i="16" s="1"/>
  <c r="E22" i="16" s="1"/>
  <c r="E23" i="16" s="1"/>
  <c r="E24" i="16" s="1"/>
  <c r="E25" i="16" s="1"/>
  <c r="I12" i="14"/>
  <c r="I13" i="14" s="1"/>
  <c r="I14" i="14" s="1"/>
  <c r="I15" i="14" s="1"/>
  <c r="I16" i="14" s="1"/>
  <c r="I17" i="14" s="1"/>
  <c r="I18" i="14" s="1"/>
  <c r="I19" i="14" s="1"/>
  <c r="I20" i="14" s="1"/>
  <c r="I21" i="14" s="1"/>
  <c r="I22" i="14" s="1"/>
  <c r="I23" i="14" s="1"/>
  <c r="I24" i="14" s="1"/>
  <c r="I25" i="14" s="1"/>
  <c r="I26" i="14" s="1"/>
  <c r="I27" i="14" s="1"/>
  <c r="I28" i="14" s="1"/>
  <c r="I29" i="14" s="1"/>
  <c r="I30" i="14" s="1"/>
  <c r="I31" i="14" s="1"/>
  <c r="I32" i="14" s="1"/>
  <c r="I33" i="14" s="1"/>
  <c r="I34" i="14" s="1"/>
  <c r="I35" i="14" s="1"/>
  <c r="I36" i="14" s="1"/>
  <c r="I37" i="14" s="1"/>
  <c r="I38" i="14" s="1"/>
  <c r="I39" i="14" s="1"/>
  <c r="I40" i="14" s="1"/>
  <c r="I41" i="14" s="1"/>
  <c r="I42" i="14" s="1"/>
  <c r="I43" i="14" s="1"/>
  <c r="I44" i="14" s="1"/>
  <c r="I45" i="14" s="1"/>
  <c r="I46" i="14" s="1"/>
  <c r="I47" i="14" s="1"/>
  <c r="I48" i="14" s="1"/>
  <c r="I49" i="14" s="1"/>
  <c r="I50" i="14" s="1"/>
  <c r="I51" i="14" s="1"/>
  <c r="H12" i="14"/>
  <c r="I9" i="10"/>
  <c r="I10" i="10" s="1"/>
  <c r="I11" i="10" s="1"/>
  <c r="I12" i="10" s="1"/>
  <c r="I13" i="10" s="1"/>
  <c r="I14" i="10" s="1"/>
  <c r="I15" i="10" s="1"/>
  <c r="I16" i="10" s="1"/>
  <c r="I17" i="10" s="1"/>
  <c r="I18" i="10" s="1"/>
  <c r="I19" i="10" s="1"/>
  <c r="I20" i="10" s="1"/>
  <c r="I21" i="10" s="1"/>
  <c r="I22" i="10" s="1"/>
  <c r="I23" i="10" s="1"/>
  <c r="I24" i="10" s="1"/>
  <c r="I25" i="10" s="1"/>
  <c r="I26" i="10" s="1"/>
  <c r="I27" i="10" s="1"/>
  <c r="I28" i="10" s="1"/>
  <c r="I29" i="10" s="1"/>
  <c r="I30" i="10" s="1"/>
  <c r="I31" i="10" s="1"/>
  <c r="I32" i="10" s="1"/>
  <c r="I33" i="10" s="1"/>
  <c r="I34" i="10" s="1"/>
  <c r="I35" i="10" s="1"/>
  <c r="I36" i="10" s="1"/>
  <c r="I37" i="10" s="1"/>
  <c r="I38" i="10" s="1"/>
  <c r="I39" i="10" s="1"/>
  <c r="I40" i="10" s="1"/>
  <c r="I41" i="10" s="1"/>
  <c r="I42" i="10" s="1"/>
  <c r="I43" i="10" s="1"/>
  <c r="I44" i="10" s="1"/>
  <c r="I45" i="10" s="1"/>
  <c r="I46" i="10" s="1"/>
  <c r="I47" i="10" s="1"/>
  <c r="I48" i="10" s="1"/>
  <c r="I49" i="10" s="1"/>
  <c r="I50" i="10" s="1"/>
  <c r="H13" i="14"/>
  <c r="H14" i="14" s="1"/>
  <c r="H15" i="14" s="1"/>
  <c r="H16" i="14" s="1"/>
  <c r="H17" i="14" s="1"/>
  <c r="H18" i="14" s="1"/>
  <c r="H19" i="14" s="1"/>
  <c r="H20" i="14" s="1"/>
  <c r="H21" i="14" s="1"/>
  <c r="H22" i="14" s="1"/>
  <c r="H23" i="14" s="1"/>
  <c r="H24" i="14" s="1"/>
  <c r="H25" i="14" s="1"/>
  <c r="H26" i="14" s="1"/>
  <c r="H27" i="14" s="1"/>
  <c r="H28" i="14" s="1"/>
  <c r="H29" i="14" s="1"/>
  <c r="H30" i="14" s="1"/>
  <c r="H31" i="14" s="1"/>
  <c r="H32" i="14" s="1"/>
  <c r="H33" i="14" s="1"/>
  <c r="H34" i="14" s="1"/>
  <c r="H35" i="14" s="1"/>
  <c r="H36" i="14" s="1"/>
  <c r="H37" i="14" s="1"/>
  <c r="H38" i="14" s="1"/>
  <c r="H39" i="14" s="1"/>
  <c r="H40" i="14" s="1"/>
  <c r="H41" i="14" s="1"/>
  <c r="H42" i="14" s="1"/>
  <c r="H43" i="14" s="1"/>
  <c r="H44" i="14" s="1"/>
  <c r="H45" i="14" s="1"/>
  <c r="H46" i="14" s="1"/>
  <c r="H47" i="14" s="1"/>
  <c r="H48" i="14" s="1"/>
  <c r="H49" i="14" s="1"/>
  <c r="H50" i="14" s="1"/>
  <c r="H51" i="14" s="1"/>
  <c r="G58" i="14"/>
  <c r="E11" i="12" s="1"/>
  <c r="E20" i="12" s="1"/>
  <c r="I16" i="6" s="1"/>
  <c r="G52" i="10"/>
  <c r="E11" i="8" s="1"/>
  <c r="E25" i="8" s="1"/>
  <c r="I15" i="6" s="1"/>
  <c r="H13" i="10"/>
  <c r="H14" i="10" s="1"/>
  <c r="H15" i="10" s="1"/>
  <c r="H16" i="10" s="1"/>
  <c r="H17" i="10" s="1"/>
  <c r="H18" i="10" s="1"/>
  <c r="H19" i="10" s="1"/>
  <c r="H20" i="10" s="1"/>
  <c r="H21" i="10" s="1"/>
  <c r="H22" i="10" s="1"/>
  <c r="H23" i="10" s="1"/>
  <c r="H24" i="10" s="1"/>
  <c r="H25" i="10" s="1"/>
  <c r="H26" i="10" s="1"/>
  <c r="H27" i="10" s="1"/>
  <c r="H28" i="10" s="1"/>
  <c r="H29" i="10" s="1"/>
  <c r="H30" i="10" s="1"/>
  <c r="H31" i="10" s="1"/>
  <c r="H32" i="10" s="1"/>
  <c r="H33" i="10" s="1"/>
  <c r="H34" i="10" s="1"/>
  <c r="H35" i="10" s="1"/>
  <c r="H36" i="10" s="1"/>
  <c r="H37" i="10" s="1"/>
  <c r="H38" i="10" s="1"/>
  <c r="H39" i="10" s="1"/>
  <c r="H40" i="10" s="1"/>
  <c r="H41" i="10" s="1"/>
  <c r="H42" i="10" s="1"/>
  <c r="H43" i="10" s="1"/>
  <c r="H44" i="10" s="1"/>
  <c r="H45" i="10" s="1"/>
  <c r="H46" i="10" s="1"/>
  <c r="H47" i="10" s="1"/>
  <c r="I23" i="4"/>
  <c r="F11" i="2" s="1"/>
  <c r="G40" i="6"/>
  <c r="E7" i="6" s="1"/>
  <c r="E8" i="6" s="1"/>
  <c r="K42" i="6" s="1"/>
  <c r="E10" i="3"/>
  <c r="E11" i="3" s="1"/>
  <c r="E12" i="3" s="1"/>
  <c r="E13" i="3" s="1"/>
  <c r="E14" i="3" s="1"/>
  <c r="E15" i="3" s="1"/>
  <c r="E16" i="3" s="1"/>
  <c r="E17" i="3" s="1"/>
  <c r="E18" i="3" s="1"/>
  <c r="E19" i="3" s="1"/>
  <c r="E20" i="3" s="1"/>
  <c r="E21" i="3" s="1"/>
  <c r="F10" i="14"/>
  <c r="F11" i="14" s="1"/>
  <c r="F12" i="14" s="1"/>
  <c r="F13" i="14" s="1"/>
  <c r="F14" i="14" s="1"/>
  <c r="F15" i="14" s="1"/>
  <c r="F16" i="14" s="1"/>
  <c r="F17" i="14" s="1"/>
  <c r="F18" i="14" s="1"/>
  <c r="F19" i="14" s="1"/>
  <c r="F20" i="14" s="1"/>
  <c r="F21" i="14" s="1"/>
  <c r="F22" i="14" s="1"/>
  <c r="F23" i="14" s="1"/>
  <c r="F24" i="14" s="1"/>
  <c r="F25" i="14" s="1"/>
  <c r="F26" i="14" s="1"/>
  <c r="F27" i="14" s="1"/>
  <c r="F28" i="14" s="1"/>
  <c r="F29" i="14" s="1"/>
  <c r="F30" i="14" s="1"/>
  <c r="F31" i="14" s="1"/>
  <c r="F32" i="14" s="1"/>
  <c r="F33" i="14" s="1"/>
  <c r="F34" i="14" s="1"/>
  <c r="F35" i="14" s="1"/>
  <c r="F36" i="14" s="1"/>
  <c r="F37" i="14" s="1"/>
  <c r="F38" i="14" s="1"/>
  <c r="F39" i="14" s="1"/>
  <c r="F40" i="14" s="1"/>
  <c r="F41" i="14" s="1"/>
  <c r="F42" i="14" s="1"/>
  <c r="F43" i="14" s="1"/>
  <c r="F44" i="14" s="1"/>
  <c r="F45" i="14" s="1"/>
  <c r="F46" i="14" s="1"/>
  <c r="F47" i="14" s="1"/>
  <c r="F48" i="14" s="1"/>
  <c r="F49" i="14" s="1"/>
  <c r="F50" i="14" s="1"/>
  <c r="F51" i="14" s="1"/>
  <c r="D12" i="8"/>
  <c r="F12" i="8" s="1"/>
  <c r="D12" i="12"/>
  <c r="F12" i="12" s="1"/>
  <c r="H23" i="9"/>
  <c r="F10" i="8" s="1"/>
  <c r="H27" i="16"/>
  <c r="F13" i="8" s="1"/>
  <c r="D10" i="8"/>
  <c r="H23" i="13"/>
  <c r="F13" i="12" s="1"/>
  <c r="E12" i="2"/>
  <c r="E14" i="2" s="1"/>
  <c r="D12" i="2"/>
  <c r="F12" i="2" s="1"/>
  <c r="H23" i="3"/>
  <c r="F10" i="2" s="1"/>
  <c r="D10" i="2"/>
  <c r="C20" i="12"/>
  <c r="H9" i="13"/>
  <c r="H10" i="13" s="1"/>
  <c r="H11" i="13" s="1"/>
  <c r="H12" i="13" s="1"/>
  <c r="H13" i="13" s="1"/>
  <c r="H14" i="13" s="1"/>
  <c r="H15" i="13" s="1"/>
  <c r="H16" i="13" s="1"/>
  <c r="H17" i="13" s="1"/>
  <c r="H18" i="13" s="1"/>
  <c r="H19" i="13" s="1"/>
  <c r="H20" i="13" s="1"/>
  <c r="H21" i="13" s="1"/>
  <c r="H9" i="9"/>
  <c r="H10" i="9" s="1"/>
  <c r="H11" i="9" s="1"/>
  <c r="H12" i="9" s="1"/>
  <c r="H13" i="9" s="1"/>
  <c r="H14" i="9" s="1"/>
  <c r="H15" i="9" s="1"/>
  <c r="H16" i="9" s="1"/>
  <c r="H17" i="9" s="1"/>
  <c r="H18" i="9" s="1"/>
  <c r="H19" i="9" s="1"/>
  <c r="H20" i="9" s="1"/>
  <c r="H21" i="9" s="1"/>
  <c r="I9" i="4"/>
  <c r="I10" i="4" s="1"/>
  <c r="I11" i="4" s="1"/>
  <c r="I12" i="4" s="1"/>
  <c r="I13" i="4" s="1"/>
  <c r="I14" i="4" s="1"/>
  <c r="I15" i="4" s="1"/>
  <c r="I16" i="4" s="1"/>
  <c r="I17" i="4" s="1"/>
  <c r="I18" i="4" s="1"/>
  <c r="I19" i="4" s="1"/>
  <c r="I20" i="4" s="1"/>
  <c r="I21" i="4" s="1"/>
  <c r="I52" i="10" l="1"/>
  <c r="F11" i="8" s="1"/>
  <c r="D25" i="8"/>
  <c r="G25" i="8" s="1"/>
  <c r="K15" i="6" s="1"/>
  <c r="I58" i="14"/>
  <c r="N16" i="6" s="1"/>
  <c r="D14" i="2"/>
  <c r="F14" i="2" s="1"/>
  <c r="D20" i="12"/>
  <c r="G20" i="12" s="1"/>
  <c r="K16" i="6" s="1"/>
  <c r="I40" i="6"/>
  <c r="G14" i="2"/>
  <c r="N15" i="6" l="1"/>
  <c r="N40" i="6" s="1"/>
  <c r="K40" i="6"/>
  <c r="K43" i="6" s="1"/>
  <c r="H15" i="6"/>
  <c r="F25" i="8"/>
  <c r="J15" i="6" s="1"/>
  <c r="H16" i="6"/>
  <c r="F11" i="12"/>
  <c r="F20" i="12"/>
  <c r="J16" i="6" s="1"/>
  <c r="J40" i="6" l="1"/>
  <c r="H40" i="6"/>
  <c r="J45" i="6" s="1"/>
  <c r="K45" i="6" s="1"/>
  <c r="K46" i="6" s="1"/>
  <c r="F33" i="27" l="1"/>
  <c r="D31" i="29" l="1"/>
  <c r="D32" i="29" s="1"/>
  <c r="H32" i="27" l="1"/>
  <c r="H33" i="27" s="1"/>
  <c r="F25" i="25" l="1"/>
  <c r="F26" i="25" s="1"/>
  <c r="H25" i="25" l="1"/>
  <c r="H26" i="25" s="1"/>
  <c r="F38" i="24"/>
  <c r="F39" i="24" s="1"/>
  <c r="H38" i="24" l="1"/>
  <c r="H39" i="24" s="1"/>
  <c r="F29" i="26" l="1"/>
  <c r="F30" i="26" s="1"/>
  <c r="H29" i="26" l="1"/>
  <c r="H30" i="26" s="1"/>
  <c r="F31" i="29" l="1"/>
  <c r="F32" i="29" s="1"/>
  <c r="H31" i="29" l="1"/>
  <c r="H32" i="2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Jurgenson, John [DAS]</author>
    <author>Huggins, Joni [DAS]</author>
  </authors>
  <commentList>
    <comment ref="E15" authorId="0" shapeId="0" xr:uid="{73A8D0E4-F155-4D97-8C66-831F4CA435EF}">
      <text>
        <r>
          <rPr>
            <b/>
            <sz val="9"/>
            <color indexed="81"/>
            <rFont val="Tahoma"/>
            <family val="2"/>
          </rPr>
          <t>Jurgenson, John [DAS]:</t>
        </r>
        <r>
          <rPr>
            <sz val="9"/>
            <color indexed="81"/>
            <rFont val="Tahoma"/>
            <family val="2"/>
          </rPr>
          <t xml:space="preserve">
9436.00 - DAS TH Residence Elevator Replacement
Inbox
Trower, James
12:05 PM (33 minutes ago)
to me
Finance -
Please increase project 9436.00 R51 by $80,000.
Thanks,
James Trower, Licensed Architect, LEED AP
9436.00 - DAS TH Residence Elevator Replacement - R51
$Joni
Trower, James
9:47 AM (34 minutes ago)
to me
Finance -
Please increase funding for project 9436.00 (R51 Funding) by $135,000.
Thanks,
James Trower, Licensed Architect, LEED
9436.00 - DAS TH Residence Elevator Replacement - Funding Increase
$Joni
Trower, James
10:29 AM (5 minutes ago)
to me
Finance -
Please increase the budget for project 9436.00 by $49,500.00.
Thanks,
James Trower, Licensed Architect, LEED AP
Tonyan, Brad
12:48 PM (20 minutes ago)
to me, Joni, Brent, Brad, Matthew, Charlee, James, Brad
Finance,
Just wanted to bring you up to speed on project 9440.00 as this will be dual funding between R51 and X674. Note that the R51 funding is already set up in Procore and the DAS Billables but we need to set up the X674 funding for project 9440.00.
X674 - Please set up the overall budget of $400,000
- Please set up PM time as $5,000
R51 Fund Adjustments - Please reduce the budget on 9440.00 by $35,000 and shift those funds to James Trower project 9436.00.
Please reach out to me directly if you have any questions and let me know once this is completed.
Thank you,
Brad Tonyan, CPM, LEED Green Associate
Trower, James
​DAS Finance Payables Infrastructure​
​Wheelock, Geoff​
Finance - 
Please close project 9436.00  (MM FY25 0017-2000 Elevators) and return all remaining funds to the MM FY25 0017-2000 Elevators pool fund.
Thanks,
James Trower, Licensed Architect, LEED AP</t>
        </r>
      </text>
    </comment>
    <comment ref="E16" authorId="1" shapeId="0" xr:uid="{A2A56DAE-C54A-4E8A-86F5-11C153244A69}">
      <text>
        <r>
          <rPr>
            <b/>
            <sz val="11"/>
            <color indexed="81"/>
            <rFont val="Tahoma"/>
            <family val="2"/>
          </rPr>
          <t>Huggins, Joni [DAS]:</t>
        </r>
        <r>
          <rPr>
            <sz val="11"/>
            <color indexed="81"/>
            <rFont val="Tahoma"/>
            <family val="2"/>
          </rPr>
          <t xml:space="preserve">
Tonyan, Brad
12:48 PM (20 minutes ago)
to me, Joni, Brent, Brad, Matthew, Charlee, James, Brad
Finance,
Just wanted to bring you up to speed on project 9440.00 as this will be dual funding between R51 and X674. Note that the R51 funding is already set up in Procore and the DAS Billables but we need to set up the X674 funding for project 9440.00.
X674 - Please set up the overall budget of $400,000
- Please set up PM time as $5,000
R51 Fund Adjustments - Please reduce the budget on 9440.00 by $35,000 and shift those funds to James Trower project 9436.00.
Please reach out to me directly if you have any questions and let me know once this is completed.
Thank you,
Brad Tonyan, CPM, LEED Green Associate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00000000-0006-0000-0400-000001000000}">
      <text>
        <r>
          <rPr>
            <b/>
            <sz val="9"/>
            <color indexed="81"/>
            <rFont val="Tahoma"/>
            <family val="2"/>
          </rPr>
          <t>Huggins, Joni [DAS]:</t>
        </r>
        <r>
          <rPr>
            <sz val="9"/>
            <color indexed="81"/>
            <rFont val="Tahoma"/>
            <family val="2"/>
          </rPr>
          <t xml:space="preserve">
Fwd: 9436.00 - DAS TH Residence Elevator Replacement
$Joni
Trower, James
11:27 AM (19 minutes ago)
to me
Finance -
9436.00 - DAS TH Residence Elevator Replacement
Please set up $16,000.00 in PM Time 
Thanks,
James Trower, Licensed Architect, LEED AP
9436.00 - DAS TH Residence Elevator Replacement - PM Time
$Joni
Trower, James
9:34 AM (1 hour ago)
to me
Finance -
Please increase PM Time by $3,000.00 for project 9436.00 (R51 funding).
Thanks,
James
Re: February PM Time Posted
$Joni
Trower, James
10:46 AM (3 minutes ago)
to me
Finance -
See below in red:
2000  9436.00  $1,045.74 Increase PM Time by $3,000
MM24  9407.00  $1,028.00 Increase PM Time by $2,000
Thanks,
James
Trower, James
​DAS Finance Payables Infrastructure​
​Wheelock, Geoff​
Finance - 
Please close project 9436.00  (MM FY25 0017-2000 Elevators) and return all remaining funds to the MM FY25 0017-2000 Elevators pool fund.
Thanks,
James Trower, Licensed Architect, LEED AP</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C10" authorId="0" shapeId="0" xr:uid="{7CFAAABF-427E-47D3-B919-74F003E1AACB}">
      <text>
        <r>
          <rPr>
            <b/>
            <sz val="11"/>
            <color indexed="81"/>
            <rFont val="Tahoma"/>
            <family val="2"/>
          </rPr>
          <t>Huggins, Joni [DAS]:</t>
        </r>
        <r>
          <rPr>
            <sz val="11"/>
            <color indexed="81"/>
            <rFont val="Tahoma"/>
            <family val="2"/>
          </rPr>
          <t xml:space="preserve">
9436.00 - DAS TH Residence Elevator Replacement - D.O.s
335
Trower, James
Attachments
8:15 AM (10 minutes ago)
to me, Mike
Joni - 
It's been a poor experience with Johnson Controls, Inc. (JCI) sprinkler again.
I issued Contract #DO-9436.00-009 ($5,360.00) to JCI at the start of the project. To my record, JCI did not submit an invoice for the base scope of work. 
There was change issued by the design professional and JCI proceeded with work prior to a change order. After the work had been completed for months, JCI sent the attached document, which created a lot of confusion. I issued Contract #DO-9436.00-014 ($568.70) to reconcile their $5,928.70 amount.
Now JCI is setting that they need $5,928.70 in addition to the $5,360.00 D.O. that was initially submitted. At this point, the State and our CM have spent thousands of dollars, as usual, on JCI and their invoices &amp; contract changes.
Is it possible to cancel Contract #DO-9436.00-014 ($568.70) on your end and I will do an internal deductive change order. I will issue them a new D.O. for $5,928.70 and never use them on a master agreement again.
Thanks,
James Trower, Licensed Architect, LEED AP</t>
        </r>
      </text>
    </comment>
  </commentList>
</comments>
</file>

<file path=xl/sharedStrings.xml><?xml version="1.0" encoding="utf-8"?>
<sst xmlns="http://schemas.openxmlformats.org/spreadsheetml/2006/main" count="1297" uniqueCount="591">
  <si>
    <t>xxx xxxxxxxxxxxxxxxxxxxxx</t>
  </si>
  <si>
    <t>Project # xxxx.xx</t>
  </si>
  <si>
    <t>Program code xxxxxx</t>
  </si>
  <si>
    <t>Major Program xxxx</t>
  </si>
  <si>
    <t>Recap</t>
  </si>
  <si>
    <t xml:space="preserve"> </t>
  </si>
  <si>
    <t>Project Manager - xxxxxxxxxxxxxxxxxxx</t>
  </si>
  <si>
    <t>TRANSFERS</t>
  </si>
  <si>
    <t>CONTRACTED</t>
  </si>
  <si>
    <t>EXPENDED</t>
  </si>
  <si>
    <t>CONTRACTED,  NOT EXPENDED</t>
  </si>
  <si>
    <t>UNDER(OVER)
Budget</t>
  </si>
  <si>
    <t>Budget</t>
  </si>
  <si>
    <t>VendorA</t>
  </si>
  <si>
    <t>PM TIME</t>
  </si>
  <si>
    <t>Misc.</t>
  </si>
  <si>
    <t>Total Project Cost</t>
  </si>
  <si>
    <t>Vendor A</t>
  </si>
  <si>
    <t>Vendor:</t>
  </si>
  <si>
    <t>Activity code:</t>
  </si>
  <si>
    <t>Doc
  #</t>
  </si>
  <si>
    <t>Date</t>
  </si>
  <si>
    <t>Activity</t>
  </si>
  <si>
    <t>Contract 
&amp; C.O.'s</t>
  </si>
  <si>
    <t>Contract
Total</t>
  </si>
  <si>
    <t>Payment 
Amount</t>
  </si>
  <si>
    <t>Total
Paid</t>
  </si>
  <si>
    <t>Balance</t>
  </si>
  <si>
    <t>Totals:</t>
  </si>
  <si>
    <t>Internal documents</t>
  </si>
  <si>
    <t>eDAS</t>
  </si>
  <si>
    <t>Object Code</t>
  </si>
  <si>
    <t>Activity Code</t>
  </si>
  <si>
    <t>Budget amount</t>
  </si>
  <si>
    <t>Misc</t>
  </si>
  <si>
    <t>Do not code PM, EADOC, or Builders Risk here</t>
  </si>
  <si>
    <t xml:space="preserve">Doc #  </t>
  </si>
  <si>
    <t>Invoice</t>
  </si>
  <si>
    <t>Status</t>
  </si>
  <si>
    <t>PROJECT NUMBER</t>
  </si>
  <si>
    <t>PROJECT TITLE</t>
  </si>
  <si>
    <t>Project Mgr.</t>
  </si>
  <si>
    <t>Vertical Infrastructure Project Allocation</t>
  </si>
  <si>
    <t>Additional Funds</t>
  </si>
  <si>
    <t>Total Project Budget</t>
  </si>
  <si>
    <t>Contracted Amount</t>
  </si>
  <si>
    <t>Expended Amount</t>
  </si>
  <si>
    <t>Contracted Not Expended</t>
  </si>
  <si>
    <t>Not                Encumbered</t>
  </si>
  <si>
    <t>Sales Tax Refunds</t>
  </si>
  <si>
    <t>Total Funds &amp; Sales Tax Refunds</t>
  </si>
  <si>
    <t>.</t>
  </si>
  <si>
    <t>Less: Total Assigned</t>
  </si>
  <si>
    <t>Total Unassigned / Unallocated</t>
  </si>
  <si>
    <t>Major Maintenance Projects</t>
  </si>
  <si>
    <t>hard code</t>
  </si>
  <si>
    <t>link to project recap</t>
  </si>
  <si>
    <t>link to this page budget column</t>
  </si>
  <si>
    <t>Funds Received</t>
  </si>
  <si>
    <t>Major Maintenance Totals</t>
  </si>
  <si>
    <t>Total funds not allocated to the projects listed above</t>
  </si>
  <si>
    <t>For these projects the recap budget page will link to the Vertical Infrastructure project allocation and not the Total Budget column</t>
  </si>
  <si>
    <t>Subtotal</t>
  </si>
  <si>
    <t>Total funds Available</t>
  </si>
  <si>
    <t>Total obligated by contract or PO</t>
  </si>
  <si>
    <t>Variance</t>
  </si>
  <si>
    <t>Acct. Codes-0017-335-2000</t>
  </si>
  <si>
    <r>
      <t>Acct. Codes-0017-335-2000-</t>
    </r>
    <r>
      <rPr>
        <b/>
        <sz val="11"/>
        <color indexed="10"/>
        <rFont val="Arial"/>
        <family val="2"/>
      </rPr>
      <t>xxxx</t>
    </r>
  </si>
  <si>
    <t>Acct. Codes-0017-335-2000-xxxx</t>
  </si>
  <si>
    <t>Total Appropriation  R51</t>
  </si>
  <si>
    <t>9436.00</t>
  </si>
  <si>
    <t>DAS TH Residence Elevator Replacement</t>
  </si>
  <si>
    <t>James T.</t>
  </si>
  <si>
    <t>Project # 9436.00</t>
  </si>
  <si>
    <t>Program code 943600</t>
  </si>
  <si>
    <t>Project Manager - James T.</t>
  </si>
  <si>
    <t>Major Program 4D03</t>
  </si>
  <si>
    <t>eDAS E2FZ</t>
  </si>
  <si>
    <t>9440.00</t>
  </si>
  <si>
    <t>DAS CC Elevator Replacements</t>
  </si>
  <si>
    <t>Brad T.</t>
  </si>
  <si>
    <t>Project # 9440.00</t>
  </si>
  <si>
    <t>Program code 944000</t>
  </si>
  <si>
    <t>Project Manager - Brad T.</t>
  </si>
  <si>
    <t>eDAS 730O</t>
  </si>
  <si>
    <t>DCI Group</t>
  </si>
  <si>
    <t>Acct. Codes-0017-335-2000-9255</t>
  </si>
  <si>
    <t>PO 33525257906</t>
  </si>
  <si>
    <t>PO Procore</t>
  </si>
  <si>
    <t>Vendor:  00003025029</t>
  </si>
  <si>
    <t>RFP1821335228-DC11012021</t>
  </si>
  <si>
    <t>Activity code:  CMGR</t>
  </si>
  <si>
    <t>IET DAS202503115300001</t>
  </si>
  <si>
    <t>OPN Architects</t>
  </si>
  <si>
    <t>Acct. Codes-0017-335-2000-9260</t>
  </si>
  <si>
    <t>Vendor:  00003035830</t>
  </si>
  <si>
    <t>RFP943600-01</t>
  </si>
  <si>
    <t>Activity code:  DSGN</t>
  </si>
  <si>
    <t>PO 33525291901</t>
  </si>
  <si>
    <t>PRC 3352525PA7906</t>
  </si>
  <si>
    <t>Inv. 24-039 PC-01</t>
  </si>
  <si>
    <t xml:space="preserve">Finance Support for September 1-30,2024 </t>
  </si>
  <si>
    <t>DAS Services for September 1-30,2024</t>
  </si>
  <si>
    <t>IET DAS202504115300001</t>
  </si>
  <si>
    <t xml:space="preserve">Finance Support for October 1-31,2024 </t>
  </si>
  <si>
    <t>DAS Services for October 1-31,2024</t>
  </si>
  <si>
    <t>PRC 3352525PB7906</t>
  </si>
  <si>
    <t>Inv. 24-039 PC 02</t>
  </si>
  <si>
    <t>IET DAS202505115300001</t>
  </si>
  <si>
    <t>Finance Support for November 1-30 2024</t>
  </si>
  <si>
    <t>DAS Support for November 1-30 2024</t>
  </si>
  <si>
    <t xml:space="preserve">Totals: </t>
  </si>
  <si>
    <t>PRC 3352529PA1901</t>
  </si>
  <si>
    <t>Inv. 24835000-1</t>
  </si>
  <si>
    <t>Activity code: CMGR</t>
  </si>
  <si>
    <t>PO 33525313901</t>
  </si>
  <si>
    <t>CM Staff Hours</t>
  </si>
  <si>
    <t>Reimbursables Expense</t>
  </si>
  <si>
    <t>PO 33525353900</t>
  </si>
  <si>
    <t>RPF94400-01</t>
  </si>
  <si>
    <t>50% CDs</t>
  </si>
  <si>
    <t>Final CDs</t>
  </si>
  <si>
    <t>Bid</t>
  </si>
  <si>
    <t>Construction Admin</t>
  </si>
  <si>
    <t>Grimes Building Freight Elevator #113</t>
  </si>
  <si>
    <t>IA Workforce Development #117</t>
  </si>
  <si>
    <t>Lucas Bldg Passenger Hydraulic Elevator #4174</t>
  </si>
  <si>
    <t>Jesse Parker Bldg Passenger Hydraulic Elevator #120</t>
  </si>
  <si>
    <t>Jesse Parker Bldg Passenger Hydraulic Elevator #2502</t>
  </si>
  <si>
    <t>Oran Pape Bldg Freight Traction Elevator #11589</t>
  </si>
  <si>
    <t>Total:</t>
  </si>
  <si>
    <t>CO #1</t>
  </si>
  <si>
    <t>PRC 3352531PA3901</t>
  </si>
  <si>
    <t>Inv. 24-044 PC 01</t>
  </si>
  <si>
    <t>PRC 3352525PC7906</t>
  </si>
  <si>
    <t>Inv. 24-039 PC 03</t>
  </si>
  <si>
    <t>2024 Iowa Acts, Chapter 1155, Section 1 (FY2025)</t>
  </si>
  <si>
    <t>IET DAS202506115300001</t>
  </si>
  <si>
    <t>Finance Support for December 1-31, 2024</t>
  </si>
  <si>
    <t>DAS Support for December 1-31, 2024</t>
  </si>
  <si>
    <t>PRC 3352525PD7906</t>
  </si>
  <si>
    <t>Inv. 24-039 PC 04</t>
  </si>
  <si>
    <t>PRC 3352529PB1901</t>
  </si>
  <si>
    <t>Inv. 24835000-2</t>
  </si>
  <si>
    <t>PRC 3352531PB3901</t>
  </si>
  <si>
    <t>Inv. 24-044 PC 02</t>
  </si>
  <si>
    <t>PRC 3352535PA3900</t>
  </si>
  <si>
    <t>Inv. 24850000-1</t>
  </si>
  <si>
    <t>Lucas Building Freight Traction Elevator #110</t>
  </si>
  <si>
    <t>PRC 3352531PC3901</t>
  </si>
  <si>
    <t>Inv. 24-044 PC 03</t>
  </si>
  <si>
    <t>IET DAS202507115300001</t>
  </si>
  <si>
    <t>Finance Support for January 1-31, 2025</t>
  </si>
  <si>
    <t>DAS Support for January 1-31, 2025</t>
  </si>
  <si>
    <t>PRC 3352525PE7906</t>
  </si>
  <si>
    <t>Inv. 24-039 PC 05</t>
  </si>
  <si>
    <t>Bergstrom Construction</t>
  </si>
  <si>
    <t>Vendor:  00002110114</t>
  </si>
  <si>
    <t>RFB943600-01</t>
  </si>
  <si>
    <t>Activity code:  BRUM</t>
  </si>
  <si>
    <t>PO 33525052907</t>
  </si>
  <si>
    <t>Shipping Code:  003</t>
  </si>
  <si>
    <t>Schumacher Elevator</t>
  </si>
  <si>
    <t>Vendor:  00002108471</t>
  </si>
  <si>
    <t>PO 33525062903</t>
  </si>
  <si>
    <t>All Iowa Mechanical</t>
  </si>
  <si>
    <t>Vendor:  VS000009118</t>
  </si>
  <si>
    <t>PO 33525063904</t>
  </si>
  <si>
    <t>Air Con Electric</t>
  </si>
  <si>
    <t>Vendor:  00003095844</t>
  </si>
  <si>
    <t>RFB #943600-01</t>
  </si>
  <si>
    <t>PO 33525063905</t>
  </si>
  <si>
    <t>PRC 3352529PC1901</t>
  </si>
  <si>
    <t>Inv. 24835000-3</t>
  </si>
  <si>
    <t>PRC 3352535PB3900</t>
  </si>
  <si>
    <t>Inv. 24850000-2</t>
  </si>
  <si>
    <t>IET DAS202508115300001</t>
  </si>
  <si>
    <t>Finance Support for February 2-28, 2025</t>
  </si>
  <si>
    <t>DAS Support for February 2-28, 2025</t>
  </si>
  <si>
    <t>PRC 3352531PD3901</t>
  </si>
  <si>
    <t>Inv. 24-044 PC 04</t>
  </si>
  <si>
    <t>PRC 3352529PD1901</t>
  </si>
  <si>
    <t>Inv. 24835000-4</t>
  </si>
  <si>
    <t>Retainage</t>
  </si>
  <si>
    <t>IET DAS202509115300001</t>
  </si>
  <si>
    <t>Finance Support for March 01-31, 2025</t>
  </si>
  <si>
    <t>DAS Support for March 01-31, 2025</t>
  </si>
  <si>
    <t>PRC 3352529PE1901</t>
  </si>
  <si>
    <t>Inv. 24835000-5</t>
  </si>
  <si>
    <t>DCI Group (2)</t>
  </si>
  <si>
    <t>PO 33525105907</t>
  </si>
  <si>
    <t>Project Fee</t>
  </si>
  <si>
    <t>PRC 3352535PC3900</t>
  </si>
  <si>
    <t>Inv. 24850000-3</t>
  </si>
  <si>
    <t>PRC 3352531PE3901</t>
  </si>
  <si>
    <t>Inv. 24-044 PC 05</t>
  </si>
  <si>
    <t>PRC 3352525PF7906</t>
  </si>
  <si>
    <t>Inv. 24-039 PC 06 FINAL INV</t>
  </si>
  <si>
    <t>C</t>
  </si>
  <si>
    <t>FINAL</t>
  </si>
  <si>
    <t>PRC 33525114400</t>
  </si>
  <si>
    <t>9500</t>
  </si>
  <si>
    <t>CNST</t>
  </si>
  <si>
    <t>Beeline BlueV#( 00002108204)</t>
  </si>
  <si>
    <t>Inv. INV046722</t>
  </si>
  <si>
    <t>PRC 33525115903</t>
  </si>
  <si>
    <t>Inv. INV048364</t>
  </si>
  <si>
    <t>Beeline &amp; Blue V#(00002108204)</t>
  </si>
  <si>
    <t>Johnson Controls</t>
  </si>
  <si>
    <t>Vendor:  00002102328</t>
  </si>
  <si>
    <t>MA24023</t>
  </si>
  <si>
    <t>DO Procore</t>
  </si>
  <si>
    <t>DO 33525127901</t>
  </si>
  <si>
    <t>PRC 3352531PF3901</t>
  </si>
  <si>
    <t>Inv. 24-044 PC 06 FINAL</t>
  </si>
  <si>
    <t>PRC 3352529PF1901</t>
  </si>
  <si>
    <t>Inv. 24835000-6</t>
  </si>
  <si>
    <t>PRC 3352510PA5907</t>
  </si>
  <si>
    <t>Inv. 24-032 CA 01</t>
  </si>
  <si>
    <t>IET DAS202510115300001</t>
  </si>
  <si>
    <t>Finance Support for April 01-30, 2025</t>
  </si>
  <si>
    <t>DAS Support for April 01-30, 2025</t>
  </si>
  <si>
    <t>PRC 3352535PD3900</t>
  </si>
  <si>
    <t>Inv. 24850000-4</t>
  </si>
  <si>
    <t>PO 33525134912</t>
  </si>
  <si>
    <t>X674</t>
  </si>
  <si>
    <t>CM Services</t>
  </si>
  <si>
    <t>Fee</t>
  </si>
  <si>
    <t>Van Maanen Electrical</t>
  </si>
  <si>
    <t>Vendor:  00002091370</t>
  </si>
  <si>
    <t>RFB944000-01</t>
  </si>
  <si>
    <t>Activity code: BRUM</t>
  </si>
  <si>
    <t>Split w/ X674</t>
  </si>
  <si>
    <t>Shipping Code:  035</t>
  </si>
  <si>
    <t>PO 33525136906</t>
  </si>
  <si>
    <t>Proctor Mechanical</t>
  </si>
  <si>
    <t>Vendor:  00003166259</t>
  </si>
  <si>
    <t>PO 33525136907</t>
  </si>
  <si>
    <t>Johnson Controls (2)</t>
  </si>
  <si>
    <t>MA 24023</t>
  </si>
  <si>
    <t>DO 33525141901</t>
  </si>
  <si>
    <t>Vendor:  00002139022</t>
  </si>
  <si>
    <t>Metro Elevator Great Plains</t>
  </si>
  <si>
    <t>PO 33525148402</t>
  </si>
  <si>
    <t>Vendor:  00003228062</t>
  </si>
  <si>
    <t>PRC 3352505PA2907</t>
  </si>
  <si>
    <t>Inv. 8780-1</t>
  </si>
  <si>
    <t>PRC 3352506PA3905</t>
  </si>
  <si>
    <t>Inv. 1874</t>
  </si>
  <si>
    <t>IET DAS202511115300001</t>
  </si>
  <si>
    <t>Finance Support for May 01-31, 2025</t>
  </si>
  <si>
    <t>DAS Support for May 01-31, 2025</t>
  </si>
  <si>
    <t>PRC 3352510PB5907</t>
  </si>
  <si>
    <t>Inv. 24-032 CA 02</t>
  </si>
  <si>
    <t>PRC 3352529PG1901</t>
  </si>
  <si>
    <t>Inv. 24835000-7</t>
  </si>
  <si>
    <t>PRC 3352513PA4912</t>
  </si>
  <si>
    <t>Vendor used 23-050 CA 0X in previous tab, add A to the end</t>
  </si>
  <si>
    <t>Inv. 23-050 CA 01A(100% to 2000)</t>
  </si>
  <si>
    <t>PRC 3352535PE3900</t>
  </si>
  <si>
    <t>Inv. 24850000-5</t>
  </si>
  <si>
    <t>PRC 3352513PA6907</t>
  </si>
  <si>
    <t>Inv. 8805-1</t>
  </si>
  <si>
    <t>Per SAE two documents must be processed because this PO has two departments</t>
  </si>
  <si>
    <t>IET DAS202512115300001</t>
  </si>
  <si>
    <t>Finance Support for June 01-30, 2025</t>
  </si>
  <si>
    <t>DAS Support for June 01-30, 2025</t>
  </si>
  <si>
    <t>PRC 3352513PA6906</t>
  </si>
  <si>
    <t>Inv. 7629.0</t>
  </si>
  <si>
    <t>PRC 3352529PH1901</t>
  </si>
  <si>
    <t>Inv. 24835000-8</t>
  </si>
  <si>
    <t>PRC 3352513PB4912</t>
  </si>
  <si>
    <t>Inv. 24-044 CA 02A(100% to 2000)</t>
  </si>
  <si>
    <t>PRC 3352535PF3900</t>
  </si>
  <si>
    <t>Inv. 24850000-6</t>
  </si>
  <si>
    <t>PRC 3352514PA8402</t>
  </si>
  <si>
    <t>Must be submitted in 2 documents per SAE</t>
  </si>
  <si>
    <t>PRC 3352506PA3904</t>
  </si>
  <si>
    <t>Inv. 9436.00 - 01</t>
  </si>
  <si>
    <t>PRC 3352506PB3905</t>
  </si>
  <si>
    <t>Inv. 1893</t>
  </si>
  <si>
    <t>PRC 3352510PC5907</t>
  </si>
  <si>
    <t>Inv. 24-032 CA 03</t>
  </si>
  <si>
    <t>Inv. 90654107</t>
  </si>
  <si>
    <t>PRC 3352506PA2903</t>
  </si>
  <si>
    <t>FY25</t>
  </si>
  <si>
    <t>PO 33526291901</t>
  </si>
  <si>
    <t>Roll to FY26</t>
  </si>
  <si>
    <t>PO 33526052907</t>
  </si>
  <si>
    <t>PO 33526062903</t>
  </si>
  <si>
    <t>PO 33526063904</t>
  </si>
  <si>
    <t>PO 33526063905</t>
  </si>
  <si>
    <t>PO 33526105907</t>
  </si>
  <si>
    <t>PO 33526141901</t>
  </si>
  <si>
    <t>PO 33526353900</t>
  </si>
  <si>
    <t>PO 33526134912</t>
  </si>
  <si>
    <t>PO 33526136906</t>
  </si>
  <si>
    <t>PO 33526136907</t>
  </si>
  <si>
    <t>PO 33526148402</t>
  </si>
  <si>
    <t>PO 33525136905</t>
  </si>
  <si>
    <t>PO 33526136905</t>
  </si>
  <si>
    <t>PO 33526127901</t>
  </si>
  <si>
    <t>PRC 3352613PC4912</t>
  </si>
  <si>
    <t>Inv. 24-044 CA 03(Split w X674)</t>
  </si>
  <si>
    <t>Inv. 24850000-7</t>
  </si>
  <si>
    <t>PRC 3352635PG3900</t>
  </si>
  <si>
    <t>PRC 3352610PD5907</t>
  </si>
  <si>
    <t>Inv. 24-032 CA 04</t>
  </si>
  <si>
    <t>PRC 3352629PI1901</t>
  </si>
  <si>
    <t>Inv. 24835000-9</t>
  </si>
  <si>
    <t>CDE 33526246821</t>
  </si>
  <si>
    <t>Move expense from 9997.26</t>
  </si>
  <si>
    <t>PRC 3352635PH3900</t>
  </si>
  <si>
    <t>Inv. 24850000-8</t>
  </si>
  <si>
    <t>PRC 3352629PJ1901</t>
  </si>
  <si>
    <t>Inv. 24835000-10</t>
  </si>
  <si>
    <t>IET DAS202602115300001</t>
  </si>
  <si>
    <t>Finance Support for August 01-31, 2025</t>
  </si>
  <si>
    <t>DAS Support for August 01-31, 2025</t>
  </si>
  <si>
    <t>PRC 3352606PB2903</t>
  </si>
  <si>
    <t>Inv. 90657357</t>
  </si>
  <si>
    <t>Inv. 8780-2</t>
  </si>
  <si>
    <t>PRC 3352605PB2907</t>
  </si>
  <si>
    <t>PRC 3352610PE5907</t>
  </si>
  <si>
    <t>Inv. 24-032 CA 05</t>
  </si>
  <si>
    <t>PRC 3352613PD4912</t>
  </si>
  <si>
    <t>Inv. 24-044 CA 04(Split w X674)</t>
  </si>
  <si>
    <t>PRC 3352606PC2903</t>
  </si>
  <si>
    <t>Inv. 90660736</t>
  </si>
  <si>
    <t>PRC 3352635PI3900</t>
  </si>
  <si>
    <t>Inv. 24850000-9</t>
  </si>
  <si>
    <t>IET DAS202603115300001</t>
  </si>
  <si>
    <t>2507</t>
  </si>
  <si>
    <t>Finance Support for September 01-30, 2025</t>
  </si>
  <si>
    <t>DAS Support for September 01-30, 2025</t>
  </si>
  <si>
    <t>PRC 3352629PK1901</t>
  </si>
  <si>
    <t>Inv. 24835000-11</t>
  </si>
  <si>
    <t>PRC 3352610PF5907</t>
  </si>
  <si>
    <t>Inv. 24-032 CA 06</t>
  </si>
  <si>
    <t>`</t>
  </si>
  <si>
    <t>PRC 3352606PC3905</t>
  </si>
  <si>
    <t>Inv. 1904</t>
  </si>
  <si>
    <t>PRC 3352613PE4912</t>
  </si>
  <si>
    <t>Inv. 24-044 CA 05(Split w X674)</t>
  </si>
  <si>
    <t>PRC 3352614PB8402</t>
  </si>
  <si>
    <t>Inv. 9440.00-02</t>
  </si>
  <si>
    <t>Shipping Code:</t>
  </si>
  <si>
    <t>PRC 3352606PD3905</t>
  </si>
  <si>
    <t>Inv. 1923</t>
  </si>
  <si>
    <t>PRC 3352614PA1901</t>
  </si>
  <si>
    <t>Inv. 41846815</t>
  </si>
  <si>
    <t>PRC 3352606PB3904</t>
  </si>
  <si>
    <t>Inv. 9436.00-02</t>
  </si>
  <si>
    <t>PRC 3352629PL1901</t>
  </si>
  <si>
    <t>Inv. 24835000-12</t>
  </si>
  <si>
    <t>PRC 3352606PE3905</t>
  </si>
  <si>
    <t>Inv. 1934</t>
  </si>
  <si>
    <t>PRC 3352605PC2907</t>
  </si>
  <si>
    <t>Inv. 8780-3</t>
  </si>
  <si>
    <t>IET DAS202604115300001</t>
  </si>
  <si>
    <t>Finance Support for October 01-31, 2025</t>
  </si>
  <si>
    <t>DAS Support for October 01-31, 2025</t>
  </si>
  <si>
    <t>PRC 3352613PB6907</t>
  </si>
  <si>
    <t>PRC 3352613PB6906</t>
  </si>
  <si>
    <t>PRC 3352635PJ3900</t>
  </si>
  <si>
    <t>Inv. 24850000-10</t>
  </si>
  <si>
    <t>Activity Code:  DSGN</t>
  </si>
  <si>
    <t>ICN - October 2025</t>
  </si>
  <si>
    <t>Inv. 732691-943600</t>
  </si>
  <si>
    <t>IET 33526316906</t>
  </si>
  <si>
    <t>9255</t>
  </si>
  <si>
    <t>BRUM</t>
  </si>
  <si>
    <t>PRC 3352614PC8402</t>
  </si>
  <si>
    <t>CO #1(100% to 2000)</t>
  </si>
  <si>
    <t>PRC 3352610PG5907</t>
  </si>
  <si>
    <t>Inv. 24-032 CA 07</t>
  </si>
  <si>
    <t>PRC 3352613PF4912</t>
  </si>
  <si>
    <t>Inv. 24-044 CA 06(Split w X674</t>
  </si>
  <si>
    <t>PRC 3352613PC6906</t>
  </si>
  <si>
    <t>PRC 3352613PC6907</t>
  </si>
  <si>
    <t>Inv. 8805-3</t>
  </si>
  <si>
    <t>PRC 3352635PK3900</t>
  </si>
  <si>
    <t>Inv. 24850000-11</t>
  </si>
  <si>
    <t>PO 33526127901A</t>
  </si>
  <si>
    <t>Opening as Encumbered</t>
  </si>
  <si>
    <t>Johnson Controls -Fire Alarm (2)</t>
  </si>
  <si>
    <t>Johnson Controls-Sprinkler</t>
  </si>
  <si>
    <t>PRC 3352614PD8402</t>
  </si>
  <si>
    <t>Johnson Controls V#(00002139022)</t>
  </si>
  <si>
    <t>Inv. 53616607 / 53604396</t>
  </si>
  <si>
    <t>PRC 33526350904</t>
  </si>
  <si>
    <t>IET DAS202605115300001</t>
  </si>
  <si>
    <t>Finance Support for November 1-30, 2025</t>
  </si>
  <si>
    <t>DAS Support for November 1-30, 2025</t>
  </si>
  <si>
    <t>PRC 3352613PG4912</t>
  </si>
  <si>
    <t>Inv. 24-044 CA 07(Split w X674)</t>
  </si>
  <si>
    <t>PRC 3352610PH5907</t>
  </si>
  <si>
    <t>Inv. 24-032 CA 08</t>
  </si>
  <si>
    <t>PRC 3352613PA6905</t>
  </si>
  <si>
    <t>Inv. 2615-01(Split w/X674)</t>
  </si>
  <si>
    <t>PRC 3352614PB1901</t>
  </si>
  <si>
    <t>Inv. 41852406</t>
  </si>
  <si>
    <t>Refer to the Remit address on vendor's invoice</t>
  </si>
  <si>
    <t>PRC 3352606PD2903</t>
  </si>
  <si>
    <t>Inv. 90663108</t>
  </si>
  <si>
    <t>PRC 3352613PD6906</t>
  </si>
  <si>
    <t>PRC 3352613PD6907</t>
  </si>
  <si>
    <t>Inv. 8805-4</t>
  </si>
  <si>
    <t>PRC 3352635PL3900</t>
  </si>
  <si>
    <t>Inv. 24850000-12</t>
  </si>
  <si>
    <t>IET DAS202606115300001</t>
  </si>
  <si>
    <t>Finance Support for December 1-31, 2025</t>
  </si>
  <si>
    <t>DAS Support for December 1-31, 2025</t>
  </si>
  <si>
    <t>PRC 3352614PE8402</t>
  </si>
  <si>
    <t>Inv. 9440.00-05(100%to 2000)</t>
  </si>
  <si>
    <t>PRC 3352614PC1901</t>
  </si>
  <si>
    <t>Inv. 41864153</t>
  </si>
  <si>
    <t>PRC 3352614PD1901</t>
  </si>
  <si>
    <t>Inv. 41865188 - Retainage</t>
  </si>
  <si>
    <t>PRC 3352605PD2907</t>
  </si>
  <si>
    <t>Inv. 8780-4</t>
  </si>
  <si>
    <t>PRC 3352610PI5907</t>
  </si>
  <si>
    <t>Inv. 24-032 CA 09</t>
  </si>
  <si>
    <t>PRC 3352605PE2907</t>
  </si>
  <si>
    <t>Inv. 8780-retainage</t>
  </si>
  <si>
    <t>Schumacher Elevator V#(00002108471)</t>
  </si>
  <si>
    <t>GAX 33526029903</t>
  </si>
  <si>
    <t>Inv. 90671168</t>
  </si>
  <si>
    <t>PRC 3352613PH4912</t>
  </si>
  <si>
    <t>Inv. 24-044 CA 08(Split w X674)</t>
  </si>
  <si>
    <t>PRC 3352613PB6905</t>
  </si>
  <si>
    <t>Inv. 2615-02(Split w/X674)</t>
  </si>
  <si>
    <t>PRC 3352613PE6906</t>
  </si>
  <si>
    <t>Inv. 7629.0/5(100% to 2000)</t>
  </si>
  <si>
    <t>Inv. 7629.0/4(Split w/x674)</t>
  </si>
  <si>
    <t>Inv. 7629.0/3(Split w/x674)</t>
  </si>
  <si>
    <t>Inv. 7629.0/2(Split w/x674)</t>
  </si>
  <si>
    <t>PRC 3352606PC3904</t>
  </si>
  <si>
    <t>Inv. 9436.00-03</t>
  </si>
  <si>
    <t>PRC 3352606PE2903</t>
  </si>
  <si>
    <t>Inv. 90671130</t>
  </si>
  <si>
    <t>PRC 3352606PF3905</t>
  </si>
  <si>
    <t>Inv. 1955</t>
  </si>
  <si>
    <t>PRC 3352613PE6907</t>
  </si>
  <si>
    <t>Inv. 8805-5</t>
  </si>
  <si>
    <t>PRC 3352614PF8402</t>
  </si>
  <si>
    <t>Johnson Controls (3)</t>
  </si>
  <si>
    <t>DO 33526040921</t>
  </si>
  <si>
    <t>Johnson Controls-Fire Protection(3)</t>
  </si>
  <si>
    <t>Basepoint-Access Controls</t>
  </si>
  <si>
    <t>Basepoint- Access Controls</t>
  </si>
  <si>
    <t>Vendor:  00002115535</t>
  </si>
  <si>
    <t>MA20360A</t>
  </si>
  <si>
    <t>DO 33526040922</t>
  </si>
  <si>
    <t>Labor</t>
  </si>
  <si>
    <t>Materials</t>
  </si>
  <si>
    <t>IET DAS202607115300001</t>
  </si>
  <si>
    <t>Finance Support for January 1-31, 2026</t>
  </si>
  <si>
    <t>DAS Support for January 1-31, 2026</t>
  </si>
  <si>
    <t>Cancelling DO per PM Email</t>
  </si>
  <si>
    <t>PRC 3352606PF2903</t>
  </si>
  <si>
    <t>Inv. 9346.00-Retainage</t>
  </si>
  <si>
    <t>PRC 3352606PG3905</t>
  </si>
  <si>
    <t>Inv. 9436.00-Retainage</t>
  </si>
  <si>
    <t>PRC 3352635PM3900</t>
  </si>
  <si>
    <t>Inv. 24850000-13</t>
  </si>
  <si>
    <t>PRC 3352613PI4912</t>
  </si>
  <si>
    <t>Inv. 24-044 CA 09(Split w X674)</t>
  </si>
  <si>
    <t>PRC 3352606PD3904</t>
  </si>
  <si>
    <t>Inv. 9436.00-04</t>
  </si>
  <si>
    <t>Johnson Controls (4)</t>
  </si>
  <si>
    <t>DO 33526047918</t>
  </si>
  <si>
    <t>PRC 3352610PJ5907</t>
  </si>
  <si>
    <t>Inv. 24-032 CA FINAL</t>
  </si>
  <si>
    <t>PRC 3352604PA7918</t>
  </si>
  <si>
    <t>Inv. 53816396</t>
  </si>
  <si>
    <t>PRC 3352612PA7901A</t>
  </si>
  <si>
    <t>Inv. 53778746</t>
  </si>
  <si>
    <t>PRC 3352613PF6907</t>
  </si>
  <si>
    <t>Inv. 8805-6</t>
  </si>
  <si>
    <t>CO #2(100% to 2000)</t>
  </si>
  <si>
    <t>PRC 3352613PF6906</t>
  </si>
  <si>
    <t>Inv. 7629.0/6(100% to 2000)</t>
  </si>
  <si>
    <t>PRC 3352614PG8402</t>
  </si>
  <si>
    <t>IET DAS202608115300001</t>
  </si>
  <si>
    <t>Finance Support for February 1-28, 2026</t>
  </si>
  <si>
    <t>DAS Support for February 1-28, 2026</t>
  </si>
  <si>
    <t>PRC 3352635PN3900</t>
  </si>
  <si>
    <t>Inv. 24850000-14</t>
  </si>
  <si>
    <t>PRC 3352606PE3904</t>
  </si>
  <si>
    <t>Inv. 9436.00-05</t>
  </si>
  <si>
    <t>PRC 3352613PJ4912</t>
  </si>
  <si>
    <t>Inv. 24-044 CA 10(Split w X674)</t>
  </si>
  <si>
    <t>PRC 3352629PM1901</t>
  </si>
  <si>
    <t>Inv. 24835000-13</t>
  </si>
  <si>
    <t>PRC 3352604PA0922</t>
  </si>
  <si>
    <t>Inv. 178369</t>
  </si>
  <si>
    <t>PRC 3352606PF3904</t>
  </si>
  <si>
    <t>Inv. 9436.00-06 - Retainage</t>
  </si>
  <si>
    <t>PRC 3352614PH8402</t>
  </si>
  <si>
    <t>PRC 3352635PO3900</t>
  </si>
  <si>
    <t>Inv. 24850000-15</t>
  </si>
  <si>
    <t>IET DAS202609115300001</t>
  </si>
  <si>
    <t>Finance Support for March 01-31, 2026</t>
  </si>
  <si>
    <t>DAS Support for March 01-31, 2026</t>
  </si>
  <si>
    <t>PRC 3352613PG6907</t>
  </si>
  <si>
    <t>Inv. 8805-7(100% to 2000)</t>
  </si>
  <si>
    <t>PRC 3352613PC6905</t>
  </si>
  <si>
    <t>Inv. 2615-03(Split w/X674)</t>
  </si>
  <si>
    <t>Payment A Retainage is off due to the number of lines this invoice is broken down to in Procore</t>
  </si>
  <si>
    <t>PRC 3352613PK4912</t>
  </si>
  <si>
    <t>Inv. 24-044 CA 11(100% to 2000)</t>
  </si>
  <si>
    <t>CO #3(100% to 2000)</t>
  </si>
  <si>
    <t>PRC 3352613PH6907</t>
  </si>
  <si>
    <t>Inv. 8805-8(100% to 2000)</t>
  </si>
  <si>
    <t>PRC 3352614PI8402</t>
  </si>
  <si>
    <t>Inv. 9440.00-09(100% to 2000)</t>
  </si>
  <si>
    <t>Inv. 9440.00-08(100% to 2000)</t>
  </si>
  <si>
    <t>Inv. 9440.00-07(Split w/X674)</t>
  </si>
  <si>
    <t>Inv. 9440.00-06(Split w/X674)</t>
  </si>
  <si>
    <t>Inv. 9440.00-04(Split w/X674)</t>
  </si>
  <si>
    <t>Inv. 9440.00-03(Split w/X674)</t>
  </si>
  <si>
    <t>Inv. 9440.00-02(Split w/X674)</t>
  </si>
  <si>
    <t>Inv. 9440.00-01(Split w/X674)</t>
  </si>
  <si>
    <t>Hoover bldg. Freight Elevator #1494</t>
  </si>
  <si>
    <t>IA Workforce Development Elevator #115</t>
  </si>
  <si>
    <t>PRC 3352635PP3900</t>
  </si>
  <si>
    <t>Inv. 24850000-16</t>
  </si>
  <si>
    <t>PRC 3352613PL4912</t>
  </si>
  <si>
    <t>Inv. 24-044 CA #12(100% to 2000)</t>
  </si>
  <si>
    <t>Inv. IV01111200</t>
  </si>
  <si>
    <t>PyeBarkerFire&amp;Safety V#(00003216510)</t>
  </si>
  <si>
    <t>GAX 33526132906</t>
  </si>
  <si>
    <t>IET DAS202610115300001</t>
  </si>
  <si>
    <t>Finance Support for April 01-30, 2026</t>
  </si>
  <si>
    <t>DAS Support for April 01-30, 2026</t>
  </si>
  <si>
    <t>PRC 3352613PG6906</t>
  </si>
  <si>
    <t>Inv. 7629.0/7(100% to 2000)</t>
  </si>
  <si>
    <t>GAX 33526139901</t>
  </si>
  <si>
    <t>Inv. IV01119522</t>
  </si>
  <si>
    <t>Closed 06/08/26</t>
  </si>
  <si>
    <t>DCI Group(2)</t>
  </si>
  <si>
    <t>IET DAS202611115300001</t>
  </si>
  <si>
    <t>Finance Support for May 01-31, 2026</t>
  </si>
  <si>
    <t>DAS Support for May 01-31, 2026</t>
  </si>
  <si>
    <t>PRC 3352614PJ8402</t>
  </si>
  <si>
    <t>Inv. 9440.00-10(100% to 2000)</t>
  </si>
  <si>
    <t>PRC 3352635PQ3900</t>
  </si>
  <si>
    <t>Inv. 24850000-17</t>
  </si>
  <si>
    <t>CDR 33526169912</t>
  </si>
  <si>
    <t>Adjustment from PM to Balance with Procore</t>
  </si>
  <si>
    <t>PRC 3352613PM4912</t>
  </si>
  <si>
    <t>Inv. 24-044 CA #13(100% to 2000)</t>
  </si>
  <si>
    <t>PRC 3352613PI6907</t>
  </si>
  <si>
    <t>Inv. 8805-9(100% to 2000)</t>
  </si>
  <si>
    <t>Split w/X674</t>
  </si>
  <si>
    <t>CO #2 Split w/X674</t>
  </si>
  <si>
    <t>CO #2</t>
  </si>
  <si>
    <t>PRC 3352613PH6906</t>
  </si>
  <si>
    <t>Inv. 7629.0/8(100% to 2000)</t>
  </si>
  <si>
    <t>PRC 3352613PJ6907</t>
  </si>
  <si>
    <t>Inv. 8805-10(100% to 2000)</t>
  </si>
  <si>
    <t>PRC 3352613PD6905</t>
  </si>
  <si>
    <t>CO #3(100% to 2000</t>
  </si>
  <si>
    <t>Inv. 2615-04(Split w/X674)</t>
  </si>
  <si>
    <t>PRC 3352614PK8402</t>
  </si>
  <si>
    <t>Inv. 9440.00-11(100% to 2000)</t>
  </si>
  <si>
    <t>IET DAS202612115300001</t>
  </si>
  <si>
    <t>Finance Support for June 01-30, 2026</t>
  </si>
  <si>
    <t>DAS Support for June 01-30, 2026</t>
  </si>
  <si>
    <t>Locksmith &amp; Key Service :  June 01-30, 2026</t>
  </si>
  <si>
    <t>Inv. DAS2026121153</t>
  </si>
  <si>
    <t>PRC 3352613PN4912</t>
  </si>
  <si>
    <t>Inv. 24-044 CA #14(100% to 2000)</t>
  </si>
  <si>
    <t>PRC 3352635PR3900</t>
  </si>
  <si>
    <t>Inv. 24850000-18</t>
  </si>
  <si>
    <t>IET DAS202613115300001</t>
  </si>
  <si>
    <t>Finance Support for June 01-30, 2026 (Period 13)</t>
  </si>
  <si>
    <t>CO #3 Split w/X674</t>
  </si>
  <si>
    <t>CO #3</t>
  </si>
  <si>
    <t>Original Contract</t>
  </si>
  <si>
    <r>
      <t xml:space="preserve">X674  </t>
    </r>
    <r>
      <rPr>
        <sz val="10"/>
        <color rgb="FFFF0000"/>
        <rFont val="Arial"/>
        <family val="2"/>
      </rPr>
      <t>Closed 07/22/26</t>
    </r>
  </si>
  <si>
    <t>FY26</t>
  </si>
  <si>
    <t>PO 33527353900</t>
  </si>
  <si>
    <t>Roll to FY27</t>
  </si>
  <si>
    <t>PO 33527148402</t>
  </si>
  <si>
    <t>PO 33527136907</t>
  </si>
  <si>
    <t>PO 33527136906</t>
  </si>
  <si>
    <t>PO 33527136905</t>
  </si>
  <si>
    <t>PO 33527134912</t>
  </si>
  <si>
    <t>Closing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</si>
</sst>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0.00_);[Red]\(&quot;$&quot;#,##0.00\)"/>
    <numFmt numFmtId="44" formatCode="_(&quot;$&quot;* #,##0.00_);_(&quot;$&quot;* \(#,##0.00\);_(&quot;$&quot;* &quot;-&quot;??_);_(@_)"/>
    <numFmt numFmtId="43" formatCode="_(* #,##0.00_);_(* \(#,##0.00\);_(* &quot;-&quot;??_);_(@_)"/>
    <numFmt numFmtId="164" formatCode="mm/dd/yy"/>
    <numFmt numFmtId="165" formatCode="&quot;$&quot;#,##0.00"/>
    <numFmt numFmtId="166" formatCode="mm/dd/yy;@"/>
    <numFmt numFmtId="167" formatCode="0.00_);[Red]\(0.00\)"/>
  </numFmts>
  <fonts count="46" x14ac:knownFonts="1">
    <font>
      <sz val="11"/>
      <color theme="1"/>
      <name val="Calibri"/>
      <family val="2"/>
      <scheme val="minor"/>
    </font>
    <font>
      <sz val="10"/>
      <name val="MS Sans Serif"/>
      <family val="2"/>
    </font>
    <font>
      <b/>
      <sz val="10"/>
      <name val="Arial"/>
      <family val="2"/>
    </font>
    <font>
      <b/>
      <sz val="12"/>
      <color indexed="10"/>
      <name val="Arial"/>
      <family val="2"/>
    </font>
    <font>
      <b/>
      <sz val="12"/>
      <name val="Arial"/>
      <family val="2"/>
    </font>
    <font>
      <sz val="10"/>
      <name val="Arial"/>
      <family val="2"/>
    </font>
    <font>
      <b/>
      <sz val="12"/>
      <color indexed="12"/>
      <name val="Arial"/>
      <family val="2"/>
    </font>
    <font>
      <b/>
      <sz val="12"/>
      <color indexed="52"/>
      <name val="Arial"/>
      <family val="2"/>
    </font>
    <font>
      <b/>
      <sz val="12"/>
      <color indexed="14"/>
      <name val="Arial"/>
      <family val="2"/>
    </font>
    <font>
      <b/>
      <sz val="11"/>
      <name val="Arial"/>
      <family val="2"/>
    </font>
    <font>
      <b/>
      <sz val="11"/>
      <color indexed="10"/>
      <name val="Arial"/>
      <family val="2"/>
    </font>
    <font>
      <sz val="10"/>
      <color indexed="10"/>
      <name val="Arial"/>
      <family val="2"/>
    </font>
    <font>
      <b/>
      <sz val="10"/>
      <color indexed="8"/>
      <name val="Arial"/>
      <family val="2"/>
    </font>
    <font>
      <sz val="10"/>
      <color indexed="8"/>
      <name val="Arial"/>
      <family val="2"/>
    </font>
    <font>
      <sz val="9"/>
      <color indexed="81"/>
      <name val="Tahoma"/>
      <family val="2"/>
    </font>
    <font>
      <b/>
      <sz val="9"/>
      <color indexed="81"/>
      <name val="Tahoma"/>
      <family val="2"/>
    </font>
    <font>
      <sz val="11"/>
      <color theme="1"/>
      <name val="Calibri"/>
      <family val="2"/>
      <scheme val="minor"/>
    </font>
    <font>
      <b/>
      <sz val="12"/>
      <color rgb="FF92D050"/>
      <name val="Arial"/>
      <family val="2"/>
    </font>
    <font>
      <b/>
      <sz val="12"/>
      <color rgb="FFFF0000"/>
      <name val="Arial"/>
      <family val="2"/>
    </font>
    <font>
      <b/>
      <sz val="10"/>
      <color rgb="FFFF0000"/>
      <name val="Arial"/>
      <family val="2"/>
    </font>
    <font>
      <i/>
      <sz val="12"/>
      <color theme="3"/>
      <name val="Arial"/>
      <family val="2"/>
    </font>
    <font>
      <sz val="10"/>
      <color rgb="FFFF0000"/>
      <name val="Arial"/>
      <family val="2"/>
    </font>
    <font>
      <sz val="10"/>
      <color theme="1"/>
      <name val="Arial"/>
      <family val="2"/>
    </font>
    <font>
      <b/>
      <i/>
      <sz val="12"/>
      <color rgb="FFFF0000"/>
      <name val="Arial"/>
      <family val="2"/>
    </font>
    <font>
      <b/>
      <sz val="10"/>
      <color rgb="FF00B0F0"/>
      <name val="Arial"/>
      <family val="2"/>
    </font>
    <font>
      <b/>
      <sz val="10"/>
      <color rgb="FF0070C0"/>
      <name val="Arial"/>
      <family val="2"/>
    </font>
    <font>
      <sz val="10"/>
      <color theme="1"/>
      <name val="Calibri"/>
      <family val="2"/>
      <scheme val="minor"/>
    </font>
    <font>
      <b/>
      <sz val="10"/>
      <color theme="1"/>
      <name val="Arial"/>
      <family val="2"/>
    </font>
    <font>
      <i/>
      <sz val="8"/>
      <color theme="0" tint="-0.249977111117893"/>
      <name val="Arial"/>
      <family val="2"/>
    </font>
    <font>
      <sz val="10"/>
      <color rgb="FF000000"/>
      <name val="Arial"/>
      <family val="2"/>
    </font>
    <font>
      <sz val="10"/>
      <color rgb="FF222222"/>
      <name val="Arial"/>
      <family val="2"/>
    </font>
    <font>
      <sz val="10"/>
      <color rgb="FF343739"/>
      <name val="Arial"/>
      <family val="2"/>
    </font>
    <font>
      <b/>
      <sz val="10"/>
      <color rgb="FF0000CC"/>
      <name val="Arial"/>
      <family val="2"/>
    </font>
    <font>
      <sz val="11"/>
      <name val="Calibri"/>
      <family val="2"/>
      <scheme val="minor"/>
    </font>
    <font>
      <sz val="10"/>
      <name val="Calibri"/>
      <family val="2"/>
      <scheme val="minor"/>
    </font>
    <font>
      <b/>
      <sz val="11"/>
      <color rgb="FFFF0000"/>
      <name val="Arial"/>
      <family val="2"/>
    </font>
    <font>
      <i/>
      <sz val="12"/>
      <color rgb="FFFF0000"/>
      <name val="Arial"/>
      <family val="2"/>
    </font>
    <font>
      <sz val="11"/>
      <color indexed="81"/>
      <name val="Tahoma"/>
      <family val="2"/>
    </font>
    <font>
      <b/>
      <sz val="11"/>
      <color indexed="81"/>
      <name val="Tahoma"/>
      <family val="2"/>
    </font>
    <font>
      <b/>
      <sz val="10"/>
      <color indexed="10"/>
      <name val="Arial"/>
      <family val="2"/>
    </font>
    <font>
      <sz val="11"/>
      <color rgb="FF000000"/>
      <name val="Calibri"/>
      <family val="2"/>
    </font>
    <font>
      <sz val="12"/>
      <color indexed="10"/>
      <name val="Arial"/>
      <family val="2"/>
    </font>
    <font>
      <sz val="11"/>
      <color rgb="FFFF0000"/>
      <name val="Calibri"/>
      <family val="2"/>
      <scheme val="minor"/>
    </font>
    <font>
      <sz val="11"/>
      <color rgb="FFFF0000"/>
      <name val="Calibri"/>
      <family val="2"/>
    </font>
    <font>
      <sz val="10"/>
      <color rgb="FFFF0000"/>
      <name val="MS Sans Serif"/>
      <family val="2"/>
    </font>
    <font>
      <sz val="12"/>
      <color rgb="FF000000"/>
      <name val="Aptos"/>
      <family val="2"/>
    </font>
  </fonts>
  <fills count="7">
    <fill>
      <patternFill patternType="none"/>
    </fill>
    <fill>
      <patternFill patternType="gray125"/>
    </fill>
    <fill>
      <patternFill patternType="solid">
        <fgColor indexed="22"/>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rgb="FFFFFFFF"/>
        <bgColor indexed="64"/>
      </patternFill>
    </fill>
    <fill>
      <patternFill patternType="solid">
        <fgColor theme="9" tint="0.39997558519241921"/>
        <bgColor indexed="64"/>
      </patternFill>
    </fill>
  </fills>
  <borders count="13">
    <border>
      <left/>
      <right/>
      <top/>
      <bottom/>
      <diagonal/>
    </border>
    <border>
      <left/>
      <right/>
      <top/>
      <bottom style="medium">
        <color indexed="64"/>
      </bottom>
      <diagonal/>
    </border>
    <border>
      <left/>
      <right/>
      <top style="thin">
        <color indexed="64"/>
      </top>
      <bottom style="double">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7">
    <xf numFmtId="0" fontId="0" fillId="0" borderId="0"/>
    <xf numFmtId="43" fontId="16" fillId="0" borderId="0" applyFont="0" applyFill="0" applyBorder="0" applyAlignment="0" applyProtection="0"/>
    <xf numFmtId="44" fontId="16" fillId="0" borderId="0" applyFont="0" applyFill="0" applyBorder="0" applyAlignment="0" applyProtection="0"/>
    <xf numFmtId="44" fontId="5" fillId="0" borderId="0" applyFont="0" applyFill="0" applyBorder="0" applyAlignment="0" applyProtection="0"/>
    <xf numFmtId="0" fontId="5" fillId="0" borderId="0"/>
    <xf numFmtId="0" fontId="1" fillId="0" borderId="0"/>
    <xf numFmtId="0" fontId="1" fillId="0" borderId="0"/>
  </cellStyleXfs>
  <cellXfs count="297">
    <xf numFmtId="0" fontId="0" fillId="0" borderId="0" xfId="0"/>
    <xf numFmtId="0" fontId="2" fillId="0" borderId="0" xfId="6" applyFont="1"/>
    <xf numFmtId="0" fontId="3" fillId="0" borderId="0" xfId="6" applyFont="1"/>
    <xf numFmtId="0" fontId="4" fillId="0" borderId="0" xfId="6" applyFont="1"/>
    <xf numFmtId="4" fontId="5" fillId="0" borderId="0" xfId="6" applyNumberFormat="1" applyFont="1"/>
    <xf numFmtId="0" fontId="5" fillId="0" borderId="0" xfId="6" applyFont="1"/>
    <xf numFmtId="164" fontId="6" fillId="0" borderId="0" xfId="4" applyNumberFormat="1" applyFont="1"/>
    <xf numFmtId="1" fontId="7" fillId="0" borderId="0" xfId="4" applyNumberFormat="1" applyFont="1" applyAlignment="1">
      <alignment horizontal="left"/>
    </xf>
    <xf numFmtId="4" fontId="17" fillId="0" borderId="0" xfId="6" applyNumberFormat="1" applyFont="1"/>
    <xf numFmtId="40" fontId="8" fillId="0" borderId="0" xfId="4" applyNumberFormat="1" applyFont="1"/>
    <xf numFmtId="164" fontId="4" fillId="0" borderId="0" xfId="6" applyNumberFormat="1" applyFont="1"/>
    <xf numFmtId="164" fontId="4" fillId="0" borderId="0" xfId="4" applyNumberFormat="1" applyFont="1"/>
    <xf numFmtId="0" fontId="4" fillId="0" borderId="0" xfId="6" applyFont="1" applyAlignment="1">
      <alignment wrapText="1"/>
    </xf>
    <xf numFmtId="4" fontId="2" fillId="0" borderId="0" xfId="6" applyNumberFormat="1" applyFont="1"/>
    <xf numFmtId="0" fontId="2" fillId="0" borderId="1" xfId="6" applyFont="1" applyBorder="1"/>
    <xf numFmtId="0" fontId="2" fillId="0" borderId="1" xfId="6" applyFont="1" applyBorder="1" applyAlignment="1">
      <alignment horizontal="center" wrapText="1"/>
    </xf>
    <xf numFmtId="40" fontId="2" fillId="0" borderId="1" xfId="6" applyNumberFormat="1" applyFont="1" applyBorder="1"/>
    <xf numFmtId="40" fontId="2" fillId="0" borderId="1" xfId="6" applyNumberFormat="1" applyFont="1" applyBorder="1" applyAlignment="1">
      <alignment horizontal="center"/>
    </xf>
    <xf numFmtId="40" fontId="2" fillId="0" borderId="1" xfId="6" applyNumberFormat="1" applyFont="1" applyBorder="1" applyAlignment="1">
      <alignment horizontal="center" wrapText="1"/>
    </xf>
    <xf numFmtId="4" fontId="2" fillId="0" borderId="0" xfId="6" applyNumberFormat="1" applyFont="1" applyAlignment="1">
      <alignment horizontal="center"/>
    </xf>
    <xf numFmtId="40" fontId="5" fillId="0" borderId="0" xfId="6" applyNumberFormat="1" applyFont="1" applyAlignment="1">
      <alignment horizontal="center"/>
    </xf>
    <xf numFmtId="40" fontId="5" fillId="0" borderId="0" xfId="6" applyNumberFormat="1" applyFont="1"/>
    <xf numFmtId="0" fontId="5" fillId="0" borderId="0" xfId="6" applyFont="1" applyAlignment="1">
      <alignment horizontal="center"/>
    </xf>
    <xf numFmtId="4" fontId="5" fillId="0" borderId="0" xfId="6" applyNumberFormat="1" applyFont="1" applyAlignment="1">
      <alignment horizontal="center"/>
    </xf>
    <xf numFmtId="40" fontId="5" fillId="0" borderId="0" xfId="4" applyNumberFormat="1" applyAlignment="1">
      <alignment horizontal="center"/>
    </xf>
    <xf numFmtId="0" fontId="9" fillId="0" borderId="0" xfId="6" applyFont="1"/>
    <xf numFmtId="0" fontId="9" fillId="0" borderId="2" xfId="6" applyFont="1" applyBorder="1" applyAlignment="1">
      <alignment horizontal="left"/>
    </xf>
    <xf numFmtId="40" fontId="9" fillId="0" borderId="2" xfId="6" applyNumberFormat="1" applyFont="1" applyBorder="1"/>
    <xf numFmtId="0" fontId="1" fillId="0" borderId="0" xfId="6"/>
    <xf numFmtId="40" fontId="3" fillId="0" borderId="0" xfId="4" applyNumberFormat="1" applyFont="1"/>
    <xf numFmtId="0" fontId="3" fillId="0" borderId="0" xfId="4" applyFont="1"/>
    <xf numFmtId="0" fontId="18" fillId="0" borderId="0" xfId="6" applyFont="1"/>
    <xf numFmtId="164" fontId="18" fillId="0" borderId="0" xfId="4" applyNumberFormat="1" applyFont="1"/>
    <xf numFmtId="0" fontId="8" fillId="0" borderId="0" xfId="4" applyFont="1"/>
    <xf numFmtId="49" fontId="8" fillId="0" borderId="0" xfId="4" applyNumberFormat="1" applyFont="1" applyAlignment="1">
      <alignment horizontal="left"/>
    </xf>
    <xf numFmtId="164" fontId="9" fillId="0" borderId="0" xfId="0" applyNumberFormat="1" applyFont="1"/>
    <xf numFmtId="0" fontId="4" fillId="0" borderId="0" xfId="4" applyFont="1"/>
    <xf numFmtId="0" fontId="9" fillId="0" borderId="0" xfId="4" applyFont="1"/>
    <xf numFmtId="0" fontId="19" fillId="0" borderId="0" xfId="4" applyFont="1"/>
    <xf numFmtId="0" fontId="5" fillId="0" borderId="0" xfId="4"/>
    <xf numFmtId="40" fontId="4" fillId="0" borderId="0" xfId="4" applyNumberFormat="1" applyFont="1"/>
    <xf numFmtId="0" fontId="4" fillId="0" borderId="0" xfId="4" applyFont="1" applyAlignment="1">
      <alignment horizontal="right"/>
    </xf>
    <xf numFmtId="40" fontId="20" fillId="0" borderId="0" xfId="4" applyNumberFormat="1" applyFont="1"/>
    <xf numFmtId="0" fontId="21" fillId="0" borderId="0" xfId="4" applyFont="1"/>
    <xf numFmtId="40" fontId="19" fillId="0" borderId="0" xfId="4" applyNumberFormat="1" applyFont="1"/>
    <xf numFmtId="164" fontId="4" fillId="0" borderId="0" xfId="4" applyNumberFormat="1" applyFont="1" applyAlignment="1">
      <alignment horizontal="left"/>
    </xf>
    <xf numFmtId="49" fontId="4" fillId="0" borderId="1" xfId="4" applyNumberFormat="1" applyFont="1" applyBorder="1" applyAlignment="1">
      <alignment horizontal="center" wrapText="1"/>
    </xf>
    <xf numFmtId="164" fontId="4" fillId="0" borderId="1" xfId="4" applyNumberFormat="1" applyFont="1" applyBorder="1" applyAlignment="1">
      <alignment horizontal="center"/>
    </xf>
    <xf numFmtId="0" fontId="4" fillId="0" borderId="1" xfId="4" applyFont="1" applyBorder="1" applyAlignment="1">
      <alignment horizontal="center"/>
    </xf>
    <xf numFmtId="40" fontId="4" fillId="0" borderId="1" xfId="4" applyNumberFormat="1" applyFont="1" applyBorder="1" applyAlignment="1">
      <alignment horizontal="center" wrapText="1"/>
    </xf>
    <xf numFmtId="49" fontId="5" fillId="0" borderId="0" xfId="4" applyNumberFormat="1"/>
    <xf numFmtId="164" fontId="5" fillId="0" borderId="0" xfId="4" applyNumberFormat="1" applyAlignment="1">
      <alignment horizontal="center"/>
    </xf>
    <xf numFmtId="164" fontId="5" fillId="0" borderId="0" xfId="4" applyNumberFormat="1" applyAlignment="1">
      <alignment horizontal="left"/>
    </xf>
    <xf numFmtId="4" fontId="2" fillId="0" borderId="0" xfId="4" applyNumberFormat="1" applyFont="1" applyAlignment="1">
      <alignment horizontal="center"/>
    </xf>
    <xf numFmtId="4" fontId="5" fillId="0" borderId="0" xfId="4" applyNumberFormat="1" applyAlignment="1">
      <alignment horizontal="center"/>
    </xf>
    <xf numFmtId="4" fontId="5" fillId="0" borderId="0" xfId="4" applyNumberFormat="1"/>
    <xf numFmtId="0" fontId="11" fillId="0" borderId="0" xfId="4" applyFont="1"/>
    <xf numFmtId="164" fontId="5" fillId="0" borderId="0" xfId="0" applyNumberFormat="1" applyFont="1" applyAlignment="1">
      <alignment horizontal="center"/>
    </xf>
    <xf numFmtId="4" fontId="2" fillId="0" borderId="0" xfId="4" applyNumberFormat="1" applyFont="1"/>
    <xf numFmtId="0" fontId="5" fillId="0" borderId="0" xfId="4" applyAlignment="1">
      <alignment horizontal="left"/>
    </xf>
    <xf numFmtId="164" fontId="5" fillId="0" borderId="0" xfId="4" applyNumberFormat="1"/>
    <xf numFmtId="164" fontId="2" fillId="0" borderId="0" xfId="4" applyNumberFormat="1" applyFont="1" applyAlignment="1">
      <alignment horizontal="left"/>
    </xf>
    <xf numFmtId="164" fontId="2" fillId="0" borderId="2" xfId="4" applyNumberFormat="1" applyFont="1" applyBorder="1"/>
    <xf numFmtId="44" fontId="2" fillId="0" borderId="2" xfId="2" applyFont="1" applyBorder="1"/>
    <xf numFmtId="40" fontId="5" fillId="0" borderId="0" xfId="4" applyNumberFormat="1"/>
    <xf numFmtId="49" fontId="11" fillId="0" borderId="0" xfId="4" applyNumberFormat="1" applyFont="1"/>
    <xf numFmtId="164" fontId="11" fillId="0" borderId="0" xfId="4" applyNumberFormat="1" applyFont="1" applyAlignment="1">
      <alignment horizontal="left"/>
    </xf>
    <xf numFmtId="164" fontId="11" fillId="0" borderId="0" xfId="4" applyNumberFormat="1" applyFont="1"/>
    <xf numFmtId="40" fontId="11" fillId="0" borderId="0" xfId="4" applyNumberFormat="1" applyFont="1"/>
    <xf numFmtId="164" fontId="4" fillId="0" borderId="1" xfId="4" applyNumberFormat="1" applyFont="1" applyBorder="1" applyAlignment="1">
      <alignment horizontal="center" wrapText="1"/>
    </xf>
    <xf numFmtId="49" fontId="5" fillId="0" borderId="0" xfId="4" applyNumberFormat="1" applyAlignment="1">
      <alignment horizontal="center"/>
    </xf>
    <xf numFmtId="0" fontId="22" fillId="0" borderId="0" xfId="0" applyFont="1"/>
    <xf numFmtId="49" fontId="8" fillId="0" borderId="0" xfId="4" applyNumberFormat="1" applyFont="1"/>
    <xf numFmtId="164" fontId="8" fillId="0" borderId="0" xfId="4" applyNumberFormat="1" applyFont="1"/>
    <xf numFmtId="0" fontId="23" fillId="0" borderId="0" xfId="4" applyFont="1"/>
    <xf numFmtId="49" fontId="5" fillId="0" borderId="0" xfId="4" applyNumberFormat="1" applyAlignment="1">
      <alignment horizontal="left"/>
    </xf>
    <xf numFmtId="40" fontId="5" fillId="0" borderId="0" xfId="4" quotePrefix="1" applyNumberFormat="1"/>
    <xf numFmtId="0" fontId="2" fillId="0" borderId="0" xfId="4" applyFont="1"/>
    <xf numFmtId="49" fontId="2" fillId="0" borderId="0" xfId="4" applyNumberFormat="1" applyFont="1"/>
    <xf numFmtId="164" fontId="2" fillId="0" borderId="0" xfId="4" applyNumberFormat="1" applyFont="1"/>
    <xf numFmtId="0" fontId="2" fillId="0" borderId="2" xfId="4" applyFont="1" applyBorder="1"/>
    <xf numFmtId="40" fontId="2" fillId="0" borderId="2" xfId="4" applyNumberFormat="1" applyFont="1" applyBorder="1"/>
    <xf numFmtId="0" fontId="5" fillId="0" borderId="0" xfId="5" applyFont="1"/>
    <xf numFmtId="49" fontId="5" fillId="0" borderId="0" xfId="5" applyNumberFormat="1" applyFont="1" applyAlignment="1">
      <alignment horizontal="center"/>
    </xf>
    <xf numFmtId="0" fontId="24" fillId="0" borderId="0" xfId="0" applyFont="1"/>
    <xf numFmtId="40" fontId="5" fillId="0" borderId="0" xfId="5" applyNumberFormat="1" applyFont="1" applyAlignment="1">
      <alignment horizontal="center"/>
    </xf>
    <xf numFmtId="40" fontId="25" fillId="0" borderId="0" xfId="5" applyNumberFormat="1" applyFont="1"/>
    <xf numFmtId="40" fontId="5" fillId="0" borderId="0" xfId="5" applyNumberFormat="1" applyFont="1"/>
    <xf numFmtId="0" fontId="26" fillId="0" borderId="0" xfId="0" applyFont="1"/>
    <xf numFmtId="0" fontId="19" fillId="0" borderId="1" xfId="5" applyFont="1" applyBorder="1" applyAlignment="1">
      <alignment horizontal="center" textRotation="90" wrapText="1"/>
    </xf>
    <xf numFmtId="49" fontId="19" fillId="0" borderId="1" xfId="1" applyNumberFormat="1" applyFont="1" applyBorder="1" applyAlignment="1">
      <alignment horizontal="center" textRotation="90" wrapText="1"/>
    </xf>
    <xf numFmtId="40" fontId="19" fillId="0" borderId="1" xfId="1" applyNumberFormat="1" applyFont="1" applyBorder="1" applyAlignment="1">
      <alignment horizontal="center" wrapText="1"/>
    </xf>
    <xf numFmtId="40" fontId="2" fillId="0" borderId="1" xfId="5" applyNumberFormat="1" applyFont="1" applyBorder="1" applyAlignment="1">
      <alignment horizontal="center" wrapText="1"/>
    </xf>
    <xf numFmtId="165" fontId="12" fillId="0" borderId="1" xfId="0" applyNumberFormat="1" applyFont="1" applyBorder="1" applyAlignment="1">
      <alignment horizontal="center" wrapText="1"/>
    </xf>
    <xf numFmtId="4" fontId="12" fillId="0" borderId="1" xfId="0" applyNumberFormat="1" applyFont="1" applyBorder="1" applyAlignment="1">
      <alignment horizontal="center" wrapText="1"/>
    </xf>
    <xf numFmtId="165" fontId="2" fillId="0" borderId="1" xfId="0" applyNumberFormat="1" applyFont="1" applyBorder="1" applyAlignment="1">
      <alignment horizontal="center" wrapText="1"/>
    </xf>
    <xf numFmtId="0" fontId="27" fillId="0" borderId="0" xfId="0" applyFont="1" applyAlignment="1">
      <alignment horizontal="center" wrapText="1"/>
    </xf>
    <xf numFmtId="0" fontId="2" fillId="0" borderId="0" xfId="5" applyFont="1" applyAlignment="1">
      <alignment horizontal="center" wrapText="1"/>
    </xf>
    <xf numFmtId="0" fontId="5" fillId="0" borderId="0" xfId="5" applyFont="1" applyAlignment="1">
      <alignment horizontal="center"/>
    </xf>
    <xf numFmtId="49" fontId="13" fillId="0" borderId="0" xfId="0" applyNumberFormat="1" applyFont="1" applyAlignment="1">
      <alignment horizontal="center" wrapText="1"/>
    </xf>
    <xf numFmtId="40" fontId="2" fillId="3" borderId="0" xfId="5" applyNumberFormat="1" applyFont="1" applyFill="1"/>
    <xf numFmtId="40" fontId="5" fillId="0" borderId="0" xfId="5" applyNumberFormat="1" applyFont="1" applyAlignment="1">
      <alignment horizontal="right"/>
    </xf>
    <xf numFmtId="40" fontId="2" fillId="3" borderId="3" xfId="5" applyNumberFormat="1" applyFont="1" applyFill="1" applyBorder="1" applyAlignment="1">
      <alignment horizontal="right"/>
    </xf>
    <xf numFmtId="40" fontId="2" fillId="3" borderId="2" xfId="5" applyNumberFormat="1" applyFont="1" applyFill="1" applyBorder="1" applyAlignment="1">
      <alignment horizontal="right"/>
    </xf>
    <xf numFmtId="40" fontId="2" fillId="3" borderId="0" xfId="5" applyNumberFormat="1" applyFont="1" applyFill="1" applyAlignment="1">
      <alignment horizontal="right"/>
    </xf>
    <xf numFmtId="40" fontId="2" fillId="3" borderId="4" xfId="5" applyNumberFormat="1" applyFont="1" applyFill="1" applyBorder="1" applyAlignment="1">
      <alignment horizontal="right"/>
    </xf>
    <xf numFmtId="0" fontId="5" fillId="4" borderId="0" xfId="5" applyFont="1" applyFill="1" applyAlignment="1">
      <alignment horizontal="center"/>
    </xf>
    <xf numFmtId="49" fontId="5" fillId="4" borderId="0" xfId="5" applyNumberFormat="1" applyFont="1" applyFill="1" applyAlignment="1">
      <alignment horizontal="center"/>
    </xf>
    <xf numFmtId="0" fontId="4" fillId="2" borderId="0" xfId="0" applyFont="1" applyFill="1" applyAlignment="1">
      <alignment horizontal="left" wrapText="1"/>
    </xf>
    <xf numFmtId="40" fontId="5" fillId="4" borderId="0" xfId="5" applyNumberFormat="1" applyFont="1" applyFill="1" applyAlignment="1">
      <alignment horizontal="center"/>
    </xf>
    <xf numFmtId="40" fontId="5" fillId="4" borderId="0" xfId="5" applyNumberFormat="1" applyFont="1" applyFill="1"/>
    <xf numFmtId="0" fontId="26" fillId="4" borderId="0" xfId="0" applyFont="1" applyFill="1"/>
    <xf numFmtId="0" fontId="5" fillId="0" borderId="5" xfId="5" applyFont="1" applyBorder="1" applyAlignment="1">
      <alignment horizontal="center"/>
    </xf>
    <xf numFmtId="49" fontId="5" fillId="0" borderId="5" xfId="5" applyNumberFormat="1" applyFont="1" applyBorder="1" applyAlignment="1">
      <alignment horizontal="center"/>
    </xf>
    <xf numFmtId="0" fontId="2" fillId="0" borderId="5" xfId="5" applyFont="1" applyBorder="1"/>
    <xf numFmtId="40" fontId="5" fillId="0" borderId="5" xfId="5" applyNumberFormat="1" applyFont="1" applyBorder="1" applyAlignment="1">
      <alignment horizontal="center"/>
    </xf>
    <xf numFmtId="40" fontId="28" fillId="0" borderId="5" xfId="5" applyNumberFormat="1" applyFont="1" applyBorder="1" applyAlignment="1">
      <alignment horizontal="center" vertical="center"/>
    </xf>
    <xf numFmtId="40" fontId="28" fillId="0" borderId="5" xfId="5" applyNumberFormat="1" applyFont="1" applyBorder="1" applyAlignment="1">
      <alignment horizontal="center" wrapText="1"/>
    </xf>
    <xf numFmtId="0" fontId="30" fillId="5" borderId="5" xfId="0" applyFont="1" applyFill="1" applyBorder="1" applyAlignment="1">
      <alignment vertical="center" wrapText="1"/>
    </xf>
    <xf numFmtId="40" fontId="19" fillId="0" borderId="0" xfId="5" applyNumberFormat="1" applyFont="1" applyAlignment="1">
      <alignment horizontal="center"/>
    </xf>
    <xf numFmtId="40" fontId="21" fillId="0" borderId="0" xfId="5" applyNumberFormat="1" applyFont="1" applyAlignment="1">
      <alignment horizontal="right"/>
    </xf>
    <xf numFmtId="4" fontId="32" fillId="0" borderId="0" xfId="4" applyNumberFormat="1" applyFont="1" applyAlignment="1">
      <alignment horizontal="center"/>
    </xf>
    <xf numFmtId="1" fontId="5" fillId="0" borderId="0" xfId="4" applyNumberFormat="1" applyAlignment="1">
      <alignment horizontal="center"/>
    </xf>
    <xf numFmtId="4" fontId="32" fillId="0" borderId="0" xfId="4" applyNumberFormat="1" applyFont="1"/>
    <xf numFmtId="0" fontId="33" fillId="0" borderId="0" xfId="0" applyFont="1"/>
    <xf numFmtId="44" fontId="2" fillId="0" borderId="0" xfId="2" applyFont="1"/>
    <xf numFmtId="44" fontId="2" fillId="0" borderId="0" xfId="2" applyFont="1" applyBorder="1"/>
    <xf numFmtId="0" fontId="34" fillId="0" borderId="0" xfId="0" applyFont="1"/>
    <xf numFmtId="166" fontId="22" fillId="0" borderId="0" xfId="0" applyNumberFormat="1" applyFont="1" applyAlignment="1">
      <alignment horizontal="center"/>
    </xf>
    <xf numFmtId="0" fontId="22" fillId="0" borderId="0" xfId="0" applyFont="1" applyAlignment="1">
      <alignment horizontal="center"/>
    </xf>
    <xf numFmtId="0" fontId="5" fillId="0" borderId="0" xfId="0" applyFont="1"/>
    <xf numFmtId="40" fontId="18" fillId="0" borderId="1" xfId="4" applyNumberFormat="1" applyFont="1" applyBorder="1" applyAlignment="1">
      <alignment horizontal="center" wrapText="1"/>
    </xf>
    <xf numFmtId="4" fontId="11" fillId="0" borderId="0" xfId="4" applyNumberFormat="1" applyFont="1"/>
    <xf numFmtId="4" fontId="21" fillId="0" borderId="0" xfId="6" applyNumberFormat="1" applyFont="1"/>
    <xf numFmtId="40" fontId="18" fillId="0" borderId="0" xfId="4" applyNumberFormat="1" applyFont="1"/>
    <xf numFmtId="0" fontId="18" fillId="0" borderId="0" xfId="4" applyFont="1"/>
    <xf numFmtId="0" fontId="21" fillId="0" borderId="0" xfId="6" applyFont="1"/>
    <xf numFmtId="1" fontId="18" fillId="0" borderId="0" xfId="4" applyNumberFormat="1" applyFont="1" applyAlignment="1">
      <alignment horizontal="left"/>
    </xf>
    <xf numFmtId="4" fontId="18" fillId="0" borderId="0" xfId="6" applyNumberFormat="1" applyFont="1"/>
    <xf numFmtId="49" fontId="18" fillId="0" borderId="0" xfId="4" applyNumberFormat="1" applyFont="1" applyAlignment="1">
      <alignment horizontal="left"/>
    </xf>
    <xf numFmtId="164" fontId="35" fillId="0" borderId="0" xfId="0" applyNumberFormat="1" applyFont="1"/>
    <xf numFmtId="0" fontId="35" fillId="0" borderId="0" xfId="4" applyFont="1"/>
    <xf numFmtId="0" fontId="18" fillId="0" borderId="0" xfId="4" applyFont="1" applyAlignment="1">
      <alignment horizontal="right"/>
    </xf>
    <xf numFmtId="40" fontId="36" fillId="0" borderId="0" xfId="4" applyNumberFormat="1" applyFont="1"/>
    <xf numFmtId="164" fontId="18" fillId="0" borderId="0" xfId="4" applyNumberFormat="1" applyFont="1" applyAlignment="1">
      <alignment horizontal="left"/>
    </xf>
    <xf numFmtId="49" fontId="18" fillId="0" borderId="1" xfId="4" applyNumberFormat="1" applyFont="1" applyBorder="1" applyAlignment="1">
      <alignment horizontal="center" wrapText="1"/>
    </xf>
    <xf numFmtId="164" fontId="18" fillId="0" borderId="1" xfId="4" applyNumberFormat="1" applyFont="1" applyBorder="1" applyAlignment="1">
      <alignment horizontal="center"/>
    </xf>
    <xf numFmtId="0" fontId="18" fillId="0" borderId="1" xfId="4" applyFont="1" applyBorder="1" applyAlignment="1">
      <alignment horizontal="center"/>
    </xf>
    <xf numFmtId="49" fontId="21" fillId="0" borderId="0" xfId="4" applyNumberFormat="1" applyFont="1"/>
    <xf numFmtId="164" fontId="21" fillId="0" borderId="0" xfId="4" applyNumberFormat="1" applyFont="1" applyAlignment="1">
      <alignment horizontal="center"/>
    </xf>
    <xf numFmtId="164" fontId="21" fillId="0" borderId="0" xfId="4" applyNumberFormat="1" applyFont="1" applyAlignment="1">
      <alignment horizontal="left"/>
    </xf>
    <xf numFmtId="4" fontId="19" fillId="0" borderId="0" xfId="4" applyNumberFormat="1" applyFont="1" applyAlignment="1">
      <alignment horizontal="center"/>
    </xf>
    <xf numFmtId="4" fontId="21" fillId="0" borderId="0" xfId="4" applyNumberFormat="1" applyFont="1" applyAlignment="1">
      <alignment horizontal="center"/>
    </xf>
    <xf numFmtId="4" fontId="21" fillId="0" borderId="0" xfId="4" applyNumberFormat="1" applyFont="1"/>
    <xf numFmtId="164" fontId="21" fillId="0" borderId="0" xfId="0" applyNumberFormat="1" applyFont="1" applyAlignment="1">
      <alignment horizontal="center"/>
    </xf>
    <xf numFmtId="4" fontId="19" fillId="0" borderId="0" xfId="4" applyNumberFormat="1" applyFont="1"/>
    <xf numFmtId="167" fontId="19" fillId="0" borderId="0" xfId="4" applyNumberFormat="1" applyFont="1" applyAlignment="1">
      <alignment horizontal="center"/>
    </xf>
    <xf numFmtId="0" fontId="21" fillId="0" borderId="0" xfId="4" applyFont="1" applyAlignment="1">
      <alignment horizontal="left"/>
    </xf>
    <xf numFmtId="164" fontId="21" fillId="0" borderId="0" xfId="4" applyNumberFormat="1" applyFont="1"/>
    <xf numFmtId="164" fontId="19" fillId="0" borderId="0" xfId="4" applyNumberFormat="1" applyFont="1" applyAlignment="1">
      <alignment horizontal="left"/>
    </xf>
    <xf numFmtId="164" fontId="19" fillId="0" borderId="2" xfId="4" applyNumberFormat="1" applyFont="1" applyBorder="1"/>
    <xf numFmtId="44" fontId="19" fillId="0" borderId="2" xfId="2" applyFont="1" applyBorder="1"/>
    <xf numFmtId="40" fontId="21" fillId="0" borderId="0" xfId="4" applyNumberFormat="1" applyFont="1"/>
    <xf numFmtId="0" fontId="19" fillId="0" borderId="0" xfId="6" applyFont="1"/>
    <xf numFmtId="43" fontId="19" fillId="0" borderId="0" xfId="4" applyNumberFormat="1" applyFont="1" applyAlignment="1">
      <alignment horizontal="center"/>
    </xf>
    <xf numFmtId="164" fontId="19" fillId="0" borderId="0" xfId="4" applyNumberFormat="1" applyFont="1"/>
    <xf numFmtId="44" fontId="19" fillId="0" borderId="0" xfId="2" applyFont="1"/>
    <xf numFmtId="0" fontId="39" fillId="0" borderId="0" xfId="4" applyFont="1"/>
    <xf numFmtId="4" fontId="39" fillId="0" borderId="0" xfId="4" applyNumberFormat="1" applyFont="1"/>
    <xf numFmtId="0" fontId="3" fillId="0" borderId="1" xfId="4" applyFont="1" applyBorder="1"/>
    <xf numFmtId="49" fontId="19" fillId="0" borderId="0" xfId="4" applyNumberFormat="1" applyFont="1"/>
    <xf numFmtId="49" fontId="5" fillId="0" borderId="3" xfId="4" applyNumberFormat="1" applyBorder="1"/>
    <xf numFmtId="164" fontId="5" fillId="0" borderId="3" xfId="4" applyNumberFormat="1" applyBorder="1" applyAlignment="1">
      <alignment horizontal="center"/>
    </xf>
    <xf numFmtId="164" fontId="5" fillId="0" borderId="3" xfId="4" applyNumberFormat="1" applyBorder="1" applyAlignment="1">
      <alignment horizontal="left"/>
    </xf>
    <xf numFmtId="4" fontId="5" fillId="0" borderId="3" xfId="4" applyNumberFormat="1" applyBorder="1" applyAlignment="1">
      <alignment horizontal="center"/>
    </xf>
    <xf numFmtId="4" fontId="32" fillId="0" borderId="3" xfId="4" applyNumberFormat="1" applyFont="1" applyBorder="1"/>
    <xf numFmtId="4" fontId="5" fillId="0" borderId="3" xfId="4" applyNumberFormat="1" applyBorder="1"/>
    <xf numFmtId="0" fontId="39" fillId="0" borderId="3" xfId="4" applyFont="1" applyBorder="1" applyAlignment="1">
      <alignment horizontal="right"/>
    </xf>
    <xf numFmtId="164" fontId="19" fillId="0" borderId="0" xfId="4" applyNumberFormat="1" applyFont="1" applyAlignment="1">
      <alignment horizontal="center"/>
    </xf>
    <xf numFmtId="164" fontId="5" fillId="0" borderId="3" xfId="0" applyNumberFormat="1" applyFont="1" applyBorder="1" applyAlignment="1">
      <alignment horizontal="center"/>
    </xf>
    <xf numFmtId="0" fontId="39" fillId="0" borderId="0" xfId="4" applyFont="1" applyAlignment="1">
      <alignment horizontal="right"/>
    </xf>
    <xf numFmtId="4" fontId="39" fillId="0" borderId="3" xfId="4" applyNumberFormat="1" applyFont="1" applyBorder="1"/>
    <xf numFmtId="4" fontId="32" fillId="0" borderId="3" xfId="4" applyNumberFormat="1" applyFont="1" applyBorder="1" applyAlignment="1">
      <alignment horizontal="center"/>
    </xf>
    <xf numFmtId="2" fontId="39" fillId="0" borderId="3" xfId="4" applyNumberFormat="1" applyFont="1" applyBorder="1"/>
    <xf numFmtId="0" fontId="39" fillId="0" borderId="3" xfId="4" applyFont="1" applyBorder="1"/>
    <xf numFmtId="0" fontId="40" fillId="0" borderId="0" xfId="0" applyFont="1" applyAlignment="1">
      <alignment horizontal="left" vertical="center"/>
    </xf>
    <xf numFmtId="4" fontId="3" fillId="0" borderId="0" xfId="4" applyNumberFormat="1" applyFont="1"/>
    <xf numFmtId="0" fontId="41" fillId="0" borderId="0" xfId="4" applyFont="1"/>
    <xf numFmtId="0" fontId="5" fillId="0" borderId="0" xfId="4" applyAlignment="1">
      <alignment horizontal="center"/>
    </xf>
    <xf numFmtId="0" fontId="5" fillId="0" borderId="5" xfId="5" applyFont="1" applyBorder="1" applyAlignment="1">
      <alignment horizontal="center" vertical="center"/>
    </xf>
    <xf numFmtId="49" fontId="5" fillId="0" borderId="5" xfId="5" applyNumberFormat="1" applyFont="1" applyBorder="1" applyAlignment="1">
      <alignment horizontal="center" vertical="center"/>
    </xf>
    <xf numFmtId="0" fontId="5" fillId="0" borderId="5" xfId="5" applyFont="1" applyBorder="1" applyAlignment="1">
      <alignment vertical="center"/>
    </xf>
    <xf numFmtId="40" fontId="5" fillId="0" borderId="5" xfId="5" applyNumberFormat="1" applyFont="1" applyBorder="1" applyAlignment="1">
      <alignment horizontal="center" vertical="center"/>
    </xf>
    <xf numFmtId="39" fontId="5" fillId="0" borderId="5" xfId="2" applyNumberFormat="1" applyFont="1" applyFill="1" applyBorder="1" applyAlignment="1">
      <alignment horizontal="center" vertical="center"/>
    </xf>
    <xf numFmtId="40" fontId="28" fillId="0" borderId="5" xfId="5" applyNumberFormat="1" applyFont="1" applyBorder="1" applyAlignment="1">
      <alignment horizontal="center" vertical="center" wrapText="1"/>
    </xf>
    <xf numFmtId="0" fontId="26" fillId="0" borderId="0" xfId="0" applyFont="1" applyAlignment="1">
      <alignment vertical="center"/>
    </xf>
    <xf numFmtId="40" fontId="5" fillId="0" borderId="0" xfId="5" applyNumberFormat="1" applyFont="1" applyAlignment="1">
      <alignment horizontal="center" vertical="center"/>
    </xf>
    <xf numFmtId="0" fontId="5" fillId="0" borderId="0" xfId="5" applyFont="1" applyAlignment="1">
      <alignment vertical="center"/>
    </xf>
    <xf numFmtId="0" fontId="5" fillId="0" borderId="5" xfId="5" applyFont="1" applyBorder="1" applyAlignment="1">
      <alignment vertical="center" wrapText="1"/>
    </xf>
    <xf numFmtId="8" fontId="5" fillId="0" borderId="5" xfId="2" applyNumberFormat="1" applyFont="1" applyFill="1" applyBorder="1" applyAlignment="1">
      <alignment horizontal="center" vertical="center"/>
    </xf>
    <xf numFmtId="0" fontId="5" fillId="0" borderId="5" xfId="5" applyFont="1" applyBorder="1" applyAlignment="1">
      <alignment horizontal="left" vertical="center" wrapText="1"/>
    </xf>
    <xf numFmtId="0" fontId="29" fillId="5" borderId="6" xfId="0" applyFont="1" applyFill="1" applyBorder="1" applyAlignment="1">
      <alignment vertical="center" wrapText="1"/>
    </xf>
    <xf numFmtId="0" fontId="29" fillId="0" borderId="0" xfId="0" applyFont="1" applyAlignment="1">
      <alignment vertical="center"/>
    </xf>
    <xf numFmtId="0" fontId="29" fillId="5" borderId="5" xfId="0" applyFont="1" applyFill="1" applyBorder="1" applyAlignment="1">
      <alignment vertical="center" wrapText="1"/>
    </xf>
    <xf numFmtId="0" fontId="19" fillId="0" borderId="5" xfId="5" applyFont="1" applyBorder="1" applyAlignment="1">
      <alignment horizontal="center" vertical="center"/>
    </xf>
    <xf numFmtId="0" fontId="2" fillId="0" borderId="5" xfId="0" applyFont="1" applyBorder="1" applyAlignment="1">
      <alignment horizontal="center" vertical="center"/>
    </xf>
    <xf numFmtId="0" fontId="29" fillId="0" borderId="5" xfId="0" applyFont="1" applyBorder="1" applyAlignment="1">
      <alignment vertical="center"/>
    </xf>
    <xf numFmtId="0" fontId="31" fillId="0" borderId="0" xfId="0" applyFont="1" applyAlignment="1">
      <alignment vertical="center"/>
    </xf>
    <xf numFmtId="0" fontId="19" fillId="0" borderId="5" xfId="0" applyFont="1" applyBorder="1" applyAlignment="1">
      <alignment horizontal="center" vertical="center"/>
    </xf>
    <xf numFmtId="2" fontId="5" fillId="0" borderId="5" xfId="5" applyNumberFormat="1" applyFont="1" applyBorder="1" applyAlignment="1">
      <alignment horizontal="center" vertical="center"/>
    </xf>
    <xf numFmtId="49" fontId="5" fillId="0" borderId="5" xfId="0" applyNumberFormat="1" applyFont="1" applyBorder="1" applyAlignment="1">
      <alignment horizontal="center" vertical="center" wrapText="1"/>
    </xf>
    <xf numFmtId="0" fontId="30" fillId="0" borderId="0" xfId="0" applyFont="1" applyAlignment="1">
      <alignment vertical="center"/>
    </xf>
    <xf numFmtId="40" fontId="5" fillId="0" borderId="7" xfId="5" applyNumberFormat="1" applyFont="1" applyBorder="1" applyAlignment="1">
      <alignment horizontal="center" vertical="center"/>
    </xf>
    <xf numFmtId="49" fontId="5" fillId="0" borderId="8" xfId="0" applyNumberFormat="1" applyFont="1" applyBorder="1" applyAlignment="1">
      <alignment horizontal="center" vertical="center" wrapText="1"/>
    </xf>
    <xf numFmtId="0" fontId="2" fillId="0" borderId="9" xfId="0" applyFont="1" applyBorder="1" applyAlignment="1">
      <alignment horizontal="left" vertical="center"/>
    </xf>
    <xf numFmtId="40" fontId="27" fillId="0" borderId="7" xfId="0" applyNumberFormat="1" applyFont="1" applyBorder="1" applyAlignment="1">
      <alignment horizontal="center" vertical="center"/>
    </xf>
    <xf numFmtId="8" fontId="2" fillId="0" borderId="7" xfId="5" applyNumberFormat="1" applyFont="1" applyBorder="1" applyAlignment="1">
      <alignment horizontal="center" vertical="center"/>
    </xf>
    <xf numFmtId="44" fontId="26" fillId="0" borderId="0" xfId="0" applyNumberFormat="1" applyFont="1" applyAlignment="1">
      <alignment vertical="center"/>
    </xf>
    <xf numFmtId="40" fontId="5" fillId="0" borderId="0" xfId="5" applyNumberFormat="1" applyFont="1" applyAlignment="1">
      <alignment vertical="center"/>
    </xf>
    <xf numFmtId="0" fontId="5" fillId="0" borderId="10" xfId="5" applyFont="1" applyBorder="1" applyAlignment="1">
      <alignment horizontal="center" vertical="center"/>
    </xf>
    <xf numFmtId="49" fontId="5" fillId="0" borderId="11" xfId="5" applyNumberFormat="1" applyFont="1" applyBorder="1" applyAlignment="1">
      <alignment horizontal="center" vertical="center"/>
    </xf>
    <xf numFmtId="0" fontId="5" fillId="0" borderId="11" xfId="5" applyFont="1" applyBorder="1" applyAlignment="1">
      <alignment vertical="center"/>
    </xf>
    <xf numFmtId="40" fontId="5" fillId="0" borderId="11" xfId="5" applyNumberFormat="1" applyFont="1" applyBorder="1" applyAlignment="1">
      <alignment horizontal="center" vertical="center"/>
    </xf>
    <xf numFmtId="8" fontId="5" fillId="0" borderId="11" xfId="5" applyNumberFormat="1" applyFont="1" applyBorder="1" applyAlignment="1">
      <alignment horizontal="center" vertical="center"/>
    </xf>
    <xf numFmtId="8" fontId="26" fillId="0" borderId="11" xfId="0" applyNumberFormat="1" applyFont="1" applyBorder="1" applyAlignment="1">
      <alignment horizontal="center" vertical="center"/>
    </xf>
    <xf numFmtId="8" fontId="26" fillId="0" borderId="12" xfId="0" applyNumberFormat="1" applyFont="1" applyBorder="1" applyAlignment="1">
      <alignment horizontal="center" vertical="center"/>
    </xf>
    <xf numFmtId="0" fontId="5" fillId="0" borderId="0" xfId="5" applyFont="1" applyAlignment="1">
      <alignment horizontal="center" vertical="center"/>
    </xf>
    <xf numFmtId="49" fontId="5" fillId="0" borderId="0" xfId="5" applyNumberFormat="1" applyFont="1" applyAlignment="1">
      <alignment horizontal="center" vertical="center"/>
    </xf>
    <xf numFmtId="8" fontId="5" fillId="0" borderId="0" xfId="5" applyNumberFormat="1" applyFont="1" applyAlignment="1">
      <alignment horizontal="center" vertical="center"/>
    </xf>
    <xf numFmtId="165" fontId="5" fillId="0" borderId="0" xfId="0" applyNumberFormat="1" applyFont="1" applyAlignment="1">
      <alignment horizontal="left" vertical="center"/>
    </xf>
    <xf numFmtId="8" fontId="26" fillId="0" borderId="0" xfId="0" applyNumberFormat="1" applyFont="1" applyAlignment="1">
      <alignment horizontal="center" vertical="center"/>
    </xf>
    <xf numFmtId="165" fontId="13" fillId="0" borderId="0" xfId="3" applyNumberFormat="1" applyFont="1" applyFill="1" applyBorder="1" applyAlignment="1">
      <alignment horizontal="center" vertical="center"/>
    </xf>
    <xf numFmtId="49" fontId="2" fillId="0" borderId="0" xfId="5" applyNumberFormat="1" applyFont="1" applyAlignment="1">
      <alignment horizontal="center" vertical="center"/>
    </xf>
    <xf numFmtId="0" fontId="2" fillId="6" borderId="0" xfId="0" applyFont="1" applyFill="1" applyAlignment="1">
      <alignment vertical="center" wrapText="1"/>
    </xf>
    <xf numFmtId="8" fontId="27" fillId="0" borderId="2" xfId="0" applyNumberFormat="1" applyFont="1" applyBorder="1" applyAlignment="1">
      <alignment horizontal="center" vertical="center"/>
    </xf>
    <xf numFmtId="0" fontId="2" fillId="0" borderId="0" xfId="5" applyFont="1" applyAlignment="1">
      <alignment vertical="center"/>
    </xf>
    <xf numFmtId="165" fontId="13" fillId="0" borderId="0" xfId="0" applyNumberFormat="1" applyFont="1" applyAlignment="1">
      <alignment horizontal="left" vertical="center"/>
    </xf>
    <xf numFmtId="165" fontId="13" fillId="0" borderId="3" xfId="3" applyNumberFormat="1" applyFont="1" applyFill="1" applyBorder="1" applyAlignment="1">
      <alignment horizontal="center" vertical="center"/>
    </xf>
    <xf numFmtId="165" fontId="13" fillId="0" borderId="2" xfId="3" applyNumberFormat="1" applyFont="1" applyFill="1" applyBorder="1" applyAlignment="1">
      <alignment horizontal="center" vertical="center"/>
    </xf>
    <xf numFmtId="49" fontId="26" fillId="0" borderId="0" xfId="0" applyNumberFormat="1" applyFont="1" applyAlignment="1">
      <alignment horizontal="center" vertical="center"/>
    </xf>
    <xf numFmtId="0" fontId="26" fillId="0" borderId="0" xfId="0" applyFont="1" applyAlignment="1">
      <alignment horizontal="center" vertical="center"/>
    </xf>
    <xf numFmtId="165" fontId="5" fillId="0" borderId="0" xfId="0" applyNumberFormat="1" applyFont="1" applyAlignment="1">
      <alignment horizontal="center" vertical="center"/>
    </xf>
    <xf numFmtId="0" fontId="2" fillId="0" borderId="0" xfId="0" applyFont="1" applyAlignment="1">
      <alignment vertical="center"/>
    </xf>
    <xf numFmtId="49" fontId="21" fillId="0" borderId="3" xfId="4" applyNumberFormat="1" applyFont="1" applyBorder="1"/>
    <xf numFmtId="164" fontId="21" fillId="0" borderId="3" xfId="4" applyNumberFormat="1" applyFont="1" applyBorder="1" applyAlignment="1">
      <alignment horizontal="center"/>
    </xf>
    <xf numFmtId="164" fontId="21" fillId="0" borderId="3" xfId="4" applyNumberFormat="1" applyFont="1" applyBorder="1" applyAlignment="1">
      <alignment horizontal="left"/>
    </xf>
    <xf numFmtId="4" fontId="19" fillId="0" borderId="3" xfId="4" applyNumberFormat="1" applyFont="1" applyBorder="1" applyAlignment="1">
      <alignment horizontal="center"/>
    </xf>
    <xf numFmtId="4" fontId="21" fillId="0" borderId="3" xfId="4" applyNumberFormat="1" applyFont="1" applyBorder="1" applyAlignment="1">
      <alignment horizontal="center"/>
    </xf>
    <xf numFmtId="4" fontId="21" fillId="0" borderId="3" xfId="4" applyNumberFormat="1" applyFont="1" applyBorder="1"/>
    <xf numFmtId="0" fontId="19" fillId="0" borderId="3" xfId="4" applyFont="1" applyBorder="1" applyAlignment="1">
      <alignment horizontal="right"/>
    </xf>
    <xf numFmtId="44" fontId="19" fillId="0" borderId="0" xfId="2" applyFont="1" applyBorder="1"/>
    <xf numFmtId="164" fontId="21" fillId="0" borderId="3" xfId="0" applyNumberFormat="1" applyFont="1" applyBorder="1" applyAlignment="1">
      <alignment horizontal="center"/>
    </xf>
    <xf numFmtId="4" fontId="19" fillId="0" borderId="3" xfId="4" applyNumberFormat="1" applyFont="1" applyBorder="1"/>
    <xf numFmtId="40" fontId="19" fillId="0" borderId="3" xfId="4" applyNumberFormat="1" applyFont="1" applyBorder="1"/>
    <xf numFmtId="40" fontId="19" fillId="0" borderId="0" xfId="4" applyNumberFormat="1" applyFont="1" applyAlignment="1">
      <alignment horizontal="center"/>
    </xf>
    <xf numFmtId="40" fontId="5" fillId="0" borderId="0" xfId="4" applyNumberFormat="1" applyAlignment="1">
      <alignment horizontal="left"/>
    </xf>
    <xf numFmtId="40" fontId="18" fillId="0" borderId="0" xfId="4" applyNumberFormat="1" applyFont="1" applyAlignment="1">
      <alignment horizontal="center" wrapText="1"/>
    </xf>
    <xf numFmtId="0" fontId="19" fillId="0" borderId="0" xfId="4" applyFont="1" applyAlignment="1">
      <alignment horizontal="right"/>
    </xf>
    <xf numFmtId="40" fontId="2" fillId="0" borderId="0" xfId="4" applyNumberFormat="1" applyFont="1" applyAlignment="1">
      <alignment horizontal="center"/>
    </xf>
    <xf numFmtId="4" fontId="19" fillId="0" borderId="2" xfId="4" applyNumberFormat="1" applyFont="1" applyBorder="1"/>
    <xf numFmtId="49" fontId="18" fillId="0" borderId="0" xfId="4" applyNumberFormat="1" applyFont="1"/>
    <xf numFmtId="164" fontId="18" fillId="0" borderId="1" xfId="4" applyNumberFormat="1" applyFont="1" applyBorder="1" applyAlignment="1">
      <alignment horizontal="center" wrapText="1"/>
    </xf>
    <xf numFmtId="49" fontId="21" fillId="0" borderId="0" xfId="4" applyNumberFormat="1" applyFont="1" applyAlignment="1">
      <alignment horizontal="center"/>
    </xf>
    <xf numFmtId="49" fontId="21" fillId="0" borderId="0" xfId="4" applyNumberFormat="1" applyFont="1" applyAlignment="1">
      <alignment horizontal="left"/>
    </xf>
    <xf numFmtId="40" fontId="21" fillId="0" borderId="0" xfId="4" quotePrefix="1" applyNumberFormat="1" applyFont="1"/>
    <xf numFmtId="40" fontId="21" fillId="0" borderId="0" xfId="4" applyNumberFormat="1" applyFont="1" applyAlignment="1">
      <alignment horizontal="center"/>
    </xf>
    <xf numFmtId="0" fontId="19" fillId="0" borderId="2" xfId="4" applyFont="1" applyBorder="1"/>
    <xf numFmtId="40" fontId="19" fillId="0" borderId="2" xfId="4" applyNumberFormat="1" applyFont="1" applyBorder="1"/>
    <xf numFmtId="1" fontId="21" fillId="0" borderId="0" xfId="4" applyNumberFormat="1" applyFont="1" applyAlignment="1">
      <alignment horizontal="center"/>
    </xf>
    <xf numFmtId="0" fontId="42" fillId="0" borderId="0" xfId="0" applyFont="1"/>
    <xf numFmtId="166" fontId="21" fillId="0" borderId="0" xfId="0" applyNumberFormat="1" applyFont="1" applyAlignment="1">
      <alignment horizontal="center"/>
    </xf>
    <xf numFmtId="0" fontId="21" fillId="0" borderId="0" xfId="0" applyFont="1" applyAlignment="1">
      <alignment horizontal="center"/>
    </xf>
    <xf numFmtId="0" fontId="21" fillId="0" borderId="0" xfId="0" applyFont="1"/>
    <xf numFmtId="0" fontId="43" fillId="0" borderId="0" xfId="0" applyFont="1" applyAlignment="1">
      <alignment horizontal="left" vertical="center"/>
    </xf>
    <xf numFmtId="0" fontId="21" fillId="0" borderId="0" xfId="4" applyFont="1" applyAlignment="1">
      <alignment horizontal="center"/>
    </xf>
    <xf numFmtId="164" fontId="18" fillId="0" borderId="0" xfId="6" applyNumberFormat="1" applyFont="1"/>
    <xf numFmtId="0" fontId="18" fillId="0" borderId="0" xfId="6" applyFont="1" applyAlignment="1">
      <alignment wrapText="1"/>
    </xf>
    <xf numFmtId="4" fontId="19" fillId="0" borderId="0" xfId="6" applyNumberFormat="1" applyFont="1"/>
    <xf numFmtId="0" fontId="19" fillId="0" borderId="1" xfId="6" applyFont="1" applyBorder="1"/>
    <xf numFmtId="0" fontId="19" fillId="0" borderId="1" xfId="6" applyFont="1" applyBorder="1" applyAlignment="1">
      <alignment horizontal="center" wrapText="1"/>
    </xf>
    <xf numFmtId="40" fontId="19" fillId="0" borderId="1" xfId="6" applyNumberFormat="1" applyFont="1" applyBorder="1"/>
    <xf numFmtId="40" fontId="19" fillId="0" borderId="1" xfId="6" applyNumberFormat="1" applyFont="1" applyBorder="1" applyAlignment="1">
      <alignment horizontal="center"/>
    </xf>
    <xf numFmtId="40" fontId="19" fillId="0" borderId="1" xfId="6" applyNumberFormat="1" applyFont="1" applyBorder="1" applyAlignment="1">
      <alignment horizontal="center" wrapText="1"/>
    </xf>
    <xf numFmtId="4" fontId="19" fillId="0" borderId="0" xfId="6" applyNumberFormat="1" applyFont="1" applyAlignment="1">
      <alignment horizontal="center"/>
    </xf>
    <xf numFmtId="40" fontId="21" fillId="0" borderId="0" xfId="6" applyNumberFormat="1" applyFont="1" applyAlignment="1">
      <alignment horizontal="center"/>
    </xf>
    <xf numFmtId="40" fontId="21" fillId="0" borderId="0" xfId="6" applyNumberFormat="1" applyFont="1"/>
    <xf numFmtId="0" fontId="21" fillId="0" borderId="0" xfId="6" applyFont="1" applyAlignment="1">
      <alignment horizontal="center"/>
    </xf>
    <xf numFmtId="4" fontId="21" fillId="0" borderId="0" xfId="6" applyNumberFormat="1" applyFont="1" applyAlignment="1">
      <alignment horizontal="center"/>
    </xf>
    <xf numFmtId="0" fontId="35" fillId="0" borderId="0" xfId="6" applyFont="1"/>
    <xf numFmtId="0" fontId="35" fillId="0" borderId="2" xfId="6" applyFont="1" applyBorder="1" applyAlignment="1">
      <alignment horizontal="left"/>
    </xf>
    <xf numFmtId="40" fontId="35" fillId="0" borderId="2" xfId="6" applyNumberFormat="1" applyFont="1" applyBorder="1"/>
    <xf numFmtId="0" fontId="44" fillId="0" borderId="0" xfId="6" applyFont="1"/>
    <xf numFmtId="164" fontId="22" fillId="0" borderId="0" xfId="4" applyNumberFormat="1" applyFont="1"/>
    <xf numFmtId="0" fontId="18" fillId="0" borderId="0" xfId="0" applyFont="1"/>
    <xf numFmtId="0" fontId="45" fillId="0" borderId="0" xfId="0" applyFont="1" applyAlignment="1">
      <alignment vertical="center" wrapText="1"/>
    </xf>
    <xf numFmtId="40" fontId="2" fillId="0" borderId="3" xfId="4" applyNumberFormat="1" applyFont="1" applyBorder="1" applyAlignment="1">
      <alignment horizontal="center"/>
    </xf>
    <xf numFmtId="14" fontId="19" fillId="0" borderId="0" xfId="6" applyNumberFormat="1" applyFont="1"/>
  </cellXfs>
  <cellStyles count="7">
    <cellStyle name="Comma" xfId="1" builtinId="3"/>
    <cellStyle name="Currency" xfId="2" builtinId="4"/>
    <cellStyle name="Currency 2" xfId="3" xr:uid="{00000000-0005-0000-0000-000002000000}"/>
    <cellStyle name="Normal" xfId="0" builtinId="0"/>
    <cellStyle name="Normal 2" xfId="4" xr:uid="{00000000-0005-0000-0000-000004000000}"/>
    <cellStyle name="Normal_CLARINDA" xfId="5" xr:uid="{00000000-0005-0000-0000-000005000000}"/>
    <cellStyle name="Normal_LUCAS REMODEL FOR Dept of Comm." xfId="6" xr:uid="{00000000-0005-0000-0000-000006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49530</xdr:rowOff>
    </xdr:from>
    <xdr:to>
      <xdr:col>18</xdr:col>
      <xdr:colOff>400050</xdr:colOff>
      <xdr:row>24</xdr:row>
      <xdr:rowOff>114300</xdr:rowOff>
    </xdr:to>
    <xdr:pic>
      <xdr:nvPicPr>
        <xdr:cNvPr id="1025" name="Picture 1">
          <a:extLst>
            <a:ext uri="{FF2B5EF4-FFF2-40B4-BE49-F238E27FC236}">
              <a16:creationId xmlns:a16="http://schemas.microsoft.com/office/drawing/2014/main" id="{F7284952-6186-4F50-A057-5D624FA32F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1480"/>
          <a:ext cx="11369040" cy="4046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114300</xdr:rowOff>
    </xdr:from>
    <xdr:to>
      <xdr:col>18</xdr:col>
      <xdr:colOff>76200</xdr:colOff>
      <xdr:row>67</xdr:row>
      <xdr:rowOff>0</xdr:rowOff>
    </xdr:to>
    <xdr:pic>
      <xdr:nvPicPr>
        <xdr:cNvPr id="1026" name="Picture 2">
          <a:extLst>
            <a:ext uri="{FF2B5EF4-FFF2-40B4-BE49-F238E27FC236}">
              <a16:creationId xmlns:a16="http://schemas.microsoft.com/office/drawing/2014/main" id="{6B1C30D3-949A-4D4C-82D8-3B42BCE6A7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457700"/>
          <a:ext cx="11049000" cy="766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69</xdr:row>
      <xdr:rowOff>0</xdr:rowOff>
    </xdr:from>
    <xdr:to>
      <xdr:col>28</xdr:col>
      <xdr:colOff>95250</xdr:colOff>
      <xdr:row>110</xdr:row>
      <xdr:rowOff>0</xdr:rowOff>
    </xdr:to>
    <xdr:pic>
      <xdr:nvPicPr>
        <xdr:cNvPr id="1027" name="Picture 3">
          <a:extLst>
            <a:ext uri="{FF2B5EF4-FFF2-40B4-BE49-F238E27FC236}">
              <a16:creationId xmlns:a16="http://schemas.microsoft.com/office/drawing/2014/main" id="{19278795-072E-45C4-9D4D-DA77EFF1BE6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2618720"/>
          <a:ext cx="17160240" cy="7498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113</xdr:row>
      <xdr:rowOff>0</xdr:rowOff>
    </xdr:from>
    <xdr:to>
      <xdr:col>16</xdr:col>
      <xdr:colOff>77402</xdr:colOff>
      <xdr:row>121</xdr:row>
      <xdr:rowOff>181213</xdr:rowOff>
    </xdr:to>
    <xdr:pic>
      <xdr:nvPicPr>
        <xdr:cNvPr id="2" name="Picture 1">
          <a:extLst>
            <a:ext uri="{FF2B5EF4-FFF2-40B4-BE49-F238E27FC236}">
              <a16:creationId xmlns:a16="http://schemas.microsoft.com/office/drawing/2014/main" id="{CA92FAB4-2F44-ECF4-EB49-1A92F51968A6}"/>
            </a:ext>
          </a:extLst>
        </xdr:cNvPr>
        <xdr:cNvPicPr>
          <a:picLocks noChangeAspect="1"/>
        </xdr:cNvPicPr>
      </xdr:nvPicPr>
      <xdr:blipFill>
        <a:blip xmlns:r="http://schemas.openxmlformats.org/officeDocument/2006/relationships" r:embed="rId4"/>
        <a:stretch>
          <a:fillRect/>
        </a:stretch>
      </xdr:blipFill>
      <xdr:spPr>
        <a:xfrm>
          <a:off x="1219200" y="21526500"/>
          <a:ext cx="8611802" cy="170521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GSE%20Projects%20X674%20and%20P655/X674%20Financials.xlsx" TargetMode="External"/><Relationship Id="rId2" Type="http://schemas.openxmlformats.org/officeDocument/2006/relationships/externalLinkPath" Target="file:///N:\DAS%20Shared%20Perm\GSE%20Infrastructure\GSE%20Projects%20X674%20and%20P655\X674%20Financials.xlsx" TargetMode="External"/><Relationship Id="rId1" Type="http://schemas.openxmlformats.org/officeDocument/2006/relationships/externalLinkPath" Target="/DAS%20Shared%20Perm/GSE%20Infrastructure/GSE%20Projects%20X674%20and%20P655/X674%20Financials.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GSE%20Projects%20X674/X674%20Financials.xlsx" TargetMode="External"/><Relationship Id="rId2" Type="http://schemas.openxmlformats.org/officeDocument/2006/relationships/externalLinkPath" Target="file:///N:\DAS%20Shared%20Perm\GSE%20Infrastructure\GSE%20Projects%20X674\X674%20Financials.xlsx" TargetMode="External"/><Relationship Id="rId1" Type="http://schemas.openxmlformats.org/officeDocument/2006/relationships/externalLinkPath" Target="/DAS%20Shared%20Perm/GSE%20Infrastructure/GSE%20Projects%20X674/X674%20Financial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FMR332 Financials"/>
      <sheetName val="Financial"/>
      <sheetName val="#xxxx.xx Funds Rec'd"/>
      <sheetName val="RECAP #9268.01"/>
      <sheetName val="#9268.01 Funds Budgeted"/>
      <sheetName val="#9268.01 Pullman SST"/>
      <sheetName val="#9268.01 PM TIME"/>
      <sheetName val="#9268.01 Misc"/>
      <sheetName val="#9268.01 Shive Hattery"/>
      <sheetName val="RECAP #9379.00"/>
      <sheetName val="#9379.00 Funds Budgeted"/>
      <sheetName val="#XXXX.XX Vendor A"/>
      <sheetName val="#XXXX.XX PM TIME"/>
      <sheetName val="#9379.00 DCI Group"/>
      <sheetName val="#9379.00 PM TIME"/>
      <sheetName val="#9379.00 Misc"/>
      <sheetName val="#9379.00 Shive Hattery"/>
      <sheetName val="#9379.00 Tim Hildreath"/>
      <sheetName val="#9379.00 DCI Group (2)"/>
      <sheetName val="#9379.00 Siemens Industry"/>
      <sheetName val="#9379.00 SystemWorks"/>
      <sheetName val="#9379.00 DCI Group (3)"/>
      <sheetName val="#9379.00 SystemWorks (2)"/>
      <sheetName val="RECAP #9437.01"/>
      <sheetName val="#9437.01 Funds Budgeted"/>
      <sheetName val="#9437.01 Shive Hattery"/>
      <sheetName val="#9437.01 PM TIME "/>
      <sheetName val="#9437.01 Misc "/>
      <sheetName val="RECAP #9440.00"/>
      <sheetName val="#9440.00 Funds Budgeted"/>
      <sheetName val="#9440.00 DCI Group"/>
      <sheetName val="#9440.00 PM TIME"/>
      <sheetName val="#9440.00 Misc "/>
      <sheetName val="#9440.00 Van Maanen Electrical"/>
      <sheetName val="#9440.00 Proctor Mechanical"/>
      <sheetName val="#9440.00 Bergstrom Construction"/>
      <sheetName val="#9440.00 Metro Elevator"/>
      <sheetName val="#9440.00 OPN Architects"/>
      <sheetName val="RECAP #9464.00"/>
      <sheetName val="#9464.00 Funds Budgeted "/>
      <sheetName val="#9464.00 Iowa Contracting"/>
      <sheetName val="#9464.00 PM TIME"/>
      <sheetName val="#9464.00 Misc"/>
      <sheetName val="RECAP #9472.00"/>
      <sheetName val="#9472.00 Funds Budgeted"/>
      <sheetName val="#9472.00 Resource Consulting"/>
      <sheetName val="#9472.00 PM TIME "/>
      <sheetName val="#9472.00 Misc"/>
      <sheetName val="#9472.00 Waldinger Corp"/>
      <sheetName val="#9472.00 Johnson Controls"/>
      <sheetName val="RECAP #9473.00"/>
      <sheetName val="#9473.00 Funds Budgeted"/>
      <sheetName val="#9473.00 Vendor A "/>
      <sheetName val="#9473.00 PM TIME "/>
      <sheetName val="#9473.00 Misc"/>
      <sheetName val="RECAP #9518.00"/>
      <sheetName val="#9518.00 Funds Budgeted "/>
      <sheetName val="#9518.00 Substance LLC"/>
      <sheetName val="#9518.00 PM TIME"/>
      <sheetName val="#9518.00 Mis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29">
          <cell r="F29">
            <v>36842.410000000003</v>
          </cell>
          <cell r="H29">
            <v>6430.8699999999953</v>
          </cell>
        </row>
      </sheetData>
      <sheetData sheetId="31"/>
      <sheetData sheetId="32"/>
      <sheetData sheetId="33">
        <row r="22">
          <cell r="F22">
            <v>26102.309999999998</v>
          </cell>
          <cell r="H22">
            <v>1897.6900000000023</v>
          </cell>
        </row>
      </sheetData>
      <sheetData sheetId="34">
        <row r="23">
          <cell r="F23">
            <v>13917.49</v>
          </cell>
          <cell r="H23">
            <v>732.51000000000022</v>
          </cell>
        </row>
      </sheetData>
      <sheetData sheetId="35">
        <row r="23">
          <cell r="H23">
            <v>360.45999999999913</v>
          </cell>
        </row>
        <row r="29">
          <cell r="D29">
            <v>7209</v>
          </cell>
          <cell r="F29">
            <v>6848.54</v>
          </cell>
        </row>
      </sheetData>
      <sheetData sheetId="36">
        <row r="26">
          <cell r="D26">
            <v>177650</v>
          </cell>
          <cell r="F26">
            <v>162098.5</v>
          </cell>
          <cell r="H26">
            <v>15551.5</v>
          </cell>
        </row>
      </sheetData>
      <sheetData sheetId="37">
        <row r="26">
          <cell r="D26">
            <v>0</v>
          </cell>
          <cell r="F26">
            <v>0</v>
          </cell>
          <cell r="H26">
            <v>0</v>
          </cell>
        </row>
      </sheetData>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FMR332 Financials"/>
      <sheetName val="Financial"/>
      <sheetName val="#xxxx.xx Funds Rec'd"/>
      <sheetName val="RECAP #9268.01"/>
      <sheetName val="#9268.01 Funds Budgeted"/>
      <sheetName val="#9268.01 Pullman SST"/>
      <sheetName val="#9268.01 PM TIME"/>
      <sheetName val="#9268.01 Misc"/>
      <sheetName val="#9268.01 Shive Hattery"/>
      <sheetName val="RECAP #9379.00"/>
      <sheetName val="#9379.00 Funds Budgeted"/>
      <sheetName val="#XXXX.XX Vendor A"/>
      <sheetName val="#XXXX.XX PM TIME"/>
      <sheetName val="#9379.00 DCI Group"/>
      <sheetName val="#9379.00 PM TIME"/>
      <sheetName val="#9379.00 Misc"/>
      <sheetName val="#9379.00 Shive Hattery"/>
      <sheetName val="#9379.00 Tim Hildreath"/>
      <sheetName val="#9379.00 DCI Group (2)"/>
      <sheetName val="#9379.00 Siemens Industry"/>
      <sheetName val="#9379.00 SystemWorks"/>
      <sheetName val="#9379.00 DCI Group (3)"/>
      <sheetName val="#9379.00 SystemWorks (2)"/>
      <sheetName val="#9379.00 Tim Hildreth"/>
      <sheetName val="RECAP #9437.01"/>
      <sheetName val="#9437.01 Funds Budgeted"/>
      <sheetName val="#9437.01 Shive Hattery"/>
      <sheetName val="#9437.01 PM TIME "/>
      <sheetName val="#9437.01 Misc "/>
      <sheetName val="RECAP #9440.00"/>
      <sheetName val="#9440.00 Funds Budgeted"/>
      <sheetName val="#9440.00 DCI Group"/>
      <sheetName val="#9440.00 PM TIME"/>
      <sheetName val="#9440.00 Misc "/>
      <sheetName val="#9440.00 Van Maanen Electrical"/>
      <sheetName val="#9440.00 Proctor Mechanical"/>
      <sheetName val="#9440.00 Bergstrom Construction"/>
      <sheetName val="#9440.00 Metro Elevator"/>
      <sheetName val="RECAP #9464.00"/>
      <sheetName val="#9464.00 Funds Budgeted "/>
      <sheetName val="#9464.00 Iowa Contracting"/>
      <sheetName val="#9464.00 PM TIME"/>
      <sheetName val="#9464.00 Misc"/>
      <sheetName val="RECAP #9472.00"/>
      <sheetName val="#9472.00 Funds Budgeted"/>
      <sheetName val="#9472.00 Resource Consulting"/>
      <sheetName val="#9472.00 PM TIME "/>
      <sheetName val="#9472.00 Misc"/>
      <sheetName val="#9472.00 Waldinger Corp"/>
      <sheetName val="RECAP #9473.00"/>
      <sheetName val="#9473.00 Funds Budgeted"/>
      <sheetName val="#9473.00 Vendor A "/>
      <sheetName val="#9473.00 PM TIME "/>
      <sheetName val="#9473.00 Misc"/>
    </sheetNames>
    <sheetDataSet>
      <sheetData sheetId="0"/>
      <sheetData sheetId="1"/>
      <sheetData sheetId="2"/>
      <sheetData sheetId="3"/>
      <sheetData sheetId="4"/>
      <sheetData sheetId="5">
        <row r="23">
          <cell r="D23">
            <v>15096.47</v>
          </cell>
        </row>
      </sheetData>
      <sheetData sheetId="6"/>
      <sheetData sheetId="7"/>
      <sheetData sheetId="8">
        <row r="23">
          <cell r="F23">
            <v>1075</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23">
          <cell r="D23">
            <v>43273.279999999999</v>
          </cell>
        </row>
      </sheetData>
      <sheetData sheetId="32"/>
      <sheetData sheetId="33"/>
      <sheetData sheetId="34">
        <row r="23">
          <cell r="D23">
            <v>28000</v>
          </cell>
        </row>
      </sheetData>
      <sheetData sheetId="35">
        <row r="23">
          <cell r="D23">
            <v>14650</v>
          </cell>
        </row>
      </sheetData>
      <sheetData sheetId="36">
        <row r="23">
          <cell r="D23">
            <v>42753</v>
          </cell>
        </row>
      </sheetData>
      <sheetData sheetId="37">
        <row r="23">
          <cell r="D23">
            <v>177650</v>
          </cell>
        </row>
      </sheetData>
      <sheetData sheetId="38"/>
      <sheetData sheetId="39"/>
      <sheetData sheetId="40">
        <row r="23">
          <cell r="D23">
            <v>13222</v>
          </cell>
        </row>
      </sheetData>
      <sheetData sheetId="41"/>
      <sheetData sheetId="42"/>
      <sheetData sheetId="43"/>
      <sheetData sheetId="44"/>
      <sheetData sheetId="45"/>
      <sheetData sheetId="46"/>
      <sheetData sheetId="47"/>
      <sheetData sheetId="48"/>
      <sheetData sheetId="49"/>
      <sheetData sheetId="50">
        <row r="25">
          <cell r="H25">
            <v>0</v>
          </cell>
        </row>
      </sheetData>
      <sheetData sheetId="51"/>
      <sheetData sheetId="52"/>
      <sheetData sheetId="5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
  <sheetViews>
    <sheetView topLeftCell="A100" workbookViewId="0">
      <selection activeCell="E9" sqref="E9"/>
    </sheetView>
  </sheetViews>
  <sheetFormatPr defaultRowHeight="15" x14ac:dyDescent="0.25"/>
  <sheetData>
    <row r="1" spans="1:1" x14ac:dyDescent="0.25">
      <c r="A1" s="127" t="s">
        <v>136</v>
      </c>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7DC08-7B86-4B10-B49A-D91A39A92203}">
  <sheetPr>
    <tabColor rgb="FF0070C0"/>
    <pageSetUpPr fitToPage="1"/>
  </sheetPr>
  <dimension ref="A1:J627"/>
  <sheetViews>
    <sheetView zoomScaleNormal="100" workbookViewId="0">
      <selection activeCell="E9" sqref="E9"/>
    </sheetView>
  </sheetViews>
  <sheetFormatPr defaultColWidth="11.42578125" defaultRowHeight="12.75" x14ac:dyDescent="0.2"/>
  <cols>
    <col min="1" max="1" width="24.5703125" style="148" customWidth="1"/>
    <col min="2" max="2" width="9.42578125" style="150" customWidth="1"/>
    <col min="3" max="3" width="25" style="158" bestFit="1" customWidth="1"/>
    <col min="4" max="4" width="14.42578125" style="43" customWidth="1"/>
    <col min="5" max="5" width="13.5703125" style="162" customWidth="1"/>
    <col min="6" max="6" width="12.42578125" style="162" customWidth="1"/>
    <col min="7" max="7" width="10.5703125" style="162" customWidth="1"/>
    <col min="8" max="9" width="12.42578125" style="43" customWidth="1"/>
    <col min="10" max="10" width="5.7109375" style="43" customWidth="1"/>
    <col min="11" max="16384" width="11.42578125" style="43"/>
  </cols>
  <sheetData>
    <row r="1" spans="1:10" s="135" customFormat="1" ht="24.75" customHeight="1" x14ac:dyDescent="0.25">
      <c r="A1" s="31" t="str">
        <f>'RECAP #9436.00'!B1</f>
        <v>DAS TH Residence Elevator Replacement</v>
      </c>
      <c r="B1" s="31"/>
      <c r="C1" s="133"/>
      <c r="D1" s="133"/>
      <c r="E1" s="133"/>
      <c r="F1" s="134"/>
      <c r="G1" s="134"/>
    </row>
    <row r="2" spans="1:10" s="135" customFormat="1" ht="15.75" x14ac:dyDescent="0.25">
      <c r="A2" s="32" t="str">
        <f>'RECAP #9436.00'!B2</f>
        <v>Project # 9436.00</v>
      </c>
      <c r="B2" s="136"/>
      <c r="C2" s="133"/>
      <c r="D2" s="133"/>
      <c r="E2" s="133"/>
      <c r="F2" s="134"/>
      <c r="G2" s="134"/>
    </row>
    <row r="3" spans="1:10" s="135" customFormat="1" ht="15.75" x14ac:dyDescent="0.25">
      <c r="A3" s="137" t="str">
        <f>'RECAP #9436.00'!B3</f>
        <v>Program code 943600</v>
      </c>
      <c r="B3" s="136"/>
      <c r="C3" s="133"/>
      <c r="D3" s="138" t="str">
        <f>'RECAP #9436.00'!E3</f>
        <v>Major Program 4D03</v>
      </c>
      <c r="E3" s="133"/>
      <c r="F3" s="134"/>
      <c r="G3" s="134"/>
    </row>
    <row r="4" spans="1:10" s="135" customFormat="1" ht="15.75" x14ac:dyDescent="0.25">
      <c r="A4" s="31" t="s">
        <v>165</v>
      </c>
      <c r="B4" s="32"/>
      <c r="D4" s="139" t="s">
        <v>166</v>
      </c>
      <c r="E4" s="134"/>
      <c r="F4" s="134"/>
      <c r="G4" s="134"/>
    </row>
    <row r="5" spans="1:10" s="135" customFormat="1" ht="15.75" x14ac:dyDescent="0.25">
      <c r="A5" s="140" t="s">
        <v>86</v>
      </c>
      <c r="C5" s="141"/>
      <c r="D5" s="38" t="s">
        <v>158</v>
      </c>
      <c r="E5" s="43"/>
      <c r="F5" s="134"/>
      <c r="G5" s="134"/>
    </row>
    <row r="6" spans="1:10" s="135" customFormat="1" ht="15.75" x14ac:dyDescent="0.25">
      <c r="A6" s="32" t="str">
        <f>'RECAP #9436.00'!B6</f>
        <v>Project Manager - James T.</v>
      </c>
      <c r="B6" s="32"/>
      <c r="C6" s="142"/>
      <c r="D6" s="143" t="s">
        <v>159</v>
      </c>
      <c r="E6" s="43"/>
      <c r="F6" s="44"/>
      <c r="G6" s="134"/>
    </row>
    <row r="7" spans="1:10" s="135" customFormat="1" ht="15.75" x14ac:dyDescent="0.25">
      <c r="B7" s="144"/>
      <c r="C7" s="144"/>
      <c r="E7" s="44"/>
      <c r="F7" s="44"/>
      <c r="G7" s="134"/>
      <c r="I7" s="135" t="s">
        <v>5</v>
      </c>
    </row>
    <row r="8" spans="1:10" s="135" customFormat="1" ht="32.25" thickBot="1" x14ac:dyDescent="0.3">
      <c r="A8" s="145" t="s">
        <v>20</v>
      </c>
      <c r="B8" s="146" t="s">
        <v>21</v>
      </c>
      <c r="C8" s="147" t="s">
        <v>22</v>
      </c>
      <c r="D8" s="131" t="s">
        <v>23</v>
      </c>
      <c r="E8" s="131" t="s">
        <v>24</v>
      </c>
      <c r="F8" s="131" t="s">
        <v>25</v>
      </c>
      <c r="G8" s="131" t="s">
        <v>26</v>
      </c>
      <c r="H8" s="131" t="s">
        <v>27</v>
      </c>
      <c r="I8" s="131" t="s">
        <v>183</v>
      </c>
    </row>
    <row r="9" spans="1:10" x14ac:dyDescent="0.2">
      <c r="A9" s="148" t="s">
        <v>167</v>
      </c>
      <c r="B9" s="149">
        <v>45721</v>
      </c>
      <c r="C9" s="150" t="s">
        <v>88</v>
      </c>
      <c r="D9" s="151">
        <v>24600</v>
      </c>
      <c r="E9" s="152">
        <f>D9</f>
        <v>24600</v>
      </c>
      <c r="F9" s="153"/>
      <c r="G9" s="153"/>
      <c r="H9" s="153">
        <f>E9</f>
        <v>24600</v>
      </c>
    </row>
    <row r="10" spans="1:10" x14ac:dyDescent="0.2">
      <c r="A10" s="243" t="s">
        <v>277</v>
      </c>
      <c r="B10" s="251">
        <v>45855</v>
      </c>
      <c r="C10" s="245" t="s">
        <v>278</v>
      </c>
      <c r="D10" s="247"/>
      <c r="E10" s="247">
        <f t="shared" ref="E10:E21" si="0">E9+D10</f>
        <v>24600</v>
      </c>
      <c r="F10" s="252">
        <v>8569</v>
      </c>
      <c r="G10" s="248">
        <f t="shared" ref="G10:G21" si="1">G9+F10</f>
        <v>8569</v>
      </c>
      <c r="H10" s="248">
        <f t="shared" ref="H10:H21" si="2">H9-F10+D10</f>
        <v>16031</v>
      </c>
      <c r="I10" s="252">
        <v>451</v>
      </c>
      <c r="J10" s="249" t="s">
        <v>285</v>
      </c>
    </row>
    <row r="11" spans="1:10" x14ac:dyDescent="0.2">
      <c r="A11" s="148" t="s">
        <v>290</v>
      </c>
      <c r="B11" s="149">
        <v>45891</v>
      </c>
      <c r="C11" s="150" t="s">
        <v>287</v>
      </c>
      <c r="D11" s="151">
        <v>0</v>
      </c>
      <c r="E11" s="152">
        <f t="shared" si="0"/>
        <v>24600</v>
      </c>
      <c r="F11" s="155"/>
      <c r="G11" s="153">
        <f t="shared" si="1"/>
        <v>8569</v>
      </c>
      <c r="H11" s="153">
        <f t="shared" si="2"/>
        <v>16031</v>
      </c>
      <c r="I11" s="155"/>
    </row>
    <row r="12" spans="1:10" x14ac:dyDescent="0.2">
      <c r="A12" s="148" t="s">
        <v>351</v>
      </c>
      <c r="B12" s="149">
        <v>45959</v>
      </c>
      <c r="C12" s="150" t="s">
        <v>352</v>
      </c>
      <c r="D12" s="152"/>
      <c r="E12" s="152">
        <f t="shared" si="0"/>
        <v>24600</v>
      </c>
      <c r="F12" s="155">
        <v>6920.75</v>
      </c>
      <c r="G12" s="153">
        <f t="shared" si="1"/>
        <v>15489.75</v>
      </c>
      <c r="H12" s="153">
        <f t="shared" si="2"/>
        <v>9110.25</v>
      </c>
      <c r="I12" s="155">
        <f>I10+364.25</f>
        <v>815.25</v>
      </c>
    </row>
    <row r="13" spans="1:10" x14ac:dyDescent="0.2">
      <c r="A13" s="148" t="s">
        <v>437</v>
      </c>
      <c r="B13" s="149">
        <v>46056</v>
      </c>
      <c r="C13" s="150" t="s">
        <v>438</v>
      </c>
      <c r="D13" s="152"/>
      <c r="E13" s="152">
        <f t="shared" si="0"/>
        <v>24600</v>
      </c>
      <c r="F13" s="155">
        <v>5524.25</v>
      </c>
      <c r="G13" s="153">
        <f t="shared" si="1"/>
        <v>21014</v>
      </c>
      <c r="H13" s="153">
        <f t="shared" si="2"/>
        <v>3586</v>
      </c>
      <c r="I13" s="155">
        <f>I12+290.75</f>
        <v>1106</v>
      </c>
    </row>
    <row r="14" spans="1:10" x14ac:dyDescent="0.2">
      <c r="A14" s="148" t="s">
        <v>468</v>
      </c>
      <c r="B14" s="149">
        <v>46069</v>
      </c>
      <c r="C14" s="150" t="s">
        <v>469</v>
      </c>
      <c r="D14" s="152"/>
      <c r="E14" s="152">
        <f t="shared" si="0"/>
        <v>24600</v>
      </c>
      <c r="F14" s="155">
        <v>1406</v>
      </c>
      <c r="G14" s="153">
        <f t="shared" si="1"/>
        <v>22420</v>
      </c>
      <c r="H14" s="153">
        <f t="shared" si="2"/>
        <v>2180</v>
      </c>
      <c r="I14" s="155">
        <f>I13+74</f>
        <v>1180</v>
      </c>
    </row>
    <row r="15" spans="1:10" x14ac:dyDescent="0.2">
      <c r="A15" s="148" t="s">
        <v>489</v>
      </c>
      <c r="B15" s="149">
        <v>46186</v>
      </c>
      <c r="C15" s="150" t="s">
        <v>490</v>
      </c>
      <c r="D15" s="152"/>
      <c r="E15" s="152">
        <f t="shared" si="0"/>
        <v>24600</v>
      </c>
      <c r="F15" s="155">
        <v>950</v>
      </c>
      <c r="G15" s="153">
        <f t="shared" si="1"/>
        <v>23370</v>
      </c>
      <c r="H15" s="153">
        <f t="shared" si="2"/>
        <v>1230</v>
      </c>
      <c r="I15" s="155">
        <f>I14+50</f>
        <v>1230</v>
      </c>
    </row>
    <row r="16" spans="1:10" x14ac:dyDescent="0.2">
      <c r="A16" s="148" t="s">
        <v>497</v>
      </c>
      <c r="B16" s="149">
        <v>46107</v>
      </c>
      <c r="C16" s="150" t="s">
        <v>498</v>
      </c>
      <c r="D16" s="152"/>
      <c r="E16" s="152">
        <f t="shared" si="0"/>
        <v>24600</v>
      </c>
      <c r="F16" s="155">
        <v>1230</v>
      </c>
      <c r="G16" s="153">
        <f t="shared" si="1"/>
        <v>24600</v>
      </c>
      <c r="H16" s="153">
        <f t="shared" si="2"/>
        <v>0</v>
      </c>
      <c r="I16" s="155"/>
    </row>
    <row r="17" spans="2:9" x14ac:dyDescent="0.2">
      <c r="B17" s="149"/>
      <c r="C17" s="150"/>
      <c r="D17" s="152"/>
      <c r="E17" s="152">
        <f t="shared" si="0"/>
        <v>24600</v>
      </c>
      <c r="F17" s="155"/>
      <c r="G17" s="153">
        <f t="shared" si="1"/>
        <v>24600</v>
      </c>
      <c r="H17" s="153">
        <f t="shared" si="2"/>
        <v>0</v>
      </c>
      <c r="I17" s="155"/>
    </row>
    <row r="18" spans="2:9" x14ac:dyDescent="0.2">
      <c r="B18" s="149"/>
      <c r="C18" s="150"/>
      <c r="D18" s="152"/>
      <c r="E18" s="152">
        <f t="shared" si="0"/>
        <v>24600</v>
      </c>
      <c r="F18" s="155"/>
      <c r="G18" s="153">
        <f t="shared" si="1"/>
        <v>24600</v>
      </c>
      <c r="H18" s="153">
        <f t="shared" si="2"/>
        <v>0</v>
      </c>
      <c r="I18" s="155"/>
    </row>
    <row r="19" spans="2:9" x14ac:dyDescent="0.2">
      <c r="B19" s="149"/>
      <c r="C19" s="150"/>
      <c r="D19" s="152"/>
      <c r="E19" s="152">
        <f t="shared" si="0"/>
        <v>24600</v>
      </c>
      <c r="F19" s="153"/>
      <c r="G19" s="153">
        <f t="shared" si="1"/>
        <v>24600</v>
      </c>
      <c r="H19" s="153">
        <f t="shared" si="2"/>
        <v>0</v>
      </c>
      <c r="I19" s="155"/>
    </row>
    <row r="20" spans="2:9" x14ac:dyDescent="0.2">
      <c r="B20" s="149"/>
      <c r="C20" s="150"/>
      <c r="D20" s="152"/>
      <c r="E20" s="152">
        <f t="shared" si="0"/>
        <v>24600</v>
      </c>
      <c r="F20" s="153"/>
      <c r="G20" s="153">
        <f t="shared" si="1"/>
        <v>24600</v>
      </c>
      <c r="H20" s="153">
        <f t="shared" si="2"/>
        <v>0</v>
      </c>
      <c r="I20" s="155"/>
    </row>
    <row r="21" spans="2:9" x14ac:dyDescent="0.2">
      <c r="B21" s="178"/>
      <c r="C21" s="157"/>
      <c r="D21" s="152"/>
      <c r="E21" s="152">
        <f t="shared" si="0"/>
        <v>24600</v>
      </c>
      <c r="F21" s="153"/>
      <c r="G21" s="153">
        <f t="shared" si="1"/>
        <v>24600</v>
      </c>
      <c r="H21" s="153">
        <f t="shared" si="2"/>
        <v>0</v>
      </c>
      <c r="I21" s="155"/>
    </row>
    <row r="22" spans="2:9" x14ac:dyDescent="0.2">
      <c r="D22" s="153"/>
      <c r="E22" s="153"/>
      <c r="F22" s="153"/>
      <c r="G22" s="153"/>
      <c r="H22" s="153"/>
    </row>
    <row r="23" spans="2:9" ht="13.5" thickBot="1" x14ac:dyDescent="0.25">
      <c r="B23" s="159"/>
      <c r="C23" s="160" t="s">
        <v>28</v>
      </c>
      <c r="D23" s="161">
        <f>SUM(D9:D22)</f>
        <v>24600</v>
      </c>
      <c r="E23" s="161"/>
      <c r="F23" s="161">
        <f>SUM(F9:F22)</f>
        <v>24600</v>
      </c>
      <c r="G23" s="161"/>
      <c r="H23" s="161">
        <f>D23-F23</f>
        <v>0</v>
      </c>
      <c r="I23" s="38" t="s">
        <v>199</v>
      </c>
    </row>
    <row r="24" spans="2:9" ht="13.5" thickTop="1" x14ac:dyDescent="0.2">
      <c r="D24" s="153"/>
      <c r="E24" s="153"/>
      <c r="F24" s="153"/>
      <c r="G24" s="153"/>
      <c r="H24" s="153"/>
    </row>
    <row r="25" spans="2:9" x14ac:dyDescent="0.2">
      <c r="D25" s="153"/>
      <c r="E25" s="153"/>
      <c r="F25" s="153"/>
      <c r="G25" s="153"/>
      <c r="H25" s="153"/>
    </row>
    <row r="26" spans="2:9" x14ac:dyDescent="0.2">
      <c r="D26" s="153"/>
      <c r="E26" s="153"/>
      <c r="F26" s="153"/>
      <c r="G26" s="153"/>
      <c r="H26" s="153"/>
    </row>
    <row r="27" spans="2:9" x14ac:dyDescent="0.2">
      <c r="D27" s="153"/>
      <c r="E27" s="153"/>
      <c r="F27" s="153"/>
      <c r="G27" s="153"/>
      <c r="H27" s="153"/>
    </row>
    <row r="28" spans="2:9" x14ac:dyDescent="0.2">
      <c r="D28" s="153"/>
      <c r="E28" s="153"/>
      <c r="F28" s="153"/>
      <c r="G28" s="153"/>
      <c r="H28" s="153"/>
    </row>
    <row r="29" spans="2:9" x14ac:dyDescent="0.2">
      <c r="D29" s="155"/>
      <c r="E29" s="153"/>
      <c r="F29" s="155"/>
      <c r="G29" s="153"/>
      <c r="H29" s="155"/>
    </row>
    <row r="30" spans="2:9" x14ac:dyDescent="0.2">
      <c r="D30" s="153"/>
      <c r="E30" s="153"/>
      <c r="F30" s="153"/>
      <c r="G30" s="153"/>
      <c r="H30" s="153"/>
    </row>
    <row r="31" spans="2:9" x14ac:dyDescent="0.2">
      <c r="D31" s="153"/>
      <c r="E31" s="153"/>
      <c r="F31" s="153"/>
      <c r="G31" s="153"/>
      <c r="H31" s="153"/>
    </row>
    <row r="32" spans="2:9" x14ac:dyDescent="0.2">
      <c r="E32" s="148"/>
    </row>
    <row r="33" spans="5:5" x14ac:dyDescent="0.2">
      <c r="E33" s="148"/>
    </row>
    <row r="34" spans="5:5" x14ac:dyDescent="0.2">
      <c r="E34" s="148"/>
    </row>
    <row r="35" spans="5:5" x14ac:dyDescent="0.2">
      <c r="E35" s="148"/>
    </row>
    <row r="36" spans="5:5" x14ac:dyDescent="0.2">
      <c r="E36" s="148"/>
    </row>
    <row r="37" spans="5:5" x14ac:dyDescent="0.2">
      <c r="E37" s="148"/>
    </row>
    <row r="38" spans="5:5" x14ac:dyDescent="0.2">
      <c r="E38" s="148"/>
    </row>
    <row r="39" spans="5:5" x14ac:dyDescent="0.2">
      <c r="E39" s="148"/>
    </row>
    <row r="40" spans="5:5" x14ac:dyDescent="0.2">
      <c r="E40" s="148"/>
    </row>
    <row r="41" spans="5:5" x14ac:dyDescent="0.2">
      <c r="E41" s="148"/>
    </row>
    <row r="42" spans="5:5" x14ac:dyDescent="0.2">
      <c r="E42" s="148"/>
    </row>
    <row r="43" spans="5:5" x14ac:dyDescent="0.2">
      <c r="E43" s="148"/>
    </row>
    <row r="44" spans="5:5" x14ac:dyDescent="0.2">
      <c r="E44" s="148"/>
    </row>
    <row r="45" spans="5:5" x14ac:dyDescent="0.2">
      <c r="E45" s="148"/>
    </row>
    <row r="46" spans="5:5" x14ac:dyDescent="0.2">
      <c r="E46" s="148"/>
    </row>
    <row r="47" spans="5:5" x14ac:dyDescent="0.2">
      <c r="E47" s="148"/>
    </row>
    <row r="48" spans="5:5" x14ac:dyDescent="0.2">
      <c r="E48" s="148"/>
    </row>
    <row r="49" spans="5:5" x14ac:dyDescent="0.2">
      <c r="E49" s="148"/>
    </row>
    <row r="50" spans="5:5" x14ac:dyDescent="0.2">
      <c r="E50" s="148"/>
    </row>
    <row r="51" spans="5:5" x14ac:dyDescent="0.2">
      <c r="E51" s="148"/>
    </row>
    <row r="52" spans="5:5" x14ac:dyDescent="0.2">
      <c r="E52" s="148"/>
    </row>
    <row r="53" spans="5:5" x14ac:dyDescent="0.2">
      <c r="E53" s="148"/>
    </row>
    <row r="54" spans="5:5" x14ac:dyDescent="0.2">
      <c r="E54" s="148"/>
    </row>
    <row r="55" spans="5:5" x14ac:dyDescent="0.2">
      <c r="E55" s="148"/>
    </row>
    <row r="56" spans="5:5" x14ac:dyDescent="0.2">
      <c r="E56" s="148"/>
    </row>
    <row r="57" spans="5:5" x14ac:dyDescent="0.2">
      <c r="E57" s="148"/>
    </row>
    <row r="58" spans="5:5" x14ac:dyDescent="0.2">
      <c r="E58" s="148"/>
    </row>
    <row r="59" spans="5:5" x14ac:dyDescent="0.2">
      <c r="E59" s="148"/>
    </row>
    <row r="60" spans="5:5" x14ac:dyDescent="0.2">
      <c r="E60" s="148"/>
    </row>
    <row r="61" spans="5:5" x14ac:dyDescent="0.2">
      <c r="E61" s="148"/>
    </row>
    <row r="62" spans="5:5" x14ac:dyDescent="0.2">
      <c r="E62" s="148"/>
    </row>
    <row r="63" spans="5:5" x14ac:dyDescent="0.2">
      <c r="E63" s="148"/>
    </row>
    <row r="64" spans="5:5" x14ac:dyDescent="0.2">
      <c r="E64" s="148"/>
    </row>
    <row r="65" spans="5:5" x14ac:dyDescent="0.2">
      <c r="E65" s="148"/>
    </row>
    <row r="66" spans="5:5" x14ac:dyDescent="0.2">
      <c r="E66" s="148"/>
    </row>
    <row r="67" spans="5:5" x14ac:dyDescent="0.2">
      <c r="E67" s="148"/>
    </row>
    <row r="68" spans="5:5" x14ac:dyDescent="0.2">
      <c r="E68" s="148"/>
    </row>
    <row r="69" spans="5:5" x14ac:dyDescent="0.2">
      <c r="E69" s="148"/>
    </row>
    <row r="70" spans="5:5" x14ac:dyDescent="0.2">
      <c r="E70" s="148"/>
    </row>
    <row r="71" spans="5:5" x14ac:dyDescent="0.2">
      <c r="E71" s="148"/>
    </row>
    <row r="72" spans="5:5" x14ac:dyDescent="0.2">
      <c r="E72" s="148"/>
    </row>
    <row r="73" spans="5:5" x14ac:dyDescent="0.2">
      <c r="E73" s="148"/>
    </row>
    <row r="74" spans="5:5" x14ac:dyDescent="0.2">
      <c r="E74" s="148"/>
    </row>
    <row r="75" spans="5:5" x14ac:dyDescent="0.2">
      <c r="E75" s="148"/>
    </row>
    <row r="76" spans="5:5" x14ac:dyDescent="0.2">
      <c r="E76" s="148"/>
    </row>
    <row r="77" spans="5:5" x14ac:dyDescent="0.2">
      <c r="E77" s="148"/>
    </row>
    <row r="78" spans="5:5" x14ac:dyDescent="0.2">
      <c r="E78" s="148"/>
    </row>
    <row r="79" spans="5:5" x14ac:dyDescent="0.2">
      <c r="E79" s="148"/>
    </row>
    <row r="80" spans="5:5" x14ac:dyDescent="0.2">
      <c r="E80" s="148"/>
    </row>
    <row r="81" spans="5:5" x14ac:dyDescent="0.2">
      <c r="E81" s="148"/>
    </row>
    <row r="82" spans="5:5" x14ac:dyDescent="0.2">
      <c r="E82" s="148"/>
    </row>
    <row r="83" spans="5:5" x14ac:dyDescent="0.2">
      <c r="E83" s="148"/>
    </row>
    <row r="84" spans="5:5" x14ac:dyDescent="0.2">
      <c r="E84" s="148"/>
    </row>
    <row r="85" spans="5:5" x14ac:dyDescent="0.2">
      <c r="E85" s="148"/>
    </row>
    <row r="86" spans="5:5" x14ac:dyDescent="0.2">
      <c r="E86" s="148"/>
    </row>
    <row r="87" spans="5:5" x14ac:dyDescent="0.2">
      <c r="E87" s="148"/>
    </row>
    <row r="88" spans="5:5" x14ac:dyDescent="0.2">
      <c r="E88" s="148"/>
    </row>
    <row r="89" spans="5:5" x14ac:dyDescent="0.2">
      <c r="E89" s="148"/>
    </row>
    <row r="90" spans="5:5" x14ac:dyDescent="0.2">
      <c r="E90" s="148"/>
    </row>
    <row r="91" spans="5:5" x14ac:dyDescent="0.2">
      <c r="E91" s="148"/>
    </row>
    <row r="92" spans="5:5" x14ac:dyDescent="0.2">
      <c r="E92" s="148"/>
    </row>
    <row r="93" spans="5:5" x14ac:dyDescent="0.2">
      <c r="E93" s="148"/>
    </row>
    <row r="94" spans="5:5" x14ac:dyDescent="0.2">
      <c r="E94" s="148"/>
    </row>
    <row r="95" spans="5:5" x14ac:dyDescent="0.2">
      <c r="E95" s="148"/>
    </row>
    <row r="96" spans="5:5" x14ac:dyDescent="0.2">
      <c r="E96" s="148"/>
    </row>
    <row r="97" spans="5:5" x14ac:dyDescent="0.2">
      <c r="E97" s="148"/>
    </row>
    <row r="98" spans="5:5" x14ac:dyDescent="0.2">
      <c r="E98" s="148"/>
    </row>
    <row r="99" spans="5:5" x14ac:dyDescent="0.2">
      <c r="E99" s="148"/>
    </row>
    <row r="100" spans="5:5" x14ac:dyDescent="0.2">
      <c r="E100" s="148"/>
    </row>
    <row r="101" spans="5:5" x14ac:dyDescent="0.2">
      <c r="E101" s="148"/>
    </row>
    <row r="102" spans="5:5" x14ac:dyDescent="0.2">
      <c r="E102" s="148"/>
    </row>
    <row r="103" spans="5:5" x14ac:dyDescent="0.2">
      <c r="E103" s="148"/>
    </row>
    <row r="104" spans="5:5" x14ac:dyDescent="0.2">
      <c r="E104" s="148"/>
    </row>
    <row r="105" spans="5:5" x14ac:dyDescent="0.2">
      <c r="E105" s="148"/>
    </row>
    <row r="106" spans="5:5" x14ac:dyDescent="0.2">
      <c r="E106" s="148"/>
    </row>
    <row r="107" spans="5:5" x14ac:dyDescent="0.2">
      <c r="E107" s="148"/>
    </row>
    <row r="108" spans="5:5" x14ac:dyDescent="0.2">
      <c r="E108" s="148"/>
    </row>
    <row r="109" spans="5:5" x14ac:dyDescent="0.2">
      <c r="E109" s="148"/>
    </row>
    <row r="110" spans="5:5" x14ac:dyDescent="0.2">
      <c r="E110" s="148"/>
    </row>
    <row r="111" spans="5:5" x14ac:dyDescent="0.2">
      <c r="E111" s="148"/>
    </row>
    <row r="112" spans="5:5" x14ac:dyDescent="0.2">
      <c r="E112" s="148"/>
    </row>
    <row r="113" spans="5:5" x14ac:dyDescent="0.2">
      <c r="E113" s="148"/>
    </row>
    <row r="114" spans="5:5" x14ac:dyDescent="0.2">
      <c r="E114" s="148"/>
    </row>
    <row r="115" spans="5:5" x14ac:dyDescent="0.2">
      <c r="E115" s="148"/>
    </row>
    <row r="116" spans="5:5" x14ac:dyDescent="0.2">
      <c r="E116" s="148"/>
    </row>
    <row r="117" spans="5:5" x14ac:dyDescent="0.2">
      <c r="E117" s="148"/>
    </row>
    <row r="118" spans="5:5" x14ac:dyDescent="0.2">
      <c r="E118" s="148"/>
    </row>
    <row r="119" spans="5:5" x14ac:dyDescent="0.2">
      <c r="E119" s="148"/>
    </row>
    <row r="120" spans="5:5" x14ac:dyDescent="0.2">
      <c r="E120" s="148"/>
    </row>
    <row r="121" spans="5:5" x14ac:dyDescent="0.2">
      <c r="E121" s="148"/>
    </row>
    <row r="122" spans="5:5" x14ac:dyDescent="0.2">
      <c r="E122" s="148"/>
    </row>
    <row r="123" spans="5:5" x14ac:dyDescent="0.2">
      <c r="E123" s="148"/>
    </row>
    <row r="124" spans="5:5" x14ac:dyDescent="0.2">
      <c r="E124" s="148"/>
    </row>
    <row r="125" spans="5:5" x14ac:dyDescent="0.2">
      <c r="E125" s="148"/>
    </row>
    <row r="126" spans="5:5" x14ac:dyDescent="0.2">
      <c r="E126" s="148"/>
    </row>
    <row r="127" spans="5:5" x14ac:dyDescent="0.2">
      <c r="E127" s="148"/>
    </row>
    <row r="128" spans="5:5" x14ac:dyDescent="0.2">
      <c r="E128" s="148"/>
    </row>
    <row r="129" spans="5:5" x14ac:dyDescent="0.2">
      <c r="E129" s="148"/>
    </row>
    <row r="130" spans="5:5" x14ac:dyDescent="0.2">
      <c r="E130" s="148"/>
    </row>
    <row r="131" spans="5:5" x14ac:dyDescent="0.2">
      <c r="E131" s="148"/>
    </row>
    <row r="132" spans="5:5" x14ac:dyDescent="0.2">
      <c r="E132" s="148"/>
    </row>
    <row r="133" spans="5:5" x14ac:dyDescent="0.2">
      <c r="E133" s="148"/>
    </row>
    <row r="134" spans="5:5" x14ac:dyDescent="0.2">
      <c r="E134" s="148"/>
    </row>
    <row r="135" spans="5:5" x14ac:dyDescent="0.2">
      <c r="E135" s="148"/>
    </row>
    <row r="136" spans="5:5" x14ac:dyDescent="0.2">
      <c r="E136" s="148"/>
    </row>
    <row r="137" spans="5:5" x14ac:dyDescent="0.2">
      <c r="E137" s="148"/>
    </row>
    <row r="138" spans="5:5" x14ac:dyDescent="0.2">
      <c r="E138" s="148"/>
    </row>
    <row r="139" spans="5:5" x14ac:dyDescent="0.2">
      <c r="E139" s="148"/>
    </row>
    <row r="140" spans="5:5" x14ac:dyDescent="0.2">
      <c r="E140" s="148"/>
    </row>
    <row r="141" spans="5:5" x14ac:dyDescent="0.2">
      <c r="E141" s="148"/>
    </row>
    <row r="142" spans="5:5" x14ac:dyDescent="0.2">
      <c r="E142" s="148"/>
    </row>
    <row r="143" spans="5:5" x14ac:dyDescent="0.2">
      <c r="E143" s="148"/>
    </row>
    <row r="144" spans="5:5" x14ac:dyDescent="0.2">
      <c r="E144" s="148"/>
    </row>
    <row r="145" spans="5:5" x14ac:dyDescent="0.2">
      <c r="E145" s="148"/>
    </row>
    <row r="146" spans="5:5" x14ac:dyDescent="0.2">
      <c r="E146" s="148"/>
    </row>
    <row r="147" spans="5:5" x14ac:dyDescent="0.2">
      <c r="E147" s="148"/>
    </row>
    <row r="148" spans="5:5" x14ac:dyDescent="0.2">
      <c r="E148" s="148"/>
    </row>
    <row r="149" spans="5:5" x14ac:dyDescent="0.2">
      <c r="E149" s="148"/>
    </row>
    <row r="150" spans="5:5" x14ac:dyDescent="0.2">
      <c r="E150" s="148"/>
    </row>
    <row r="151" spans="5:5" x14ac:dyDescent="0.2">
      <c r="E151" s="148"/>
    </row>
    <row r="152" spans="5:5" x14ac:dyDescent="0.2">
      <c r="E152" s="148"/>
    </row>
    <row r="153" spans="5:5" x14ac:dyDescent="0.2">
      <c r="E153" s="148"/>
    </row>
    <row r="154" spans="5:5" x14ac:dyDescent="0.2">
      <c r="E154" s="148"/>
    </row>
    <row r="155" spans="5:5" x14ac:dyDescent="0.2">
      <c r="E155" s="148"/>
    </row>
    <row r="156" spans="5:5" x14ac:dyDescent="0.2">
      <c r="E156" s="148"/>
    </row>
    <row r="157" spans="5:5" x14ac:dyDescent="0.2">
      <c r="E157" s="148"/>
    </row>
    <row r="158" spans="5:5" x14ac:dyDescent="0.2">
      <c r="E158" s="148"/>
    </row>
    <row r="159" spans="5:5" x14ac:dyDescent="0.2">
      <c r="E159" s="148"/>
    </row>
    <row r="160" spans="5:5" x14ac:dyDescent="0.2">
      <c r="E160" s="148"/>
    </row>
    <row r="161" spans="5:5" x14ac:dyDescent="0.2">
      <c r="E161" s="148"/>
    </row>
    <row r="162" spans="5:5" x14ac:dyDescent="0.2">
      <c r="E162" s="148"/>
    </row>
    <row r="163" spans="5:5" x14ac:dyDescent="0.2">
      <c r="E163" s="148"/>
    </row>
    <row r="164" spans="5:5" x14ac:dyDescent="0.2">
      <c r="E164" s="148"/>
    </row>
    <row r="165" spans="5:5" x14ac:dyDescent="0.2">
      <c r="E165" s="148"/>
    </row>
    <row r="166" spans="5:5" x14ac:dyDescent="0.2">
      <c r="E166" s="148"/>
    </row>
    <row r="167" spans="5:5" x14ac:dyDescent="0.2">
      <c r="E167" s="148"/>
    </row>
    <row r="168" spans="5:5" x14ac:dyDescent="0.2">
      <c r="E168" s="148"/>
    </row>
    <row r="169" spans="5:5" x14ac:dyDescent="0.2">
      <c r="E169" s="148"/>
    </row>
    <row r="170" spans="5:5" x14ac:dyDescent="0.2">
      <c r="E170" s="148"/>
    </row>
    <row r="171" spans="5:5" x14ac:dyDescent="0.2">
      <c r="E171" s="148"/>
    </row>
    <row r="172" spans="5:5" x14ac:dyDescent="0.2">
      <c r="E172" s="148"/>
    </row>
    <row r="173" spans="5:5" x14ac:dyDescent="0.2">
      <c r="E173" s="148"/>
    </row>
    <row r="174" spans="5:5" x14ac:dyDescent="0.2">
      <c r="E174" s="148"/>
    </row>
    <row r="175" spans="5:5" x14ac:dyDescent="0.2">
      <c r="E175" s="148"/>
    </row>
    <row r="176" spans="5:5" x14ac:dyDescent="0.2">
      <c r="E176" s="148"/>
    </row>
    <row r="177" spans="5:5" x14ac:dyDescent="0.2">
      <c r="E177" s="148"/>
    </row>
    <row r="178" spans="5:5" x14ac:dyDescent="0.2">
      <c r="E178" s="148"/>
    </row>
    <row r="179" spans="5:5" x14ac:dyDescent="0.2">
      <c r="E179" s="148"/>
    </row>
    <row r="180" spans="5:5" x14ac:dyDescent="0.2">
      <c r="E180" s="148"/>
    </row>
    <row r="181" spans="5:5" x14ac:dyDescent="0.2">
      <c r="E181" s="148"/>
    </row>
    <row r="182" spans="5:5" x14ac:dyDescent="0.2">
      <c r="E182" s="148"/>
    </row>
    <row r="183" spans="5:5" x14ac:dyDescent="0.2">
      <c r="E183" s="148"/>
    </row>
    <row r="184" spans="5:5" x14ac:dyDescent="0.2">
      <c r="E184" s="148"/>
    </row>
    <row r="185" spans="5:5" x14ac:dyDescent="0.2">
      <c r="E185" s="148"/>
    </row>
    <row r="186" spans="5:5" x14ac:dyDescent="0.2">
      <c r="E186" s="148"/>
    </row>
    <row r="187" spans="5:5" x14ac:dyDescent="0.2">
      <c r="E187" s="148"/>
    </row>
    <row r="188" spans="5:5" x14ac:dyDescent="0.2">
      <c r="E188" s="148"/>
    </row>
    <row r="189" spans="5:5" x14ac:dyDescent="0.2">
      <c r="E189" s="148"/>
    </row>
    <row r="190" spans="5:5" x14ac:dyDescent="0.2">
      <c r="E190" s="148"/>
    </row>
    <row r="191" spans="5:5" x14ac:dyDescent="0.2">
      <c r="E191" s="148"/>
    </row>
    <row r="192" spans="5:5" x14ac:dyDescent="0.2">
      <c r="E192" s="148"/>
    </row>
    <row r="193" spans="5:5" x14ac:dyDescent="0.2">
      <c r="E193" s="148"/>
    </row>
    <row r="194" spans="5:5" x14ac:dyDescent="0.2">
      <c r="E194" s="148"/>
    </row>
    <row r="195" spans="5:5" x14ac:dyDescent="0.2">
      <c r="E195" s="148"/>
    </row>
    <row r="196" spans="5:5" x14ac:dyDescent="0.2">
      <c r="E196" s="148"/>
    </row>
    <row r="197" spans="5:5" x14ac:dyDescent="0.2">
      <c r="E197" s="148"/>
    </row>
    <row r="198" spans="5:5" x14ac:dyDescent="0.2">
      <c r="E198" s="148"/>
    </row>
    <row r="199" spans="5:5" x14ac:dyDescent="0.2">
      <c r="E199" s="148"/>
    </row>
    <row r="200" spans="5:5" x14ac:dyDescent="0.2">
      <c r="E200" s="148"/>
    </row>
    <row r="201" spans="5:5" x14ac:dyDescent="0.2">
      <c r="E201" s="148"/>
    </row>
    <row r="202" spans="5:5" x14ac:dyDescent="0.2">
      <c r="E202" s="148"/>
    </row>
    <row r="203" spans="5:5" x14ac:dyDescent="0.2">
      <c r="E203" s="148"/>
    </row>
    <row r="204" spans="5:5" x14ac:dyDescent="0.2">
      <c r="E204" s="148"/>
    </row>
    <row r="205" spans="5:5" x14ac:dyDescent="0.2">
      <c r="E205" s="148"/>
    </row>
    <row r="206" spans="5:5" x14ac:dyDescent="0.2">
      <c r="E206" s="148"/>
    </row>
    <row r="207" spans="5:5" x14ac:dyDescent="0.2">
      <c r="E207" s="148"/>
    </row>
    <row r="208" spans="5:5" x14ac:dyDescent="0.2">
      <c r="E208" s="148"/>
    </row>
    <row r="209" spans="5:5" x14ac:dyDescent="0.2">
      <c r="E209" s="148"/>
    </row>
    <row r="210" spans="5:5" x14ac:dyDescent="0.2">
      <c r="E210" s="148"/>
    </row>
    <row r="211" spans="5:5" x14ac:dyDescent="0.2">
      <c r="E211" s="148"/>
    </row>
    <row r="212" spans="5:5" x14ac:dyDescent="0.2">
      <c r="E212" s="148"/>
    </row>
    <row r="213" spans="5:5" x14ac:dyDescent="0.2">
      <c r="E213" s="148"/>
    </row>
    <row r="214" spans="5:5" x14ac:dyDescent="0.2">
      <c r="E214" s="148"/>
    </row>
    <row r="215" spans="5:5" x14ac:dyDescent="0.2">
      <c r="E215" s="148"/>
    </row>
    <row r="216" spans="5:5" x14ac:dyDescent="0.2">
      <c r="E216" s="148"/>
    </row>
    <row r="217" spans="5:5" x14ac:dyDescent="0.2">
      <c r="E217" s="148"/>
    </row>
    <row r="218" spans="5:5" x14ac:dyDescent="0.2">
      <c r="E218" s="148"/>
    </row>
    <row r="219" spans="5:5" x14ac:dyDescent="0.2">
      <c r="E219" s="148"/>
    </row>
    <row r="220" spans="5:5" x14ac:dyDescent="0.2">
      <c r="E220" s="148"/>
    </row>
    <row r="221" spans="5:5" x14ac:dyDescent="0.2">
      <c r="E221" s="148"/>
    </row>
    <row r="222" spans="5:5" x14ac:dyDescent="0.2">
      <c r="E222" s="148"/>
    </row>
    <row r="223" spans="5:5" x14ac:dyDescent="0.2">
      <c r="E223" s="148"/>
    </row>
    <row r="224" spans="5:5" x14ac:dyDescent="0.2">
      <c r="E224" s="148"/>
    </row>
    <row r="225" spans="5:5" x14ac:dyDescent="0.2">
      <c r="E225" s="148"/>
    </row>
    <row r="226" spans="5:5" x14ac:dyDescent="0.2">
      <c r="E226" s="148"/>
    </row>
    <row r="227" spans="5:5" x14ac:dyDescent="0.2">
      <c r="E227" s="148"/>
    </row>
    <row r="228" spans="5:5" x14ac:dyDescent="0.2">
      <c r="E228" s="148"/>
    </row>
    <row r="229" spans="5:5" x14ac:dyDescent="0.2">
      <c r="E229" s="148"/>
    </row>
    <row r="230" spans="5:5" x14ac:dyDescent="0.2">
      <c r="E230" s="148"/>
    </row>
    <row r="231" spans="5:5" x14ac:dyDescent="0.2">
      <c r="E231" s="148"/>
    </row>
    <row r="232" spans="5:5" x14ac:dyDescent="0.2">
      <c r="E232" s="148"/>
    </row>
    <row r="233" spans="5:5" x14ac:dyDescent="0.2">
      <c r="E233" s="148"/>
    </row>
    <row r="234" spans="5:5" x14ac:dyDescent="0.2">
      <c r="E234" s="148"/>
    </row>
    <row r="235" spans="5:5" x14ac:dyDescent="0.2">
      <c r="E235" s="148"/>
    </row>
    <row r="236" spans="5:5" x14ac:dyDescent="0.2">
      <c r="E236" s="148"/>
    </row>
    <row r="237" spans="5:5" x14ac:dyDescent="0.2">
      <c r="E237" s="148"/>
    </row>
    <row r="238" spans="5:5" x14ac:dyDescent="0.2">
      <c r="E238" s="148"/>
    </row>
    <row r="239" spans="5:5" x14ac:dyDescent="0.2">
      <c r="E239" s="148"/>
    </row>
    <row r="240" spans="5:5" x14ac:dyDescent="0.2">
      <c r="E240" s="148"/>
    </row>
    <row r="241" spans="5:5" x14ac:dyDescent="0.2">
      <c r="E241" s="148"/>
    </row>
    <row r="242" spans="5:5" x14ac:dyDescent="0.2">
      <c r="E242" s="148"/>
    </row>
    <row r="243" spans="5:5" x14ac:dyDescent="0.2">
      <c r="E243" s="148"/>
    </row>
    <row r="244" spans="5:5" x14ac:dyDescent="0.2">
      <c r="E244" s="148"/>
    </row>
    <row r="245" spans="5:5" x14ac:dyDescent="0.2">
      <c r="E245" s="148"/>
    </row>
    <row r="246" spans="5:5" x14ac:dyDescent="0.2">
      <c r="E246" s="148"/>
    </row>
    <row r="247" spans="5:5" x14ac:dyDescent="0.2">
      <c r="E247" s="148"/>
    </row>
    <row r="248" spans="5:5" x14ac:dyDescent="0.2">
      <c r="E248" s="148"/>
    </row>
    <row r="249" spans="5:5" x14ac:dyDescent="0.2">
      <c r="E249" s="148"/>
    </row>
    <row r="250" spans="5:5" x14ac:dyDescent="0.2">
      <c r="E250" s="148"/>
    </row>
    <row r="251" spans="5:5" x14ac:dyDescent="0.2">
      <c r="E251" s="148"/>
    </row>
    <row r="252" spans="5:5" x14ac:dyDescent="0.2">
      <c r="E252" s="148"/>
    </row>
    <row r="253" spans="5:5" x14ac:dyDescent="0.2">
      <c r="E253" s="148"/>
    </row>
    <row r="254" spans="5:5" x14ac:dyDescent="0.2">
      <c r="E254" s="148"/>
    </row>
    <row r="255" spans="5:5" x14ac:dyDescent="0.2">
      <c r="E255" s="148"/>
    </row>
    <row r="256" spans="5:5" x14ac:dyDescent="0.2">
      <c r="E256" s="148"/>
    </row>
    <row r="257" spans="5:5" x14ac:dyDescent="0.2">
      <c r="E257" s="148"/>
    </row>
    <row r="258" spans="5:5" x14ac:dyDescent="0.2">
      <c r="E258" s="148"/>
    </row>
    <row r="259" spans="5:5" x14ac:dyDescent="0.2">
      <c r="E259" s="148"/>
    </row>
    <row r="260" spans="5:5" x14ac:dyDescent="0.2">
      <c r="E260" s="148"/>
    </row>
    <row r="261" spans="5:5" x14ac:dyDescent="0.2">
      <c r="E261" s="148"/>
    </row>
    <row r="262" spans="5:5" x14ac:dyDescent="0.2">
      <c r="E262" s="148"/>
    </row>
    <row r="263" spans="5:5" x14ac:dyDescent="0.2">
      <c r="E263" s="148"/>
    </row>
    <row r="264" spans="5:5" x14ac:dyDescent="0.2">
      <c r="E264" s="148"/>
    </row>
    <row r="265" spans="5:5" x14ac:dyDescent="0.2">
      <c r="E265" s="148"/>
    </row>
    <row r="266" spans="5:5" x14ac:dyDescent="0.2">
      <c r="E266" s="148"/>
    </row>
    <row r="267" spans="5:5" x14ac:dyDescent="0.2">
      <c r="E267" s="148"/>
    </row>
    <row r="268" spans="5:5" x14ac:dyDescent="0.2">
      <c r="E268" s="148"/>
    </row>
    <row r="269" spans="5:5" x14ac:dyDescent="0.2">
      <c r="E269" s="148"/>
    </row>
    <row r="270" spans="5:5" x14ac:dyDescent="0.2">
      <c r="E270" s="148"/>
    </row>
    <row r="271" spans="5:5" x14ac:dyDescent="0.2">
      <c r="E271" s="148"/>
    </row>
    <row r="272" spans="5:5" x14ac:dyDescent="0.2">
      <c r="E272" s="148"/>
    </row>
    <row r="273" spans="5:5" x14ac:dyDescent="0.2">
      <c r="E273" s="148"/>
    </row>
    <row r="274" spans="5:5" x14ac:dyDescent="0.2">
      <c r="E274" s="148"/>
    </row>
    <row r="275" spans="5:5" x14ac:dyDescent="0.2">
      <c r="E275" s="148"/>
    </row>
    <row r="276" spans="5:5" x14ac:dyDescent="0.2">
      <c r="E276" s="148"/>
    </row>
    <row r="277" spans="5:5" x14ac:dyDescent="0.2">
      <c r="E277" s="148"/>
    </row>
    <row r="278" spans="5:5" x14ac:dyDescent="0.2">
      <c r="E278" s="148"/>
    </row>
    <row r="279" spans="5:5" x14ac:dyDescent="0.2">
      <c r="E279" s="148"/>
    </row>
    <row r="280" spans="5:5" x14ac:dyDescent="0.2">
      <c r="E280" s="148"/>
    </row>
    <row r="281" spans="5:5" x14ac:dyDescent="0.2">
      <c r="E281" s="148"/>
    </row>
    <row r="282" spans="5:5" x14ac:dyDescent="0.2">
      <c r="E282" s="148"/>
    </row>
    <row r="283" spans="5:5" x14ac:dyDescent="0.2">
      <c r="E283" s="148"/>
    </row>
    <row r="284" spans="5:5" x14ac:dyDescent="0.2">
      <c r="E284" s="148"/>
    </row>
    <row r="285" spans="5:5" x14ac:dyDescent="0.2">
      <c r="E285" s="148"/>
    </row>
    <row r="286" spans="5:5" x14ac:dyDescent="0.2">
      <c r="E286" s="148"/>
    </row>
    <row r="287" spans="5:5" x14ac:dyDescent="0.2">
      <c r="E287" s="148"/>
    </row>
    <row r="288" spans="5:5" x14ac:dyDescent="0.2">
      <c r="E288" s="148"/>
    </row>
    <row r="289" spans="5:5" x14ac:dyDescent="0.2">
      <c r="E289" s="148"/>
    </row>
    <row r="290" spans="5:5" x14ac:dyDescent="0.2">
      <c r="E290" s="148"/>
    </row>
    <row r="291" spans="5:5" x14ac:dyDescent="0.2">
      <c r="E291" s="148"/>
    </row>
    <row r="292" spans="5:5" x14ac:dyDescent="0.2">
      <c r="E292" s="148"/>
    </row>
    <row r="293" spans="5:5" x14ac:dyDescent="0.2">
      <c r="E293" s="148"/>
    </row>
    <row r="294" spans="5:5" x14ac:dyDescent="0.2">
      <c r="E294" s="148"/>
    </row>
    <row r="295" spans="5:5" x14ac:dyDescent="0.2">
      <c r="E295" s="148"/>
    </row>
    <row r="296" spans="5:5" x14ac:dyDescent="0.2">
      <c r="E296" s="148"/>
    </row>
    <row r="297" spans="5:5" x14ac:dyDescent="0.2">
      <c r="E297" s="148"/>
    </row>
    <row r="298" spans="5:5" x14ac:dyDescent="0.2">
      <c r="E298" s="148"/>
    </row>
    <row r="299" spans="5:5" x14ac:dyDescent="0.2">
      <c r="E299" s="148"/>
    </row>
    <row r="300" spans="5:5" x14ac:dyDescent="0.2">
      <c r="E300" s="148"/>
    </row>
    <row r="301" spans="5:5" x14ac:dyDescent="0.2">
      <c r="E301" s="148"/>
    </row>
    <row r="302" spans="5:5" x14ac:dyDescent="0.2">
      <c r="E302" s="148"/>
    </row>
    <row r="303" spans="5:5" x14ac:dyDescent="0.2">
      <c r="E303" s="148"/>
    </row>
    <row r="304" spans="5:5" x14ac:dyDescent="0.2">
      <c r="E304" s="148"/>
    </row>
    <row r="305" spans="5:5" x14ac:dyDescent="0.2">
      <c r="E305" s="148"/>
    </row>
    <row r="306" spans="5:5" x14ac:dyDescent="0.2">
      <c r="E306" s="148"/>
    </row>
    <row r="307" spans="5:5" x14ac:dyDescent="0.2">
      <c r="E307" s="148"/>
    </row>
    <row r="308" spans="5:5" x14ac:dyDescent="0.2">
      <c r="E308" s="148"/>
    </row>
    <row r="309" spans="5:5" x14ac:dyDescent="0.2">
      <c r="E309" s="148"/>
    </row>
    <row r="310" spans="5:5" x14ac:dyDescent="0.2">
      <c r="E310" s="148"/>
    </row>
    <row r="311" spans="5:5" x14ac:dyDescent="0.2">
      <c r="E311" s="148"/>
    </row>
    <row r="312" spans="5:5" x14ac:dyDescent="0.2">
      <c r="E312" s="148"/>
    </row>
    <row r="313" spans="5:5" x14ac:dyDescent="0.2">
      <c r="E313" s="148"/>
    </row>
    <row r="314" spans="5:5" x14ac:dyDescent="0.2">
      <c r="E314" s="148"/>
    </row>
    <row r="315" spans="5:5" x14ac:dyDescent="0.2">
      <c r="E315" s="148"/>
    </row>
    <row r="316" spans="5:5" x14ac:dyDescent="0.2">
      <c r="E316" s="148"/>
    </row>
    <row r="317" spans="5:5" x14ac:dyDescent="0.2">
      <c r="E317" s="148"/>
    </row>
    <row r="318" spans="5:5" x14ac:dyDescent="0.2">
      <c r="E318" s="148"/>
    </row>
    <row r="319" spans="5:5" x14ac:dyDescent="0.2">
      <c r="E319" s="148"/>
    </row>
    <row r="320" spans="5:5" x14ac:dyDescent="0.2">
      <c r="E320" s="148"/>
    </row>
    <row r="321" spans="5:5" x14ac:dyDescent="0.2">
      <c r="E321" s="148"/>
    </row>
    <row r="322" spans="5:5" x14ac:dyDescent="0.2">
      <c r="E322" s="148"/>
    </row>
    <row r="323" spans="5:5" x14ac:dyDescent="0.2">
      <c r="E323" s="148"/>
    </row>
    <row r="324" spans="5:5" x14ac:dyDescent="0.2">
      <c r="E324" s="148"/>
    </row>
    <row r="325" spans="5:5" x14ac:dyDescent="0.2">
      <c r="E325" s="148"/>
    </row>
    <row r="326" spans="5:5" x14ac:dyDescent="0.2">
      <c r="E326" s="148"/>
    </row>
    <row r="327" spans="5:5" x14ac:dyDescent="0.2">
      <c r="E327" s="148"/>
    </row>
    <row r="328" spans="5:5" x14ac:dyDescent="0.2">
      <c r="E328" s="148"/>
    </row>
    <row r="329" spans="5:5" x14ac:dyDescent="0.2">
      <c r="E329" s="148"/>
    </row>
    <row r="330" spans="5:5" x14ac:dyDescent="0.2">
      <c r="E330" s="148"/>
    </row>
    <row r="331" spans="5:5" x14ac:dyDescent="0.2">
      <c r="E331" s="148"/>
    </row>
    <row r="332" spans="5:5" x14ac:dyDescent="0.2">
      <c r="E332" s="148"/>
    </row>
    <row r="333" spans="5:5" x14ac:dyDescent="0.2">
      <c r="E333" s="148"/>
    </row>
    <row r="334" spans="5:5" x14ac:dyDescent="0.2">
      <c r="E334" s="148"/>
    </row>
    <row r="335" spans="5:5" x14ac:dyDescent="0.2">
      <c r="E335" s="148"/>
    </row>
    <row r="336" spans="5:5" x14ac:dyDescent="0.2">
      <c r="E336" s="148"/>
    </row>
    <row r="337" spans="5:5" x14ac:dyDescent="0.2">
      <c r="E337" s="148"/>
    </row>
    <row r="338" spans="5:5" x14ac:dyDescent="0.2">
      <c r="E338" s="148"/>
    </row>
    <row r="339" spans="5:5" x14ac:dyDescent="0.2">
      <c r="E339" s="148"/>
    </row>
    <row r="340" spans="5:5" x14ac:dyDescent="0.2">
      <c r="E340" s="148"/>
    </row>
    <row r="341" spans="5:5" x14ac:dyDescent="0.2">
      <c r="E341" s="148"/>
    </row>
    <row r="342" spans="5:5" x14ac:dyDescent="0.2">
      <c r="E342" s="148"/>
    </row>
    <row r="343" spans="5:5" x14ac:dyDescent="0.2">
      <c r="E343" s="148"/>
    </row>
    <row r="344" spans="5:5" x14ac:dyDescent="0.2">
      <c r="E344" s="148"/>
    </row>
    <row r="345" spans="5:5" x14ac:dyDescent="0.2">
      <c r="E345" s="148"/>
    </row>
    <row r="346" spans="5:5" x14ac:dyDescent="0.2">
      <c r="E346" s="148"/>
    </row>
    <row r="347" spans="5:5" x14ac:dyDescent="0.2">
      <c r="E347" s="148"/>
    </row>
    <row r="348" spans="5:5" x14ac:dyDescent="0.2">
      <c r="E348" s="148"/>
    </row>
    <row r="349" spans="5:5" x14ac:dyDescent="0.2">
      <c r="E349" s="148"/>
    </row>
    <row r="350" spans="5:5" x14ac:dyDescent="0.2">
      <c r="E350" s="148"/>
    </row>
    <row r="351" spans="5:5" x14ac:dyDescent="0.2">
      <c r="E351" s="148"/>
    </row>
    <row r="352" spans="5:5" x14ac:dyDescent="0.2">
      <c r="E352" s="148"/>
    </row>
    <row r="353" spans="5:5" x14ac:dyDescent="0.2">
      <c r="E353" s="148"/>
    </row>
    <row r="354" spans="5:5" x14ac:dyDescent="0.2">
      <c r="E354" s="148"/>
    </row>
    <row r="355" spans="5:5" x14ac:dyDescent="0.2">
      <c r="E355" s="148"/>
    </row>
    <row r="356" spans="5:5" x14ac:dyDescent="0.2">
      <c r="E356" s="148"/>
    </row>
    <row r="357" spans="5:5" x14ac:dyDescent="0.2">
      <c r="E357" s="148"/>
    </row>
    <row r="358" spans="5:5" x14ac:dyDescent="0.2">
      <c r="E358" s="148"/>
    </row>
    <row r="359" spans="5:5" x14ac:dyDescent="0.2">
      <c r="E359" s="148"/>
    </row>
    <row r="360" spans="5:5" x14ac:dyDescent="0.2">
      <c r="E360" s="148"/>
    </row>
    <row r="361" spans="5:5" x14ac:dyDescent="0.2">
      <c r="E361" s="148"/>
    </row>
    <row r="362" spans="5:5" x14ac:dyDescent="0.2">
      <c r="E362" s="148"/>
    </row>
    <row r="363" spans="5:5" x14ac:dyDescent="0.2">
      <c r="E363" s="148"/>
    </row>
    <row r="364" spans="5:5" x14ac:dyDescent="0.2">
      <c r="E364" s="148"/>
    </row>
    <row r="365" spans="5:5" x14ac:dyDescent="0.2">
      <c r="E365" s="148"/>
    </row>
    <row r="366" spans="5:5" x14ac:dyDescent="0.2">
      <c r="E366" s="148"/>
    </row>
    <row r="367" spans="5:5" x14ac:dyDescent="0.2">
      <c r="E367" s="148"/>
    </row>
    <row r="368" spans="5:5" x14ac:dyDescent="0.2">
      <c r="E368" s="148"/>
    </row>
    <row r="369" spans="5:5" x14ac:dyDescent="0.2">
      <c r="E369" s="148"/>
    </row>
    <row r="370" spans="5:5" x14ac:dyDescent="0.2">
      <c r="E370" s="148"/>
    </row>
    <row r="371" spans="5:5" x14ac:dyDescent="0.2">
      <c r="E371" s="148"/>
    </row>
    <row r="372" spans="5:5" x14ac:dyDescent="0.2">
      <c r="E372" s="148"/>
    </row>
    <row r="373" spans="5:5" x14ac:dyDescent="0.2">
      <c r="E373" s="148"/>
    </row>
    <row r="374" spans="5:5" x14ac:dyDescent="0.2">
      <c r="E374" s="148"/>
    </row>
    <row r="375" spans="5:5" x14ac:dyDescent="0.2">
      <c r="E375" s="148"/>
    </row>
    <row r="376" spans="5:5" x14ac:dyDescent="0.2">
      <c r="E376" s="148"/>
    </row>
    <row r="377" spans="5:5" x14ac:dyDescent="0.2">
      <c r="E377" s="148"/>
    </row>
    <row r="378" spans="5:5" x14ac:dyDescent="0.2">
      <c r="E378" s="148"/>
    </row>
    <row r="379" spans="5:5" x14ac:dyDescent="0.2">
      <c r="E379" s="148"/>
    </row>
    <row r="380" spans="5:5" x14ac:dyDescent="0.2">
      <c r="E380" s="148"/>
    </row>
    <row r="381" spans="5:5" x14ac:dyDescent="0.2">
      <c r="E381" s="148"/>
    </row>
    <row r="382" spans="5:5" x14ac:dyDescent="0.2">
      <c r="E382" s="148"/>
    </row>
    <row r="383" spans="5:5" x14ac:dyDescent="0.2">
      <c r="E383" s="148"/>
    </row>
    <row r="384" spans="5:5" x14ac:dyDescent="0.2">
      <c r="E384" s="148"/>
    </row>
    <row r="385" spans="5:5" x14ac:dyDescent="0.2">
      <c r="E385" s="148"/>
    </row>
    <row r="386" spans="5:5" x14ac:dyDescent="0.2">
      <c r="E386" s="148"/>
    </row>
    <row r="387" spans="5:5" x14ac:dyDescent="0.2">
      <c r="E387" s="148"/>
    </row>
    <row r="388" spans="5:5" x14ac:dyDescent="0.2">
      <c r="E388" s="148"/>
    </row>
    <row r="389" spans="5:5" x14ac:dyDescent="0.2">
      <c r="E389" s="148"/>
    </row>
    <row r="390" spans="5:5" x14ac:dyDescent="0.2">
      <c r="E390" s="148"/>
    </row>
    <row r="391" spans="5:5" x14ac:dyDescent="0.2">
      <c r="E391" s="148"/>
    </row>
    <row r="392" spans="5:5" x14ac:dyDescent="0.2">
      <c r="E392" s="148"/>
    </row>
    <row r="393" spans="5:5" x14ac:dyDescent="0.2">
      <c r="E393" s="148"/>
    </row>
    <row r="394" spans="5:5" x14ac:dyDescent="0.2">
      <c r="E394" s="148"/>
    </row>
    <row r="395" spans="5:5" x14ac:dyDescent="0.2">
      <c r="E395" s="148"/>
    </row>
    <row r="396" spans="5:5" x14ac:dyDescent="0.2">
      <c r="E396" s="148"/>
    </row>
    <row r="397" spans="5:5" x14ac:dyDescent="0.2">
      <c r="E397" s="148"/>
    </row>
    <row r="398" spans="5:5" x14ac:dyDescent="0.2">
      <c r="E398" s="148"/>
    </row>
    <row r="399" spans="5:5" x14ac:dyDescent="0.2">
      <c r="E399" s="148"/>
    </row>
    <row r="400" spans="5:5" x14ac:dyDescent="0.2">
      <c r="E400" s="148"/>
    </row>
    <row r="401" spans="5:5" x14ac:dyDescent="0.2">
      <c r="E401" s="148"/>
    </row>
    <row r="402" spans="5:5" x14ac:dyDescent="0.2">
      <c r="E402" s="148"/>
    </row>
    <row r="403" spans="5:5" x14ac:dyDescent="0.2">
      <c r="E403" s="148"/>
    </row>
    <row r="404" spans="5:5" x14ac:dyDescent="0.2">
      <c r="E404" s="148"/>
    </row>
    <row r="405" spans="5:5" x14ac:dyDescent="0.2">
      <c r="E405" s="148"/>
    </row>
    <row r="406" spans="5:5" x14ac:dyDescent="0.2">
      <c r="E406" s="148"/>
    </row>
    <row r="407" spans="5:5" x14ac:dyDescent="0.2">
      <c r="E407" s="148"/>
    </row>
    <row r="408" spans="5:5" x14ac:dyDescent="0.2">
      <c r="E408" s="148"/>
    </row>
    <row r="409" spans="5:5" x14ac:dyDescent="0.2">
      <c r="E409" s="148"/>
    </row>
    <row r="410" spans="5:5" x14ac:dyDescent="0.2">
      <c r="E410" s="148"/>
    </row>
    <row r="411" spans="5:5" x14ac:dyDescent="0.2">
      <c r="E411" s="148"/>
    </row>
    <row r="412" spans="5:5" x14ac:dyDescent="0.2">
      <c r="E412" s="148"/>
    </row>
    <row r="413" spans="5:5" x14ac:dyDescent="0.2">
      <c r="E413" s="148"/>
    </row>
    <row r="414" spans="5:5" x14ac:dyDescent="0.2">
      <c r="E414" s="148"/>
    </row>
    <row r="415" spans="5:5" x14ac:dyDescent="0.2">
      <c r="E415" s="148"/>
    </row>
    <row r="416" spans="5:5" x14ac:dyDescent="0.2">
      <c r="E416" s="148"/>
    </row>
    <row r="417" spans="5:5" x14ac:dyDescent="0.2">
      <c r="E417" s="148"/>
    </row>
    <row r="418" spans="5:5" x14ac:dyDescent="0.2">
      <c r="E418" s="148"/>
    </row>
    <row r="419" spans="5:5" x14ac:dyDescent="0.2">
      <c r="E419" s="148"/>
    </row>
    <row r="420" spans="5:5" x14ac:dyDescent="0.2">
      <c r="E420" s="148"/>
    </row>
    <row r="421" spans="5:5" x14ac:dyDescent="0.2">
      <c r="E421" s="148"/>
    </row>
    <row r="422" spans="5:5" x14ac:dyDescent="0.2">
      <c r="E422" s="148"/>
    </row>
    <row r="423" spans="5:5" x14ac:dyDescent="0.2">
      <c r="E423" s="148"/>
    </row>
    <row r="424" spans="5:5" x14ac:dyDescent="0.2">
      <c r="E424" s="148"/>
    </row>
    <row r="425" spans="5:5" x14ac:dyDescent="0.2">
      <c r="E425" s="148"/>
    </row>
    <row r="426" spans="5:5" x14ac:dyDescent="0.2">
      <c r="E426" s="148"/>
    </row>
    <row r="427" spans="5:5" x14ac:dyDescent="0.2">
      <c r="E427" s="148"/>
    </row>
    <row r="428" spans="5:5" x14ac:dyDescent="0.2">
      <c r="E428" s="148"/>
    </row>
    <row r="429" spans="5:5" x14ac:dyDescent="0.2">
      <c r="E429" s="148"/>
    </row>
    <row r="430" spans="5:5" x14ac:dyDescent="0.2">
      <c r="E430" s="148"/>
    </row>
    <row r="431" spans="5:5" x14ac:dyDescent="0.2">
      <c r="E431" s="148"/>
    </row>
    <row r="432" spans="5:5" x14ac:dyDescent="0.2">
      <c r="E432" s="148"/>
    </row>
    <row r="433" spans="5:5" x14ac:dyDescent="0.2">
      <c r="E433" s="148"/>
    </row>
    <row r="434" spans="5:5" x14ac:dyDescent="0.2">
      <c r="E434" s="148"/>
    </row>
    <row r="435" spans="5:5" x14ac:dyDescent="0.2">
      <c r="E435" s="148"/>
    </row>
    <row r="436" spans="5:5" x14ac:dyDescent="0.2">
      <c r="E436" s="148"/>
    </row>
    <row r="437" spans="5:5" x14ac:dyDescent="0.2">
      <c r="E437" s="148"/>
    </row>
    <row r="438" spans="5:5" x14ac:dyDescent="0.2">
      <c r="E438" s="148"/>
    </row>
    <row r="439" spans="5:5" x14ac:dyDescent="0.2">
      <c r="E439" s="148"/>
    </row>
    <row r="440" spans="5:5" x14ac:dyDescent="0.2">
      <c r="E440" s="148"/>
    </row>
    <row r="441" spans="5:5" x14ac:dyDescent="0.2">
      <c r="E441" s="148"/>
    </row>
    <row r="442" spans="5:5" x14ac:dyDescent="0.2">
      <c r="E442" s="148"/>
    </row>
    <row r="443" spans="5:5" x14ac:dyDescent="0.2">
      <c r="E443" s="148"/>
    </row>
    <row r="444" spans="5:5" x14ac:dyDescent="0.2">
      <c r="E444" s="148"/>
    </row>
    <row r="445" spans="5:5" x14ac:dyDescent="0.2">
      <c r="E445" s="148"/>
    </row>
    <row r="446" spans="5:5" x14ac:dyDescent="0.2">
      <c r="E446" s="148"/>
    </row>
    <row r="447" spans="5:5" x14ac:dyDescent="0.2">
      <c r="E447" s="148"/>
    </row>
    <row r="448" spans="5:5" x14ac:dyDescent="0.2">
      <c r="E448" s="148"/>
    </row>
    <row r="449" spans="5:5" x14ac:dyDescent="0.2">
      <c r="E449" s="148"/>
    </row>
    <row r="450" spans="5:5" x14ac:dyDescent="0.2">
      <c r="E450" s="148"/>
    </row>
    <row r="451" spans="5:5" x14ac:dyDescent="0.2">
      <c r="E451" s="148"/>
    </row>
    <row r="452" spans="5:5" x14ac:dyDescent="0.2">
      <c r="E452" s="148"/>
    </row>
    <row r="453" spans="5:5" x14ac:dyDescent="0.2">
      <c r="E453" s="148"/>
    </row>
    <row r="454" spans="5:5" x14ac:dyDescent="0.2">
      <c r="E454" s="148"/>
    </row>
    <row r="455" spans="5:5" x14ac:dyDescent="0.2">
      <c r="E455" s="148"/>
    </row>
    <row r="456" spans="5:5" x14ac:dyDescent="0.2">
      <c r="E456" s="148"/>
    </row>
    <row r="457" spans="5:5" x14ac:dyDescent="0.2">
      <c r="E457" s="148"/>
    </row>
    <row r="458" spans="5:5" x14ac:dyDescent="0.2">
      <c r="E458" s="148"/>
    </row>
    <row r="459" spans="5:5" x14ac:dyDescent="0.2">
      <c r="E459" s="148"/>
    </row>
    <row r="460" spans="5:5" x14ac:dyDescent="0.2">
      <c r="E460" s="148"/>
    </row>
    <row r="461" spans="5:5" x14ac:dyDescent="0.2">
      <c r="E461" s="148"/>
    </row>
    <row r="462" spans="5:5" x14ac:dyDescent="0.2">
      <c r="E462" s="148"/>
    </row>
    <row r="463" spans="5:5" x14ac:dyDescent="0.2">
      <c r="E463" s="148"/>
    </row>
    <row r="464" spans="5:5" x14ac:dyDescent="0.2">
      <c r="E464" s="148"/>
    </row>
    <row r="465" spans="5:5" x14ac:dyDescent="0.2">
      <c r="E465" s="148"/>
    </row>
    <row r="466" spans="5:5" x14ac:dyDescent="0.2">
      <c r="E466" s="148"/>
    </row>
    <row r="467" spans="5:5" x14ac:dyDescent="0.2">
      <c r="E467" s="148"/>
    </row>
    <row r="468" spans="5:5" x14ac:dyDescent="0.2">
      <c r="E468" s="148"/>
    </row>
    <row r="469" spans="5:5" x14ac:dyDescent="0.2">
      <c r="E469" s="148"/>
    </row>
    <row r="470" spans="5:5" x14ac:dyDescent="0.2">
      <c r="E470" s="148"/>
    </row>
    <row r="471" spans="5:5" x14ac:dyDescent="0.2">
      <c r="E471" s="148"/>
    </row>
    <row r="472" spans="5:5" x14ac:dyDescent="0.2">
      <c r="E472" s="148"/>
    </row>
    <row r="473" spans="5:5" x14ac:dyDescent="0.2">
      <c r="E473" s="148"/>
    </row>
    <row r="474" spans="5:5" x14ac:dyDescent="0.2">
      <c r="E474" s="148"/>
    </row>
    <row r="475" spans="5:5" x14ac:dyDescent="0.2">
      <c r="E475" s="148"/>
    </row>
    <row r="476" spans="5:5" x14ac:dyDescent="0.2">
      <c r="E476" s="148"/>
    </row>
    <row r="477" spans="5:5" x14ac:dyDescent="0.2">
      <c r="E477" s="148"/>
    </row>
    <row r="478" spans="5:5" x14ac:dyDescent="0.2">
      <c r="E478" s="148"/>
    </row>
    <row r="479" spans="5:5" x14ac:dyDescent="0.2">
      <c r="E479" s="148"/>
    </row>
    <row r="480" spans="5:5" x14ac:dyDescent="0.2">
      <c r="E480" s="148"/>
    </row>
    <row r="481" spans="5:5" x14ac:dyDescent="0.2">
      <c r="E481" s="148"/>
    </row>
    <row r="482" spans="5:5" x14ac:dyDescent="0.2">
      <c r="E482" s="148"/>
    </row>
    <row r="483" spans="5:5" x14ac:dyDescent="0.2">
      <c r="E483" s="148"/>
    </row>
    <row r="484" spans="5:5" x14ac:dyDescent="0.2">
      <c r="E484" s="148"/>
    </row>
    <row r="485" spans="5:5" x14ac:dyDescent="0.2">
      <c r="E485" s="148"/>
    </row>
    <row r="486" spans="5:5" x14ac:dyDescent="0.2">
      <c r="E486" s="148"/>
    </row>
    <row r="487" spans="5:5" x14ac:dyDescent="0.2">
      <c r="E487" s="148"/>
    </row>
    <row r="488" spans="5:5" x14ac:dyDescent="0.2">
      <c r="E488" s="148"/>
    </row>
    <row r="489" spans="5:5" x14ac:dyDescent="0.2">
      <c r="E489" s="148"/>
    </row>
    <row r="490" spans="5:5" x14ac:dyDescent="0.2">
      <c r="E490" s="148"/>
    </row>
    <row r="491" spans="5:5" x14ac:dyDescent="0.2">
      <c r="E491" s="148"/>
    </row>
    <row r="492" spans="5:5" x14ac:dyDescent="0.2">
      <c r="E492" s="148"/>
    </row>
    <row r="493" spans="5:5" x14ac:dyDescent="0.2">
      <c r="E493" s="148"/>
    </row>
    <row r="494" spans="5:5" x14ac:dyDescent="0.2">
      <c r="E494" s="148"/>
    </row>
    <row r="495" spans="5:5" x14ac:dyDescent="0.2">
      <c r="E495" s="148"/>
    </row>
    <row r="496" spans="5:5" x14ac:dyDescent="0.2">
      <c r="E496" s="148"/>
    </row>
    <row r="497" spans="5:5" x14ac:dyDescent="0.2">
      <c r="E497" s="148"/>
    </row>
    <row r="498" spans="5:5" x14ac:dyDescent="0.2">
      <c r="E498" s="148"/>
    </row>
    <row r="499" spans="5:5" x14ac:dyDescent="0.2">
      <c r="E499" s="148"/>
    </row>
    <row r="500" spans="5:5" x14ac:dyDescent="0.2">
      <c r="E500" s="148"/>
    </row>
    <row r="501" spans="5:5" x14ac:dyDescent="0.2">
      <c r="E501" s="148"/>
    </row>
    <row r="502" spans="5:5" x14ac:dyDescent="0.2">
      <c r="E502" s="148"/>
    </row>
    <row r="503" spans="5:5" x14ac:dyDescent="0.2">
      <c r="E503" s="148"/>
    </row>
    <row r="504" spans="5:5" x14ac:dyDescent="0.2">
      <c r="E504" s="148"/>
    </row>
    <row r="505" spans="5:5" x14ac:dyDescent="0.2">
      <c r="E505" s="148"/>
    </row>
    <row r="506" spans="5:5" x14ac:dyDescent="0.2">
      <c r="E506" s="148"/>
    </row>
    <row r="507" spans="5:5" x14ac:dyDescent="0.2">
      <c r="E507" s="148"/>
    </row>
    <row r="508" spans="5:5" x14ac:dyDescent="0.2">
      <c r="E508" s="148"/>
    </row>
    <row r="509" spans="5:5" x14ac:dyDescent="0.2">
      <c r="E509" s="148"/>
    </row>
    <row r="510" spans="5:5" x14ac:dyDescent="0.2">
      <c r="E510" s="148"/>
    </row>
    <row r="511" spans="5:5" x14ac:dyDescent="0.2">
      <c r="E511" s="148"/>
    </row>
    <row r="512" spans="5:5" x14ac:dyDescent="0.2">
      <c r="E512" s="148"/>
    </row>
    <row r="513" spans="5:5" x14ac:dyDescent="0.2">
      <c r="E513" s="148"/>
    </row>
    <row r="514" spans="5:5" x14ac:dyDescent="0.2">
      <c r="E514" s="148"/>
    </row>
    <row r="515" spans="5:5" x14ac:dyDescent="0.2">
      <c r="E515" s="148"/>
    </row>
    <row r="516" spans="5:5" x14ac:dyDescent="0.2">
      <c r="E516" s="148"/>
    </row>
    <row r="517" spans="5:5" x14ac:dyDescent="0.2">
      <c r="E517" s="148"/>
    </row>
    <row r="518" spans="5:5" x14ac:dyDescent="0.2">
      <c r="E518" s="148"/>
    </row>
    <row r="519" spans="5:5" x14ac:dyDescent="0.2">
      <c r="E519" s="148"/>
    </row>
    <row r="520" spans="5:5" x14ac:dyDescent="0.2">
      <c r="E520" s="148"/>
    </row>
    <row r="521" spans="5:5" x14ac:dyDescent="0.2">
      <c r="E521" s="148"/>
    </row>
    <row r="522" spans="5:5" x14ac:dyDescent="0.2">
      <c r="E522" s="148"/>
    </row>
    <row r="523" spans="5:5" x14ac:dyDescent="0.2">
      <c r="E523" s="148"/>
    </row>
    <row r="524" spans="5:5" x14ac:dyDescent="0.2">
      <c r="E524" s="148"/>
    </row>
    <row r="525" spans="5:5" x14ac:dyDescent="0.2">
      <c r="E525" s="148"/>
    </row>
    <row r="526" spans="5:5" x14ac:dyDescent="0.2">
      <c r="E526" s="148"/>
    </row>
    <row r="527" spans="5:5" x14ac:dyDescent="0.2">
      <c r="E527" s="148"/>
    </row>
    <row r="528" spans="5:5" x14ac:dyDescent="0.2">
      <c r="E528" s="148"/>
    </row>
    <row r="529" spans="5:5" x14ac:dyDescent="0.2">
      <c r="E529" s="148"/>
    </row>
    <row r="530" spans="5:5" x14ac:dyDescent="0.2">
      <c r="E530" s="148"/>
    </row>
    <row r="531" spans="5:5" x14ac:dyDescent="0.2">
      <c r="E531" s="148"/>
    </row>
    <row r="532" spans="5:5" x14ac:dyDescent="0.2">
      <c r="E532" s="148"/>
    </row>
    <row r="533" spans="5:5" x14ac:dyDescent="0.2">
      <c r="E533" s="148"/>
    </row>
    <row r="534" spans="5:5" x14ac:dyDescent="0.2">
      <c r="E534" s="148"/>
    </row>
    <row r="535" spans="5:5" x14ac:dyDescent="0.2">
      <c r="E535" s="148"/>
    </row>
    <row r="536" spans="5:5" x14ac:dyDescent="0.2">
      <c r="E536" s="148"/>
    </row>
    <row r="537" spans="5:5" x14ac:dyDescent="0.2">
      <c r="E537" s="148"/>
    </row>
    <row r="538" spans="5:5" x14ac:dyDescent="0.2">
      <c r="E538" s="148"/>
    </row>
    <row r="539" spans="5:5" x14ac:dyDescent="0.2">
      <c r="E539" s="148"/>
    </row>
    <row r="540" spans="5:5" x14ac:dyDescent="0.2">
      <c r="E540" s="148"/>
    </row>
    <row r="541" spans="5:5" x14ac:dyDescent="0.2">
      <c r="E541" s="148"/>
    </row>
    <row r="542" spans="5:5" x14ac:dyDescent="0.2">
      <c r="E542" s="148"/>
    </row>
    <row r="543" spans="5:5" x14ac:dyDescent="0.2">
      <c r="E543" s="148"/>
    </row>
    <row r="544" spans="5:5" x14ac:dyDescent="0.2">
      <c r="E544" s="148"/>
    </row>
    <row r="545" spans="5:5" x14ac:dyDescent="0.2">
      <c r="E545" s="148"/>
    </row>
    <row r="546" spans="5:5" x14ac:dyDescent="0.2">
      <c r="E546" s="148"/>
    </row>
    <row r="547" spans="5:5" x14ac:dyDescent="0.2">
      <c r="E547" s="148"/>
    </row>
    <row r="548" spans="5:5" x14ac:dyDescent="0.2">
      <c r="E548" s="148"/>
    </row>
    <row r="549" spans="5:5" x14ac:dyDescent="0.2">
      <c r="E549" s="148"/>
    </row>
    <row r="550" spans="5:5" x14ac:dyDescent="0.2">
      <c r="E550" s="148"/>
    </row>
    <row r="551" spans="5:5" x14ac:dyDescent="0.2">
      <c r="E551" s="148"/>
    </row>
    <row r="552" spans="5:5" x14ac:dyDescent="0.2">
      <c r="E552" s="148"/>
    </row>
    <row r="553" spans="5:5" x14ac:dyDescent="0.2">
      <c r="E553" s="148"/>
    </row>
    <row r="554" spans="5:5" x14ac:dyDescent="0.2">
      <c r="E554" s="148"/>
    </row>
    <row r="555" spans="5:5" x14ac:dyDescent="0.2">
      <c r="E555" s="148"/>
    </row>
    <row r="556" spans="5:5" x14ac:dyDescent="0.2">
      <c r="E556" s="148"/>
    </row>
    <row r="557" spans="5:5" x14ac:dyDescent="0.2">
      <c r="E557" s="148"/>
    </row>
    <row r="558" spans="5:5" x14ac:dyDescent="0.2">
      <c r="E558" s="148"/>
    </row>
    <row r="559" spans="5:5" x14ac:dyDescent="0.2">
      <c r="E559" s="148"/>
    </row>
    <row r="560" spans="5:5" x14ac:dyDescent="0.2">
      <c r="E560" s="148"/>
    </row>
    <row r="561" spans="5:5" x14ac:dyDescent="0.2">
      <c r="E561" s="148"/>
    </row>
    <row r="562" spans="5:5" x14ac:dyDescent="0.2">
      <c r="E562" s="148"/>
    </row>
    <row r="563" spans="5:5" x14ac:dyDescent="0.2">
      <c r="E563" s="148"/>
    </row>
    <row r="564" spans="5:5" x14ac:dyDescent="0.2">
      <c r="E564" s="148"/>
    </row>
    <row r="565" spans="5:5" x14ac:dyDescent="0.2">
      <c r="E565" s="148"/>
    </row>
    <row r="566" spans="5:5" x14ac:dyDescent="0.2">
      <c r="E566" s="148"/>
    </row>
    <row r="567" spans="5:5" x14ac:dyDescent="0.2">
      <c r="E567" s="148"/>
    </row>
    <row r="568" spans="5:5" x14ac:dyDescent="0.2">
      <c r="E568" s="148"/>
    </row>
    <row r="569" spans="5:5" x14ac:dyDescent="0.2">
      <c r="E569" s="148"/>
    </row>
    <row r="570" spans="5:5" x14ac:dyDescent="0.2">
      <c r="E570" s="148"/>
    </row>
    <row r="571" spans="5:5" x14ac:dyDescent="0.2">
      <c r="E571" s="148"/>
    </row>
    <row r="572" spans="5:5" x14ac:dyDescent="0.2">
      <c r="E572" s="148"/>
    </row>
    <row r="573" spans="5:5" x14ac:dyDescent="0.2">
      <c r="E573" s="148"/>
    </row>
    <row r="574" spans="5:5" x14ac:dyDescent="0.2">
      <c r="E574" s="148"/>
    </row>
    <row r="575" spans="5:5" x14ac:dyDescent="0.2">
      <c r="E575" s="148"/>
    </row>
    <row r="576" spans="5:5" x14ac:dyDescent="0.2">
      <c r="E576" s="148"/>
    </row>
    <row r="577" spans="5:5" x14ac:dyDescent="0.2">
      <c r="E577" s="148"/>
    </row>
    <row r="578" spans="5:5" x14ac:dyDescent="0.2">
      <c r="E578" s="148"/>
    </row>
    <row r="579" spans="5:5" x14ac:dyDescent="0.2">
      <c r="E579" s="148"/>
    </row>
    <row r="580" spans="5:5" x14ac:dyDescent="0.2">
      <c r="E580" s="148"/>
    </row>
    <row r="581" spans="5:5" x14ac:dyDescent="0.2">
      <c r="E581" s="148"/>
    </row>
    <row r="582" spans="5:5" x14ac:dyDescent="0.2">
      <c r="E582" s="148"/>
    </row>
    <row r="583" spans="5:5" x14ac:dyDescent="0.2">
      <c r="E583" s="148"/>
    </row>
    <row r="584" spans="5:5" x14ac:dyDescent="0.2">
      <c r="E584" s="148"/>
    </row>
    <row r="585" spans="5:5" x14ac:dyDescent="0.2">
      <c r="E585" s="148"/>
    </row>
    <row r="586" spans="5:5" x14ac:dyDescent="0.2">
      <c r="E586" s="148"/>
    </row>
    <row r="587" spans="5:5" x14ac:dyDescent="0.2">
      <c r="E587" s="148"/>
    </row>
    <row r="588" spans="5:5" x14ac:dyDescent="0.2">
      <c r="E588" s="148"/>
    </row>
    <row r="589" spans="5:5" x14ac:dyDescent="0.2">
      <c r="E589" s="148"/>
    </row>
    <row r="590" spans="5:5" x14ac:dyDescent="0.2">
      <c r="E590" s="148"/>
    </row>
    <row r="591" spans="5:5" x14ac:dyDescent="0.2">
      <c r="E591" s="148"/>
    </row>
    <row r="592" spans="5:5" x14ac:dyDescent="0.2">
      <c r="E592" s="148"/>
    </row>
    <row r="593" spans="5:5" x14ac:dyDescent="0.2">
      <c r="E593" s="148"/>
    </row>
    <row r="594" spans="5:5" x14ac:dyDescent="0.2">
      <c r="E594" s="148"/>
    </row>
    <row r="595" spans="5:5" x14ac:dyDescent="0.2">
      <c r="E595" s="148"/>
    </row>
    <row r="596" spans="5:5" x14ac:dyDescent="0.2">
      <c r="E596" s="148"/>
    </row>
    <row r="597" spans="5:5" x14ac:dyDescent="0.2">
      <c r="E597" s="148"/>
    </row>
    <row r="598" spans="5:5" x14ac:dyDescent="0.2">
      <c r="E598" s="148"/>
    </row>
    <row r="599" spans="5:5" x14ac:dyDescent="0.2">
      <c r="E599" s="148"/>
    </row>
    <row r="600" spans="5:5" x14ac:dyDescent="0.2">
      <c r="E600" s="148"/>
    </row>
    <row r="601" spans="5:5" x14ac:dyDescent="0.2">
      <c r="E601" s="148"/>
    </row>
    <row r="602" spans="5:5" x14ac:dyDescent="0.2">
      <c r="E602" s="148"/>
    </row>
    <row r="603" spans="5:5" x14ac:dyDescent="0.2">
      <c r="E603" s="148"/>
    </row>
    <row r="604" spans="5:5" x14ac:dyDescent="0.2">
      <c r="E604" s="148"/>
    </row>
    <row r="605" spans="5:5" x14ac:dyDescent="0.2">
      <c r="E605" s="148"/>
    </row>
    <row r="606" spans="5:5" x14ac:dyDescent="0.2">
      <c r="E606" s="148"/>
    </row>
    <row r="607" spans="5:5" x14ac:dyDescent="0.2">
      <c r="E607" s="148"/>
    </row>
    <row r="608" spans="5:5" x14ac:dyDescent="0.2">
      <c r="E608" s="148"/>
    </row>
    <row r="609" spans="5:5" x14ac:dyDescent="0.2">
      <c r="E609" s="148"/>
    </row>
    <row r="610" spans="5:5" x14ac:dyDescent="0.2">
      <c r="E610" s="148"/>
    </row>
    <row r="611" spans="5:5" x14ac:dyDescent="0.2">
      <c r="E611" s="148"/>
    </row>
    <row r="612" spans="5:5" x14ac:dyDescent="0.2">
      <c r="E612" s="148"/>
    </row>
    <row r="613" spans="5:5" x14ac:dyDescent="0.2">
      <c r="E613" s="148"/>
    </row>
    <row r="614" spans="5:5" x14ac:dyDescent="0.2">
      <c r="E614" s="148"/>
    </row>
    <row r="615" spans="5:5" x14ac:dyDescent="0.2">
      <c r="E615" s="148"/>
    </row>
    <row r="616" spans="5:5" x14ac:dyDescent="0.2">
      <c r="E616" s="148"/>
    </row>
    <row r="617" spans="5:5" x14ac:dyDescent="0.2">
      <c r="E617" s="148"/>
    </row>
    <row r="618" spans="5:5" x14ac:dyDescent="0.2">
      <c r="E618" s="148"/>
    </row>
    <row r="619" spans="5:5" x14ac:dyDescent="0.2">
      <c r="E619" s="148"/>
    </row>
    <row r="620" spans="5:5" x14ac:dyDescent="0.2">
      <c r="E620" s="148"/>
    </row>
    <row r="621" spans="5:5" x14ac:dyDescent="0.2">
      <c r="E621" s="148"/>
    </row>
    <row r="622" spans="5:5" x14ac:dyDescent="0.2">
      <c r="E622" s="148"/>
    </row>
    <row r="623" spans="5:5" x14ac:dyDescent="0.2">
      <c r="E623" s="148"/>
    </row>
    <row r="624" spans="5:5" x14ac:dyDescent="0.2">
      <c r="E624" s="148"/>
    </row>
    <row r="625" spans="5:5" x14ac:dyDescent="0.2">
      <c r="E625" s="148"/>
    </row>
    <row r="626" spans="5:5" x14ac:dyDescent="0.2">
      <c r="E626" s="148"/>
    </row>
    <row r="627" spans="5:5" x14ac:dyDescent="0.2">
      <c r="E627" s="148"/>
    </row>
  </sheetData>
  <pageMargins left="0.25" right="0.25" top="0.95" bottom="0.75" header="0.09" footer="0.3"/>
  <pageSetup scale="72" orientation="portrait" r:id="rId1"/>
  <headerFooter alignWithMargins="0">
    <oddHeader>&amp;CDepartment of Administrative Services
Major Maintenance 
2000
&amp;A
&amp;D</oddHeader>
    <oddFooter>&amp;LAcct Codes 0017-335-2000
Reversion 6/30/2027
&amp;C&amp;Z&amp;F&amp;R&amp;P/&amp;N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5D6E3-A110-4A2F-9EB4-328C996B4CE1}">
  <sheetPr>
    <tabColor rgb="FF0070C0"/>
    <pageSetUpPr fitToPage="1"/>
  </sheetPr>
  <dimension ref="A1:J627"/>
  <sheetViews>
    <sheetView zoomScaleNormal="100" workbookViewId="0">
      <selection activeCell="E9" sqref="E9"/>
    </sheetView>
  </sheetViews>
  <sheetFormatPr defaultColWidth="11.42578125" defaultRowHeight="12.75" x14ac:dyDescent="0.2"/>
  <cols>
    <col min="1" max="1" width="24.5703125" style="148" customWidth="1"/>
    <col min="2" max="2" width="9.42578125" style="150" customWidth="1"/>
    <col min="3" max="3" width="25" style="158" bestFit="1" customWidth="1"/>
    <col min="4" max="4" width="14.42578125" style="43" customWidth="1"/>
    <col min="5" max="5" width="13.5703125" style="162" customWidth="1"/>
    <col min="6" max="6" width="12.42578125" style="162" customWidth="1"/>
    <col min="7" max="7" width="10.5703125" style="162" customWidth="1"/>
    <col min="8" max="8" width="12.42578125" style="43" customWidth="1"/>
    <col min="9" max="9" width="12.7109375" style="43" customWidth="1"/>
    <col min="10" max="10" width="5.85546875" style="43" customWidth="1"/>
    <col min="11" max="16384" width="11.42578125" style="43"/>
  </cols>
  <sheetData>
    <row r="1" spans="1:10" s="135" customFormat="1" ht="24.75" customHeight="1" x14ac:dyDescent="0.25">
      <c r="A1" s="31" t="str">
        <f>'RECAP #9436.00'!B1</f>
        <v>DAS TH Residence Elevator Replacement</v>
      </c>
      <c r="B1" s="31"/>
      <c r="C1" s="133"/>
      <c r="D1" s="133"/>
      <c r="E1" s="133"/>
      <c r="F1" s="134"/>
      <c r="G1" s="134"/>
    </row>
    <row r="2" spans="1:10" s="135" customFormat="1" ht="15.75" x14ac:dyDescent="0.25">
      <c r="A2" s="32" t="str">
        <f>'RECAP #9436.00'!B2</f>
        <v>Project # 9436.00</v>
      </c>
      <c r="B2" s="136"/>
      <c r="C2" s="133"/>
      <c r="D2" s="133"/>
      <c r="E2" s="133"/>
      <c r="F2" s="134"/>
      <c r="G2" s="134"/>
    </row>
    <row r="3" spans="1:10" s="135" customFormat="1" ht="15.75" x14ac:dyDescent="0.25">
      <c r="A3" s="137" t="str">
        <f>'RECAP #9436.00'!B3</f>
        <v>Program code 943600</v>
      </c>
      <c r="B3" s="136"/>
      <c r="C3" s="133"/>
      <c r="D3" s="138" t="str">
        <f>'RECAP #9436.00'!E3</f>
        <v>Major Program 4D03</v>
      </c>
      <c r="E3" s="133"/>
      <c r="F3" s="134"/>
      <c r="G3" s="134"/>
    </row>
    <row r="4" spans="1:10" s="135" customFormat="1" ht="15.75" x14ac:dyDescent="0.25">
      <c r="A4" s="31" t="s">
        <v>168</v>
      </c>
      <c r="B4" s="32"/>
      <c r="D4" s="139" t="s">
        <v>169</v>
      </c>
      <c r="E4" s="134"/>
      <c r="F4" s="134"/>
      <c r="G4" s="134"/>
    </row>
    <row r="5" spans="1:10" s="135" customFormat="1" ht="15.75" x14ac:dyDescent="0.25">
      <c r="A5" s="140" t="s">
        <v>86</v>
      </c>
      <c r="C5" s="141"/>
      <c r="D5" s="38" t="s">
        <v>170</v>
      </c>
      <c r="E5" s="43"/>
      <c r="F5" s="134"/>
      <c r="G5" s="134"/>
    </row>
    <row r="6" spans="1:10" s="135" customFormat="1" ht="15.75" x14ac:dyDescent="0.25">
      <c r="A6" s="32" t="str">
        <f>'RECAP #9436.00'!B6</f>
        <v>Project Manager - James T.</v>
      </c>
      <c r="B6" s="32"/>
      <c r="C6" s="142"/>
      <c r="D6" s="143" t="s">
        <v>159</v>
      </c>
      <c r="E6" s="43"/>
      <c r="F6" s="44"/>
      <c r="G6" s="134"/>
    </row>
    <row r="7" spans="1:10" s="135" customFormat="1" ht="15.75" x14ac:dyDescent="0.25">
      <c r="B7" s="144"/>
      <c r="C7" s="144"/>
      <c r="E7" s="44"/>
      <c r="F7" s="44"/>
      <c r="G7" s="134"/>
      <c r="I7" s="135" t="s">
        <v>5</v>
      </c>
    </row>
    <row r="8" spans="1:10" s="135" customFormat="1" ht="32.25" thickBot="1" x14ac:dyDescent="0.3">
      <c r="A8" s="145" t="s">
        <v>20</v>
      </c>
      <c r="B8" s="146" t="s">
        <v>21</v>
      </c>
      <c r="C8" s="147" t="s">
        <v>22</v>
      </c>
      <c r="D8" s="131" t="s">
        <v>23</v>
      </c>
      <c r="E8" s="131" t="s">
        <v>24</v>
      </c>
      <c r="F8" s="131" t="s">
        <v>25</v>
      </c>
      <c r="G8" s="131" t="s">
        <v>26</v>
      </c>
      <c r="H8" s="131" t="s">
        <v>27</v>
      </c>
      <c r="I8" s="131" t="s">
        <v>183</v>
      </c>
    </row>
    <row r="9" spans="1:10" x14ac:dyDescent="0.2">
      <c r="A9" s="148" t="s">
        <v>171</v>
      </c>
      <c r="B9" s="149">
        <v>45721</v>
      </c>
      <c r="C9" s="150" t="s">
        <v>88</v>
      </c>
      <c r="D9" s="151">
        <v>39998</v>
      </c>
      <c r="E9" s="152">
        <f>D9</f>
        <v>39998</v>
      </c>
      <c r="F9" s="153"/>
      <c r="G9" s="153"/>
      <c r="H9" s="153">
        <f>E9</f>
        <v>39998</v>
      </c>
    </row>
    <row r="10" spans="1:10" x14ac:dyDescent="0.2">
      <c r="A10" s="148" t="s">
        <v>247</v>
      </c>
      <c r="B10" s="154">
        <v>45813</v>
      </c>
      <c r="C10" s="150" t="s">
        <v>248</v>
      </c>
      <c r="D10" s="152"/>
      <c r="E10" s="152">
        <f t="shared" ref="E10:E21" si="0">E9+D10</f>
        <v>39998</v>
      </c>
      <c r="F10" s="155">
        <v>2137.5</v>
      </c>
      <c r="G10" s="153">
        <f t="shared" ref="G10:G21" si="1">G9+F10</f>
        <v>2137.5</v>
      </c>
      <c r="H10" s="153">
        <f t="shared" ref="H10:H21" si="2">H9-F10+D10</f>
        <v>37860.5</v>
      </c>
      <c r="I10" s="155">
        <f>112.5</f>
        <v>112.5</v>
      </c>
    </row>
    <row r="11" spans="1:10" x14ac:dyDescent="0.2">
      <c r="A11" s="243" t="s">
        <v>279</v>
      </c>
      <c r="B11" s="244">
        <v>45855</v>
      </c>
      <c r="C11" s="245" t="s">
        <v>280</v>
      </c>
      <c r="D11" s="247"/>
      <c r="E11" s="247">
        <f t="shared" si="0"/>
        <v>39998</v>
      </c>
      <c r="F11" s="252">
        <v>3291.75</v>
      </c>
      <c r="G11" s="248">
        <f t="shared" si="1"/>
        <v>5429.25</v>
      </c>
      <c r="H11" s="248">
        <f t="shared" si="2"/>
        <v>34568.75</v>
      </c>
      <c r="I11" s="252">
        <f>I10+173.25</f>
        <v>285.75</v>
      </c>
      <c r="J11" s="249" t="s">
        <v>285</v>
      </c>
    </row>
    <row r="12" spans="1:10" x14ac:dyDescent="0.2">
      <c r="A12" s="148" t="s">
        <v>291</v>
      </c>
      <c r="B12" s="149">
        <v>45891</v>
      </c>
      <c r="C12" s="150" t="s">
        <v>287</v>
      </c>
      <c r="D12" s="151">
        <v>0</v>
      </c>
      <c r="E12" s="152">
        <f t="shared" si="0"/>
        <v>39998</v>
      </c>
      <c r="F12" s="155"/>
      <c r="G12" s="153">
        <f t="shared" si="1"/>
        <v>5429.25</v>
      </c>
      <c r="H12" s="153">
        <f t="shared" si="2"/>
        <v>34568.75</v>
      </c>
      <c r="I12" s="155"/>
    </row>
    <row r="13" spans="1:10" x14ac:dyDescent="0.2">
      <c r="A13" s="148" t="s">
        <v>340</v>
      </c>
      <c r="B13" s="154">
        <v>45940</v>
      </c>
      <c r="C13" s="150" t="s">
        <v>341</v>
      </c>
      <c r="D13" s="152"/>
      <c r="E13" s="152">
        <f t="shared" si="0"/>
        <v>39998</v>
      </c>
      <c r="F13" s="155">
        <v>9213.1</v>
      </c>
      <c r="G13" s="153">
        <f t="shared" si="1"/>
        <v>14642.35</v>
      </c>
      <c r="H13" s="153">
        <f t="shared" si="2"/>
        <v>25355.65</v>
      </c>
      <c r="I13" s="155">
        <f>I11+484.9</f>
        <v>770.65</v>
      </c>
    </row>
    <row r="14" spans="1:10" x14ac:dyDescent="0.2">
      <c r="A14" s="148" t="s">
        <v>347</v>
      </c>
      <c r="B14" s="149">
        <v>45953</v>
      </c>
      <c r="C14" s="150" t="s">
        <v>348</v>
      </c>
      <c r="D14" s="152"/>
      <c r="E14" s="152">
        <f t="shared" si="0"/>
        <v>39998</v>
      </c>
      <c r="F14" s="155">
        <v>9659.98</v>
      </c>
      <c r="G14" s="153">
        <f t="shared" si="1"/>
        <v>24302.33</v>
      </c>
      <c r="H14" s="153">
        <f t="shared" si="2"/>
        <v>15695.670000000002</v>
      </c>
      <c r="I14" s="155">
        <f>I13+508.42</f>
        <v>1279.07</v>
      </c>
    </row>
    <row r="15" spans="1:10" x14ac:dyDescent="0.2">
      <c r="A15" s="148" t="s">
        <v>355</v>
      </c>
      <c r="B15" s="149">
        <v>45971</v>
      </c>
      <c r="C15" s="150" t="s">
        <v>356</v>
      </c>
      <c r="D15" s="152"/>
      <c r="E15" s="152">
        <f t="shared" si="0"/>
        <v>39998</v>
      </c>
      <c r="F15" s="155">
        <v>12745.77</v>
      </c>
      <c r="G15" s="153">
        <f t="shared" si="1"/>
        <v>37048.100000000006</v>
      </c>
      <c r="H15" s="153">
        <f t="shared" si="2"/>
        <v>2949.9000000000015</v>
      </c>
      <c r="I15" s="155">
        <f>I14+670.83</f>
        <v>1949.9</v>
      </c>
    </row>
    <row r="16" spans="1:10" x14ac:dyDescent="0.2">
      <c r="A16" s="148" t="s">
        <v>291</v>
      </c>
      <c r="B16" s="149">
        <v>46029</v>
      </c>
      <c r="C16" s="150" t="s">
        <v>131</v>
      </c>
      <c r="D16" s="151">
        <v>9694</v>
      </c>
      <c r="E16" s="152">
        <f t="shared" si="0"/>
        <v>49692</v>
      </c>
      <c r="F16" s="155"/>
      <c r="G16" s="153">
        <f t="shared" si="1"/>
        <v>37048.100000000006</v>
      </c>
      <c r="H16" s="153">
        <f t="shared" si="2"/>
        <v>12643.900000000001</v>
      </c>
      <c r="I16" s="155"/>
    </row>
    <row r="17" spans="1:9" x14ac:dyDescent="0.2">
      <c r="A17" s="148" t="s">
        <v>441</v>
      </c>
      <c r="B17" s="149">
        <v>46059</v>
      </c>
      <c r="C17" s="150" t="s">
        <v>442</v>
      </c>
      <c r="D17" s="152"/>
      <c r="E17" s="152">
        <f t="shared" si="0"/>
        <v>49692</v>
      </c>
      <c r="F17" s="155">
        <v>10159.299999999999</v>
      </c>
      <c r="G17" s="153">
        <f t="shared" si="1"/>
        <v>47207.400000000009</v>
      </c>
      <c r="H17" s="153">
        <f t="shared" si="2"/>
        <v>2484.6000000000022</v>
      </c>
      <c r="I17" s="155">
        <f>I15+534.7</f>
        <v>2484.6000000000004</v>
      </c>
    </row>
    <row r="18" spans="1:9" x14ac:dyDescent="0.2">
      <c r="A18" s="148" t="s">
        <v>462</v>
      </c>
      <c r="B18" s="149">
        <v>46063</v>
      </c>
      <c r="C18" s="150" t="s">
        <v>463</v>
      </c>
      <c r="D18" s="152"/>
      <c r="E18" s="152">
        <f t="shared" si="0"/>
        <v>49692</v>
      </c>
      <c r="F18" s="155">
        <v>2484.6</v>
      </c>
      <c r="G18" s="153">
        <f t="shared" si="1"/>
        <v>49692.000000000007</v>
      </c>
      <c r="H18" s="153">
        <f t="shared" si="2"/>
        <v>2.2737367544323206E-12</v>
      </c>
      <c r="I18" s="155"/>
    </row>
    <row r="19" spans="1:9" x14ac:dyDescent="0.2">
      <c r="B19" s="149"/>
      <c r="C19" s="150"/>
      <c r="D19" s="152"/>
      <c r="E19" s="152">
        <f t="shared" si="0"/>
        <v>49692</v>
      </c>
      <c r="F19" s="153"/>
      <c r="G19" s="153">
        <f t="shared" si="1"/>
        <v>49692.000000000007</v>
      </c>
      <c r="H19" s="153">
        <f t="shared" si="2"/>
        <v>2.2737367544323206E-12</v>
      </c>
      <c r="I19" s="155"/>
    </row>
    <row r="20" spans="1:9" x14ac:dyDescent="0.2">
      <c r="B20" s="149"/>
      <c r="C20" s="150"/>
      <c r="D20" s="152"/>
      <c r="E20" s="152">
        <f t="shared" si="0"/>
        <v>49692</v>
      </c>
      <c r="F20" s="153"/>
      <c r="G20" s="153">
        <f t="shared" si="1"/>
        <v>49692.000000000007</v>
      </c>
      <c r="H20" s="153">
        <f t="shared" si="2"/>
        <v>2.2737367544323206E-12</v>
      </c>
      <c r="I20" s="155"/>
    </row>
    <row r="21" spans="1:9" x14ac:dyDescent="0.2">
      <c r="B21" s="149"/>
      <c r="C21" s="157"/>
      <c r="D21" s="152"/>
      <c r="E21" s="152">
        <f t="shared" si="0"/>
        <v>49692</v>
      </c>
      <c r="F21" s="153"/>
      <c r="G21" s="153">
        <f t="shared" si="1"/>
        <v>49692.000000000007</v>
      </c>
      <c r="H21" s="153">
        <f t="shared" si="2"/>
        <v>2.2737367544323206E-12</v>
      </c>
      <c r="I21" s="155"/>
    </row>
    <row r="22" spans="1:9" x14ac:dyDescent="0.2">
      <c r="D22" s="153"/>
      <c r="E22" s="153"/>
      <c r="F22" s="153"/>
      <c r="G22" s="153"/>
      <c r="H22" s="153"/>
    </row>
    <row r="23" spans="1:9" ht="13.5" thickBot="1" x14ac:dyDescent="0.25">
      <c r="B23" s="159"/>
      <c r="C23" s="160" t="s">
        <v>28</v>
      </c>
      <c r="D23" s="161">
        <f>SUM(D9:D22)</f>
        <v>49692</v>
      </c>
      <c r="E23" s="161"/>
      <c r="F23" s="161">
        <f>SUM(F9:F22)</f>
        <v>49692.000000000007</v>
      </c>
      <c r="G23" s="161"/>
      <c r="H23" s="161">
        <f>D23-F23</f>
        <v>0</v>
      </c>
    </row>
    <row r="24" spans="1:9" ht="13.5" thickTop="1" x14ac:dyDescent="0.2">
      <c r="D24" s="153"/>
      <c r="E24" s="153"/>
      <c r="F24" s="153"/>
      <c r="G24" s="153"/>
      <c r="H24" s="153"/>
    </row>
    <row r="25" spans="1:9" x14ac:dyDescent="0.2">
      <c r="D25" s="153"/>
      <c r="E25" s="153"/>
      <c r="F25" s="153"/>
      <c r="G25" s="153"/>
      <c r="H25" s="153"/>
    </row>
    <row r="26" spans="1:9" x14ac:dyDescent="0.2">
      <c r="D26" s="153"/>
      <c r="E26" s="153"/>
      <c r="F26" s="153"/>
      <c r="G26" s="153"/>
      <c r="H26" s="153"/>
    </row>
    <row r="27" spans="1:9" x14ac:dyDescent="0.2">
      <c r="D27" s="153"/>
      <c r="E27" s="153"/>
      <c r="F27" s="153"/>
      <c r="G27" s="153"/>
      <c r="H27" s="153"/>
    </row>
    <row r="28" spans="1:9" x14ac:dyDescent="0.2">
      <c r="D28" s="153"/>
      <c r="E28" s="153"/>
      <c r="F28" s="153"/>
      <c r="G28" s="153"/>
      <c r="H28" s="153"/>
    </row>
    <row r="29" spans="1:9" x14ac:dyDescent="0.2">
      <c r="D29" s="155"/>
      <c r="E29" s="153"/>
      <c r="F29" s="155"/>
      <c r="G29" s="153"/>
      <c r="H29" s="155"/>
    </row>
    <row r="30" spans="1:9" x14ac:dyDescent="0.2">
      <c r="D30" s="153"/>
      <c r="E30" s="153"/>
      <c r="F30" s="153"/>
      <c r="G30" s="153"/>
      <c r="H30" s="153"/>
    </row>
    <row r="31" spans="1:9" x14ac:dyDescent="0.2">
      <c r="D31" s="153"/>
      <c r="E31" s="153"/>
      <c r="F31" s="153"/>
      <c r="G31" s="153"/>
      <c r="H31" s="153"/>
    </row>
    <row r="32" spans="1:9" x14ac:dyDescent="0.2">
      <c r="E32" s="148"/>
    </row>
    <row r="33" spans="5:5" x14ac:dyDescent="0.2">
      <c r="E33" s="148"/>
    </row>
    <row r="34" spans="5:5" x14ac:dyDescent="0.2">
      <c r="E34" s="148"/>
    </row>
    <row r="35" spans="5:5" x14ac:dyDescent="0.2">
      <c r="E35" s="148"/>
    </row>
    <row r="36" spans="5:5" x14ac:dyDescent="0.2">
      <c r="E36" s="148"/>
    </row>
    <row r="37" spans="5:5" x14ac:dyDescent="0.2">
      <c r="E37" s="148"/>
    </row>
    <row r="38" spans="5:5" x14ac:dyDescent="0.2">
      <c r="E38" s="148"/>
    </row>
    <row r="39" spans="5:5" x14ac:dyDescent="0.2">
      <c r="E39" s="148"/>
    </row>
    <row r="40" spans="5:5" x14ac:dyDescent="0.2">
      <c r="E40" s="148"/>
    </row>
    <row r="41" spans="5:5" x14ac:dyDescent="0.2">
      <c r="E41" s="148"/>
    </row>
    <row r="42" spans="5:5" x14ac:dyDescent="0.2">
      <c r="E42" s="148"/>
    </row>
    <row r="43" spans="5:5" x14ac:dyDescent="0.2">
      <c r="E43" s="148"/>
    </row>
    <row r="44" spans="5:5" x14ac:dyDescent="0.2">
      <c r="E44" s="148"/>
    </row>
    <row r="45" spans="5:5" x14ac:dyDescent="0.2">
      <c r="E45" s="148"/>
    </row>
    <row r="46" spans="5:5" x14ac:dyDescent="0.2">
      <c r="E46" s="148"/>
    </row>
    <row r="47" spans="5:5" x14ac:dyDescent="0.2">
      <c r="E47" s="148"/>
    </row>
    <row r="48" spans="5:5" x14ac:dyDescent="0.2">
      <c r="E48" s="148"/>
    </row>
    <row r="49" spans="5:5" x14ac:dyDescent="0.2">
      <c r="E49" s="148"/>
    </row>
    <row r="50" spans="5:5" x14ac:dyDescent="0.2">
      <c r="E50" s="148"/>
    </row>
    <row r="51" spans="5:5" x14ac:dyDescent="0.2">
      <c r="E51" s="148"/>
    </row>
    <row r="52" spans="5:5" x14ac:dyDescent="0.2">
      <c r="E52" s="148"/>
    </row>
    <row r="53" spans="5:5" x14ac:dyDescent="0.2">
      <c r="E53" s="148"/>
    </row>
    <row r="54" spans="5:5" x14ac:dyDescent="0.2">
      <c r="E54" s="148"/>
    </row>
    <row r="55" spans="5:5" x14ac:dyDescent="0.2">
      <c r="E55" s="148"/>
    </row>
    <row r="56" spans="5:5" x14ac:dyDescent="0.2">
      <c r="E56" s="148"/>
    </row>
    <row r="57" spans="5:5" x14ac:dyDescent="0.2">
      <c r="E57" s="148"/>
    </row>
    <row r="58" spans="5:5" x14ac:dyDescent="0.2">
      <c r="E58" s="148"/>
    </row>
    <row r="59" spans="5:5" x14ac:dyDescent="0.2">
      <c r="E59" s="148"/>
    </row>
    <row r="60" spans="5:5" x14ac:dyDescent="0.2">
      <c r="E60" s="148"/>
    </row>
    <row r="61" spans="5:5" x14ac:dyDescent="0.2">
      <c r="E61" s="148"/>
    </row>
    <row r="62" spans="5:5" x14ac:dyDescent="0.2">
      <c r="E62" s="148"/>
    </row>
    <row r="63" spans="5:5" x14ac:dyDescent="0.2">
      <c r="E63" s="148"/>
    </row>
    <row r="64" spans="5:5" x14ac:dyDescent="0.2">
      <c r="E64" s="148"/>
    </row>
    <row r="65" spans="5:5" x14ac:dyDescent="0.2">
      <c r="E65" s="148"/>
    </row>
    <row r="66" spans="5:5" x14ac:dyDescent="0.2">
      <c r="E66" s="148"/>
    </row>
    <row r="67" spans="5:5" x14ac:dyDescent="0.2">
      <c r="E67" s="148"/>
    </row>
    <row r="68" spans="5:5" x14ac:dyDescent="0.2">
      <c r="E68" s="148"/>
    </row>
    <row r="69" spans="5:5" x14ac:dyDescent="0.2">
      <c r="E69" s="148"/>
    </row>
    <row r="70" spans="5:5" x14ac:dyDescent="0.2">
      <c r="E70" s="148"/>
    </row>
    <row r="71" spans="5:5" x14ac:dyDescent="0.2">
      <c r="E71" s="148"/>
    </row>
    <row r="72" spans="5:5" x14ac:dyDescent="0.2">
      <c r="E72" s="148"/>
    </row>
    <row r="73" spans="5:5" x14ac:dyDescent="0.2">
      <c r="E73" s="148"/>
    </row>
    <row r="74" spans="5:5" x14ac:dyDescent="0.2">
      <c r="E74" s="148"/>
    </row>
    <row r="75" spans="5:5" x14ac:dyDescent="0.2">
      <c r="E75" s="148"/>
    </row>
    <row r="76" spans="5:5" x14ac:dyDescent="0.2">
      <c r="E76" s="148"/>
    </row>
    <row r="77" spans="5:5" x14ac:dyDescent="0.2">
      <c r="E77" s="148"/>
    </row>
    <row r="78" spans="5:5" x14ac:dyDescent="0.2">
      <c r="E78" s="148"/>
    </row>
    <row r="79" spans="5:5" x14ac:dyDescent="0.2">
      <c r="E79" s="148"/>
    </row>
    <row r="80" spans="5:5" x14ac:dyDescent="0.2">
      <c r="E80" s="148"/>
    </row>
    <row r="81" spans="5:5" x14ac:dyDescent="0.2">
      <c r="E81" s="148"/>
    </row>
    <row r="82" spans="5:5" x14ac:dyDescent="0.2">
      <c r="E82" s="148"/>
    </row>
    <row r="83" spans="5:5" x14ac:dyDescent="0.2">
      <c r="E83" s="148"/>
    </row>
    <row r="84" spans="5:5" x14ac:dyDescent="0.2">
      <c r="E84" s="148"/>
    </row>
    <row r="85" spans="5:5" x14ac:dyDescent="0.2">
      <c r="E85" s="148"/>
    </row>
    <row r="86" spans="5:5" x14ac:dyDescent="0.2">
      <c r="E86" s="148"/>
    </row>
    <row r="87" spans="5:5" x14ac:dyDescent="0.2">
      <c r="E87" s="148"/>
    </row>
    <row r="88" spans="5:5" x14ac:dyDescent="0.2">
      <c r="E88" s="148"/>
    </row>
    <row r="89" spans="5:5" x14ac:dyDescent="0.2">
      <c r="E89" s="148"/>
    </row>
    <row r="90" spans="5:5" x14ac:dyDescent="0.2">
      <c r="E90" s="148"/>
    </row>
    <row r="91" spans="5:5" x14ac:dyDescent="0.2">
      <c r="E91" s="148"/>
    </row>
    <row r="92" spans="5:5" x14ac:dyDescent="0.2">
      <c r="E92" s="148"/>
    </row>
    <row r="93" spans="5:5" x14ac:dyDescent="0.2">
      <c r="E93" s="148"/>
    </row>
    <row r="94" spans="5:5" x14ac:dyDescent="0.2">
      <c r="E94" s="148"/>
    </row>
    <row r="95" spans="5:5" x14ac:dyDescent="0.2">
      <c r="E95" s="148"/>
    </row>
    <row r="96" spans="5:5" x14ac:dyDescent="0.2">
      <c r="E96" s="148"/>
    </row>
    <row r="97" spans="5:5" x14ac:dyDescent="0.2">
      <c r="E97" s="148"/>
    </row>
    <row r="98" spans="5:5" x14ac:dyDescent="0.2">
      <c r="E98" s="148"/>
    </row>
    <row r="99" spans="5:5" x14ac:dyDescent="0.2">
      <c r="E99" s="148"/>
    </row>
    <row r="100" spans="5:5" x14ac:dyDescent="0.2">
      <c r="E100" s="148"/>
    </row>
    <row r="101" spans="5:5" x14ac:dyDescent="0.2">
      <c r="E101" s="148"/>
    </row>
    <row r="102" spans="5:5" x14ac:dyDescent="0.2">
      <c r="E102" s="148"/>
    </row>
    <row r="103" spans="5:5" x14ac:dyDescent="0.2">
      <c r="E103" s="148"/>
    </row>
    <row r="104" spans="5:5" x14ac:dyDescent="0.2">
      <c r="E104" s="148"/>
    </row>
    <row r="105" spans="5:5" x14ac:dyDescent="0.2">
      <c r="E105" s="148"/>
    </row>
    <row r="106" spans="5:5" x14ac:dyDescent="0.2">
      <c r="E106" s="148"/>
    </row>
    <row r="107" spans="5:5" x14ac:dyDescent="0.2">
      <c r="E107" s="148"/>
    </row>
    <row r="108" spans="5:5" x14ac:dyDescent="0.2">
      <c r="E108" s="148"/>
    </row>
    <row r="109" spans="5:5" x14ac:dyDescent="0.2">
      <c r="E109" s="148"/>
    </row>
    <row r="110" spans="5:5" x14ac:dyDescent="0.2">
      <c r="E110" s="148"/>
    </row>
    <row r="111" spans="5:5" x14ac:dyDescent="0.2">
      <c r="E111" s="148"/>
    </row>
    <row r="112" spans="5:5" x14ac:dyDescent="0.2">
      <c r="E112" s="148"/>
    </row>
    <row r="113" spans="5:5" x14ac:dyDescent="0.2">
      <c r="E113" s="148"/>
    </row>
    <row r="114" spans="5:5" x14ac:dyDescent="0.2">
      <c r="E114" s="148"/>
    </row>
    <row r="115" spans="5:5" x14ac:dyDescent="0.2">
      <c r="E115" s="148"/>
    </row>
    <row r="116" spans="5:5" x14ac:dyDescent="0.2">
      <c r="E116" s="148"/>
    </row>
    <row r="117" spans="5:5" x14ac:dyDescent="0.2">
      <c r="E117" s="148"/>
    </row>
    <row r="118" spans="5:5" x14ac:dyDescent="0.2">
      <c r="E118" s="148"/>
    </row>
    <row r="119" spans="5:5" x14ac:dyDescent="0.2">
      <c r="E119" s="148"/>
    </row>
    <row r="120" spans="5:5" x14ac:dyDescent="0.2">
      <c r="E120" s="148"/>
    </row>
    <row r="121" spans="5:5" x14ac:dyDescent="0.2">
      <c r="E121" s="148"/>
    </row>
    <row r="122" spans="5:5" x14ac:dyDescent="0.2">
      <c r="E122" s="148"/>
    </row>
    <row r="123" spans="5:5" x14ac:dyDescent="0.2">
      <c r="E123" s="148"/>
    </row>
    <row r="124" spans="5:5" x14ac:dyDescent="0.2">
      <c r="E124" s="148"/>
    </row>
    <row r="125" spans="5:5" x14ac:dyDescent="0.2">
      <c r="E125" s="148"/>
    </row>
    <row r="126" spans="5:5" x14ac:dyDescent="0.2">
      <c r="E126" s="148"/>
    </row>
    <row r="127" spans="5:5" x14ac:dyDescent="0.2">
      <c r="E127" s="148"/>
    </row>
    <row r="128" spans="5:5" x14ac:dyDescent="0.2">
      <c r="E128" s="148"/>
    </row>
    <row r="129" spans="5:5" x14ac:dyDescent="0.2">
      <c r="E129" s="148"/>
    </row>
    <row r="130" spans="5:5" x14ac:dyDescent="0.2">
      <c r="E130" s="148"/>
    </row>
    <row r="131" spans="5:5" x14ac:dyDescent="0.2">
      <c r="E131" s="148"/>
    </row>
    <row r="132" spans="5:5" x14ac:dyDescent="0.2">
      <c r="E132" s="148"/>
    </row>
    <row r="133" spans="5:5" x14ac:dyDescent="0.2">
      <c r="E133" s="148"/>
    </row>
    <row r="134" spans="5:5" x14ac:dyDescent="0.2">
      <c r="E134" s="148"/>
    </row>
    <row r="135" spans="5:5" x14ac:dyDescent="0.2">
      <c r="E135" s="148"/>
    </row>
    <row r="136" spans="5:5" x14ac:dyDescent="0.2">
      <c r="E136" s="148"/>
    </row>
    <row r="137" spans="5:5" x14ac:dyDescent="0.2">
      <c r="E137" s="148"/>
    </row>
    <row r="138" spans="5:5" x14ac:dyDescent="0.2">
      <c r="E138" s="148"/>
    </row>
    <row r="139" spans="5:5" x14ac:dyDescent="0.2">
      <c r="E139" s="148"/>
    </row>
    <row r="140" spans="5:5" x14ac:dyDescent="0.2">
      <c r="E140" s="148"/>
    </row>
    <row r="141" spans="5:5" x14ac:dyDescent="0.2">
      <c r="E141" s="148"/>
    </row>
    <row r="142" spans="5:5" x14ac:dyDescent="0.2">
      <c r="E142" s="148"/>
    </row>
    <row r="143" spans="5:5" x14ac:dyDescent="0.2">
      <c r="E143" s="148"/>
    </row>
    <row r="144" spans="5:5" x14ac:dyDescent="0.2">
      <c r="E144" s="148"/>
    </row>
    <row r="145" spans="5:5" x14ac:dyDescent="0.2">
      <c r="E145" s="148"/>
    </row>
    <row r="146" spans="5:5" x14ac:dyDescent="0.2">
      <c r="E146" s="148"/>
    </row>
    <row r="147" spans="5:5" x14ac:dyDescent="0.2">
      <c r="E147" s="148"/>
    </row>
    <row r="148" spans="5:5" x14ac:dyDescent="0.2">
      <c r="E148" s="148"/>
    </row>
    <row r="149" spans="5:5" x14ac:dyDescent="0.2">
      <c r="E149" s="148"/>
    </row>
    <row r="150" spans="5:5" x14ac:dyDescent="0.2">
      <c r="E150" s="148"/>
    </row>
    <row r="151" spans="5:5" x14ac:dyDescent="0.2">
      <c r="E151" s="148"/>
    </row>
    <row r="152" spans="5:5" x14ac:dyDescent="0.2">
      <c r="E152" s="148"/>
    </row>
    <row r="153" spans="5:5" x14ac:dyDescent="0.2">
      <c r="E153" s="148"/>
    </row>
    <row r="154" spans="5:5" x14ac:dyDescent="0.2">
      <c r="E154" s="148"/>
    </row>
    <row r="155" spans="5:5" x14ac:dyDescent="0.2">
      <c r="E155" s="148"/>
    </row>
    <row r="156" spans="5:5" x14ac:dyDescent="0.2">
      <c r="E156" s="148"/>
    </row>
    <row r="157" spans="5:5" x14ac:dyDescent="0.2">
      <c r="E157" s="148"/>
    </row>
    <row r="158" spans="5:5" x14ac:dyDescent="0.2">
      <c r="E158" s="148"/>
    </row>
    <row r="159" spans="5:5" x14ac:dyDescent="0.2">
      <c r="E159" s="148"/>
    </row>
    <row r="160" spans="5:5" x14ac:dyDescent="0.2">
      <c r="E160" s="148"/>
    </row>
    <row r="161" spans="5:5" x14ac:dyDescent="0.2">
      <c r="E161" s="148"/>
    </row>
    <row r="162" spans="5:5" x14ac:dyDescent="0.2">
      <c r="E162" s="148"/>
    </row>
    <row r="163" spans="5:5" x14ac:dyDescent="0.2">
      <c r="E163" s="148"/>
    </row>
    <row r="164" spans="5:5" x14ac:dyDescent="0.2">
      <c r="E164" s="148"/>
    </row>
    <row r="165" spans="5:5" x14ac:dyDescent="0.2">
      <c r="E165" s="148"/>
    </row>
    <row r="166" spans="5:5" x14ac:dyDescent="0.2">
      <c r="E166" s="148"/>
    </row>
    <row r="167" spans="5:5" x14ac:dyDescent="0.2">
      <c r="E167" s="148"/>
    </row>
    <row r="168" spans="5:5" x14ac:dyDescent="0.2">
      <c r="E168" s="148"/>
    </row>
    <row r="169" spans="5:5" x14ac:dyDescent="0.2">
      <c r="E169" s="148"/>
    </row>
    <row r="170" spans="5:5" x14ac:dyDescent="0.2">
      <c r="E170" s="148"/>
    </row>
    <row r="171" spans="5:5" x14ac:dyDescent="0.2">
      <c r="E171" s="148"/>
    </row>
    <row r="172" spans="5:5" x14ac:dyDescent="0.2">
      <c r="E172" s="148"/>
    </row>
    <row r="173" spans="5:5" x14ac:dyDescent="0.2">
      <c r="E173" s="148"/>
    </row>
    <row r="174" spans="5:5" x14ac:dyDescent="0.2">
      <c r="E174" s="148"/>
    </row>
    <row r="175" spans="5:5" x14ac:dyDescent="0.2">
      <c r="E175" s="148"/>
    </row>
    <row r="176" spans="5:5" x14ac:dyDescent="0.2">
      <c r="E176" s="148"/>
    </row>
    <row r="177" spans="5:5" x14ac:dyDescent="0.2">
      <c r="E177" s="148"/>
    </row>
    <row r="178" spans="5:5" x14ac:dyDescent="0.2">
      <c r="E178" s="148"/>
    </row>
    <row r="179" spans="5:5" x14ac:dyDescent="0.2">
      <c r="E179" s="148"/>
    </row>
    <row r="180" spans="5:5" x14ac:dyDescent="0.2">
      <c r="E180" s="148"/>
    </row>
    <row r="181" spans="5:5" x14ac:dyDescent="0.2">
      <c r="E181" s="148"/>
    </row>
    <row r="182" spans="5:5" x14ac:dyDescent="0.2">
      <c r="E182" s="148"/>
    </row>
    <row r="183" spans="5:5" x14ac:dyDescent="0.2">
      <c r="E183" s="148"/>
    </row>
    <row r="184" spans="5:5" x14ac:dyDescent="0.2">
      <c r="E184" s="148"/>
    </row>
    <row r="185" spans="5:5" x14ac:dyDescent="0.2">
      <c r="E185" s="148"/>
    </row>
    <row r="186" spans="5:5" x14ac:dyDescent="0.2">
      <c r="E186" s="148"/>
    </row>
    <row r="187" spans="5:5" x14ac:dyDescent="0.2">
      <c r="E187" s="148"/>
    </row>
    <row r="188" spans="5:5" x14ac:dyDescent="0.2">
      <c r="E188" s="148"/>
    </row>
    <row r="189" spans="5:5" x14ac:dyDescent="0.2">
      <c r="E189" s="148"/>
    </row>
    <row r="190" spans="5:5" x14ac:dyDescent="0.2">
      <c r="E190" s="148"/>
    </row>
    <row r="191" spans="5:5" x14ac:dyDescent="0.2">
      <c r="E191" s="148"/>
    </row>
    <row r="192" spans="5:5" x14ac:dyDescent="0.2">
      <c r="E192" s="148"/>
    </row>
    <row r="193" spans="5:5" x14ac:dyDescent="0.2">
      <c r="E193" s="148"/>
    </row>
    <row r="194" spans="5:5" x14ac:dyDescent="0.2">
      <c r="E194" s="148"/>
    </row>
    <row r="195" spans="5:5" x14ac:dyDescent="0.2">
      <c r="E195" s="148"/>
    </row>
    <row r="196" spans="5:5" x14ac:dyDescent="0.2">
      <c r="E196" s="148"/>
    </row>
    <row r="197" spans="5:5" x14ac:dyDescent="0.2">
      <c r="E197" s="148"/>
    </row>
    <row r="198" spans="5:5" x14ac:dyDescent="0.2">
      <c r="E198" s="148"/>
    </row>
    <row r="199" spans="5:5" x14ac:dyDescent="0.2">
      <c r="E199" s="148"/>
    </row>
    <row r="200" spans="5:5" x14ac:dyDescent="0.2">
      <c r="E200" s="148"/>
    </row>
    <row r="201" spans="5:5" x14ac:dyDescent="0.2">
      <c r="E201" s="148"/>
    </row>
    <row r="202" spans="5:5" x14ac:dyDescent="0.2">
      <c r="E202" s="148"/>
    </row>
    <row r="203" spans="5:5" x14ac:dyDescent="0.2">
      <c r="E203" s="148"/>
    </row>
    <row r="204" spans="5:5" x14ac:dyDescent="0.2">
      <c r="E204" s="148"/>
    </row>
    <row r="205" spans="5:5" x14ac:dyDescent="0.2">
      <c r="E205" s="148"/>
    </row>
    <row r="206" spans="5:5" x14ac:dyDescent="0.2">
      <c r="E206" s="148"/>
    </row>
    <row r="207" spans="5:5" x14ac:dyDescent="0.2">
      <c r="E207" s="148"/>
    </row>
    <row r="208" spans="5:5" x14ac:dyDescent="0.2">
      <c r="E208" s="148"/>
    </row>
    <row r="209" spans="5:5" x14ac:dyDescent="0.2">
      <c r="E209" s="148"/>
    </row>
    <row r="210" spans="5:5" x14ac:dyDescent="0.2">
      <c r="E210" s="148"/>
    </row>
    <row r="211" spans="5:5" x14ac:dyDescent="0.2">
      <c r="E211" s="148"/>
    </row>
    <row r="212" spans="5:5" x14ac:dyDescent="0.2">
      <c r="E212" s="148"/>
    </row>
    <row r="213" spans="5:5" x14ac:dyDescent="0.2">
      <c r="E213" s="148"/>
    </row>
    <row r="214" spans="5:5" x14ac:dyDescent="0.2">
      <c r="E214" s="148"/>
    </row>
    <row r="215" spans="5:5" x14ac:dyDescent="0.2">
      <c r="E215" s="148"/>
    </row>
    <row r="216" spans="5:5" x14ac:dyDescent="0.2">
      <c r="E216" s="148"/>
    </row>
    <row r="217" spans="5:5" x14ac:dyDescent="0.2">
      <c r="E217" s="148"/>
    </row>
    <row r="218" spans="5:5" x14ac:dyDescent="0.2">
      <c r="E218" s="148"/>
    </row>
    <row r="219" spans="5:5" x14ac:dyDescent="0.2">
      <c r="E219" s="148"/>
    </row>
    <row r="220" spans="5:5" x14ac:dyDescent="0.2">
      <c r="E220" s="148"/>
    </row>
    <row r="221" spans="5:5" x14ac:dyDescent="0.2">
      <c r="E221" s="148"/>
    </row>
    <row r="222" spans="5:5" x14ac:dyDescent="0.2">
      <c r="E222" s="148"/>
    </row>
    <row r="223" spans="5:5" x14ac:dyDescent="0.2">
      <c r="E223" s="148"/>
    </row>
    <row r="224" spans="5:5" x14ac:dyDescent="0.2">
      <c r="E224" s="148"/>
    </row>
    <row r="225" spans="5:5" x14ac:dyDescent="0.2">
      <c r="E225" s="148"/>
    </row>
    <row r="226" spans="5:5" x14ac:dyDescent="0.2">
      <c r="E226" s="148"/>
    </row>
    <row r="227" spans="5:5" x14ac:dyDescent="0.2">
      <c r="E227" s="148"/>
    </row>
    <row r="228" spans="5:5" x14ac:dyDescent="0.2">
      <c r="E228" s="148"/>
    </row>
    <row r="229" spans="5:5" x14ac:dyDescent="0.2">
      <c r="E229" s="148"/>
    </row>
    <row r="230" spans="5:5" x14ac:dyDescent="0.2">
      <c r="E230" s="148"/>
    </row>
    <row r="231" spans="5:5" x14ac:dyDescent="0.2">
      <c r="E231" s="148"/>
    </row>
    <row r="232" spans="5:5" x14ac:dyDescent="0.2">
      <c r="E232" s="148"/>
    </row>
    <row r="233" spans="5:5" x14ac:dyDescent="0.2">
      <c r="E233" s="148"/>
    </row>
    <row r="234" spans="5:5" x14ac:dyDescent="0.2">
      <c r="E234" s="148"/>
    </row>
    <row r="235" spans="5:5" x14ac:dyDescent="0.2">
      <c r="E235" s="148"/>
    </row>
    <row r="236" spans="5:5" x14ac:dyDescent="0.2">
      <c r="E236" s="148"/>
    </row>
    <row r="237" spans="5:5" x14ac:dyDescent="0.2">
      <c r="E237" s="148"/>
    </row>
    <row r="238" spans="5:5" x14ac:dyDescent="0.2">
      <c r="E238" s="148"/>
    </row>
    <row r="239" spans="5:5" x14ac:dyDescent="0.2">
      <c r="E239" s="148"/>
    </row>
    <row r="240" spans="5:5" x14ac:dyDescent="0.2">
      <c r="E240" s="148"/>
    </row>
    <row r="241" spans="5:5" x14ac:dyDescent="0.2">
      <c r="E241" s="148"/>
    </row>
    <row r="242" spans="5:5" x14ac:dyDescent="0.2">
      <c r="E242" s="148"/>
    </row>
    <row r="243" spans="5:5" x14ac:dyDescent="0.2">
      <c r="E243" s="148"/>
    </row>
    <row r="244" spans="5:5" x14ac:dyDescent="0.2">
      <c r="E244" s="148"/>
    </row>
    <row r="245" spans="5:5" x14ac:dyDescent="0.2">
      <c r="E245" s="148"/>
    </row>
    <row r="246" spans="5:5" x14ac:dyDescent="0.2">
      <c r="E246" s="148"/>
    </row>
    <row r="247" spans="5:5" x14ac:dyDescent="0.2">
      <c r="E247" s="148"/>
    </row>
    <row r="248" spans="5:5" x14ac:dyDescent="0.2">
      <c r="E248" s="148"/>
    </row>
    <row r="249" spans="5:5" x14ac:dyDescent="0.2">
      <c r="E249" s="148"/>
    </row>
    <row r="250" spans="5:5" x14ac:dyDescent="0.2">
      <c r="E250" s="148"/>
    </row>
    <row r="251" spans="5:5" x14ac:dyDescent="0.2">
      <c r="E251" s="148"/>
    </row>
    <row r="252" spans="5:5" x14ac:dyDescent="0.2">
      <c r="E252" s="148"/>
    </row>
    <row r="253" spans="5:5" x14ac:dyDescent="0.2">
      <c r="E253" s="148"/>
    </row>
    <row r="254" spans="5:5" x14ac:dyDescent="0.2">
      <c r="E254" s="148"/>
    </row>
    <row r="255" spans="5:5" x14ac:dyDescent="0.2">
      <c r="E255" s="148"/>
    </row>
    <row r="256" spans="5:5" x14ac:dyDescent="0.2">
      <c r="E256" s="148"/>
    </row>
    <row r="257" spans="5:5" x14ac:dyDescent="0.2">
      <c r="E257" s="148"/>
    </row>
    <row r="258" spans="5:5" x14ac:dyDescent="0.2">
      <c r="E258" s="148"/>
    </row>
    <row r="259" spans="5:5" x14ac:dyDescent="0.2">
      <c r="E259" s="148"/>
    </row>
    <row r="260" spans="5:5" x14ac:dyDescent="0.2">
      <c r="E260" s="148"/>
    </row>
    <row r="261" spans="5:5" x14ac:dyDescent="0.2">
      <c r="E261" s="148"/>
    </row>
    <row r="262" spans="5:5" x14ac:dyDescent="0.2">
      <c r="E262" s="148"/>
    </row>
    <row r="263" spans="5:5" x14ac:dyDescent="0.2">
      <c r="E263" s="148"/>
    </row>
    <row r="264" spans="5:5" x14ac:dyDescent="0.2">
      <c r="E264" s="148"/>
    </row>
    <row r="265" spans="5:5" x14ac:dyDescent="0.2">
      <c r="E265" s="148"/>
    </row>
    <row r="266" spans="5:5" x14ac:dyDescent="0.2">
      <c r="E266" s="148"/>
    </row>
    <row r="267" spans="5:5" x14ac:dyDescent="0.2">
      <c r="E267" s="148"/>
    </row>
    <row r="268" spans="5:5" x14ac:dyDescent="0.2">
      <c r="E268" s="148"/>
    </row>
    <row r="269" spans="5:5" x14ac:dyDescent="0.2">
      <c r="E269" s="148"/>
    </row>
    <row r="270" spans="5:5" x14ac:dyDescent="0.2">
      <c r="E270" s="148"/>
    </row>
    <row r="271" spans="5:5" x14ac:dyDescent="0.2">
      <c r="E271" s="148"/>
    </row>
    <row r="272" spans="5:5" x14ac:dyDescent="0.2">
      <c r="E272" s="148"/>
    </row>
    <row r="273" spans="5:5" x14ac:dyDescent="0.2">
      <c r="E273" s="148"/>
    </row>
    <row r="274" spans="5:5" x14ac:dyDescent="0.2">
      <c r="E274" s="148"/>
    </row>
    <row r="275" spans="5:5" x14ac:dyDescent="0.2">
      <c r="E275" s="148"/>
    </row>
    <row r="276" spans="5:5" x14ac:dyDescent="0.2">
      <c r="E276" s="148"/>
    </row>
    <row r="277" spans="5:5" x14ac:dyDescent="0.2">
      <c r="E277" s="148"/>
    </row>
    <row r="278" spans="5:5" x14ac:dyDescent="0.2">
      <c r="E278" s="148"/>
    </row>
    <row r="279" spans="5:5" x14ac:dyDescent="0.2">
      <c r="E279" s="148"/>
    </row>
    <row r="280" spans="5:5" x14ac:dyDescent="0.2">
      <c r="E280" s="148"/>
    </row>
    <row r="281" spans="5:5" x14ac:dyDescent="0.2">
      <c r="E281" s="148"/>
    </row>
    <row r="282" spans="5:5" x14ac:dyDescent="0.2">
      <c r="E282" s="148"/>
    </row>
    <row r="283" spans="5:5" x14ac:dyDescent="0.2">
      <c r="E283" s="148"/>
    </row>
    <row r="284" spans="5:5" x14ac:dyDescent="0.2">
      <c r="E284" s="148"/>
    </row>
    <row r="285" spans="5:5" x14ac:dyDescent="0.2">
      <c r="E285" s="148"/>
    </row>
    <row r="286" spans="5:5" x14ac:dyDescent="0.2">
      <c r="E286" s="148"/>
    </row>
    <row r="287" spans="5:5" x14ac:dyDescent="0.2">
      <c r="E287" s="148"/>
    </row>
    <row r="288" spans="5:5" x14ac:dyDescent="0.2">
      <c r="E288" s="148"/>
    </row>
    <row r="289" spans="5:5" x14ac:dyDescent="0.2">
      <c r="E289" s="148"/>
    </row>
    <row r="290" spans="5:5" x14ac:dyDescent="0.2">
      <c r="E290" s="148"/>
    </row>
    <row r="291" spans="5:5" x14ac:dyDescent="0.2">
      <c r="E291" s="148"/>
    </row>
    <row r="292" spans="5:5" x14ac:dyDescent="0.2">
      <c r="E292" s="148"/>
    </row>
    <row r="293" spans="5:5" x14ac:dyDescent="0.2">
      <c r="E293" s="148"/>
    </row>
    <row r="294" spans="5:5" x14ac:dyDescent="0.2">
      <c r="E294" s="148"/>
    </row>
    <row r="295" spans="5:5" x14ac:dyDescent="0.2">
      <c r="E295" s="148"/>
    </row>
    <row r="296" spans="5:5" x14ac:dyDescent="0.2">
      <c r="E296" s="148"/>
    </row>
    <row r="297" spans="5:5" x14ac:dyDescent="0.2">
      <c r="E297" s="148"/>
    </row>
    <row r="298" spans="5:5" x14ac:dyDescent="0.2">
      <c r="E298" s="148"/>
    </row>
    <row r="299" spans="5:5" x14ac:dyDescent="0.2">
      <c r="E299" s="148"/>
    </row>
    <row r="300" spans="5:5" x14ac:dyDescent="0.2">
      <c r="E300" s="148"/>
    </row>
    <row r="301" spans="5:5" x14ac:dyDescent="0.2">
      <c r="E301" s="148"/>
    </row>
    <row r="302" spans="5:5" x14ac:dyDescent="0.2">
      <c r="E302" s="148"/>
    </row>
    <row r="303" spans="5:5" x14ac:dyDescent="0.2">
      <c r="E303" s="148"/>
    </row>
    <row r="304" spans="5:5" x14ac:dyDescent="0.2">
      <c r="E304" s="148"/>
    </row>
    <row r="305" spans="5:5" x14ac:dyDescent="0.2">
      <c r="E305" s="148"/>
    </row>
    <row r="306" spans="5:5" x14ac:dyDescent="0.2">
      <c r="E306" s="148"/>
    </row>
    <row r="307" spans="5:5" x14ac:dyDescent="0.2">
      <c r="E307" s="148"/>
    </row>
    <row r="308" spans="5:5" x14ac:dyDescent="0.2">
      <c r="E308" s="148"/>
    </row>
    <row r="309" spans="5:5" x14ac:dyDescent="0.2">
      <c r="E309" s="148"/>
    </row>
    <row r="310" spans="5:5" x14ac:dyDescent="0.2">
      <c r="E310" s="148"/>
    </row>
    <row r="311" spans="5:5" x14ac:dyDescent="0.2">
      <c r="E311" s="148"/>
    </row>
    <row r="312" spans="5:5" x14ac:dyDescent="0.2">
      <c r="E312" s="148"/>
    </row>
    <row r="313" spans="5:5" x14ac:dyDescent="0.2">
      <c r="E313" s="148"/>
    </row>
    <row r="314" spans="5:5" x14ac:dyDescent="0.2">
      <c r="E314" s="148"/>
    </row>
    <row r="315" spans="5:5" x14ac:dyDescent="0.2">
      <c r="E315" s="148"/>
    </row>
    <row r="316" spans="5:5" x14ac:dyDescent="0.2">
      <c r="E316" s="148"/>
    </row>
    <row r="317" spans="5:5" x14ac:dyDescent="0.2">
      <c r="E317" s="148"/>
    </row>
    <row r="318" spans="5:5" x14ac:dyDescent="0.2">
      <c r="E318" s="148"/>
    </row>
    <row r="319" spans="5:5" x14ac:dyDescent="0.2">
      <c r="E319" s="148"/>
    </row>
    <row r="320" spans="5:5" x14ac:dyDescent="0.2">
      <c r="E320" s="148"/>
    </row>
    <row r="321" spans="5:5" x14ac:dyDescent="0.2">
      <c r="E321" s="148"/>
    </row>
    <row r="322" spans="5:5" x14ac:dyDescent="0.2">
      <c r="E322" s="148"/>
    </row>
    <row r="323" spans="5:5" x14ac:dyDescent="0.2">
      <c r="E323" s="148"/>
    </row>
    <row r="324" spans="5:5" x14ac:dyDescent="0.2">
      <c r="E324" s="148"/>
    </row>
    <row r="325" spans="5:5" x14ac:dyDescent="0.2">
      <c r="E325" s="148"/>
    </row>
    <row r="326" spans="5:5" x14ac:dyDescent="0.2">
      <c r="E326" s="148"/>
    </row>
    <row r="327" spans="5:5" x14ac:dyDescent="0.2">
      <c r="E327" s="148"/>
    </row>
    <row r="328" spans="5:5" x14ac:dyDescent="0.2">
      <c r="E328" s="148"/>
    </row>
    <row r="329" spans="5:5" x14ac:dyDescent="0.2">
      <c r="E329" s="148"/>
    </row>
    <row r="330" spans="5:5" x14ac:dyDescent="0.2">
      <c r="E330" s="148"/>
    </row>
    <row r="331" spans="5:5" x14ac:dyDescent="0.2">
      <c r="E331" s="148"/>
    </row>
    <row r="332" spans="5:5" x14ac:dyDescent="0.2">
      <c r="E332" s="148"/>
    </row>
    <row r="333" spans="5:5" x14ac:dyDescent="0.2">
      <c r="E333" s="148"/>
    </row>
    <row r="334" spans="5:5" x14ac:dyDescent="0.2">
      <c r="E334" s="148"/>
    </row>
    <row r="335" spans="5:5" x14ac:dyDescent="0.2">
      <c r="E335" s="148"/>
    </row>
    <row r="336" spans="5:5" x14ac:dyDescent="0.2">
      <c r="E336" s="148"/>
    </row>
    <row r="337" spans="5:5" x14ac:dyDescent="0.2">
      <c r="E337" s="148"/>
    </row>
    <row r="338" spans="5:5" x14ac:dyDescent="0.2">
      <c r="E338" s="148"/>
    </row>
    <row r="339" spans="5:5" x14ac:dyDescent="0.2">
      <c r="E339" s="148"/>
    </row>
    <row r="340" spans="5:5" x14ac:dyDescent="0.2">
      <c r="E340" s="148"/>
    </row>
    <row r="341" spans="5:5" x14ac:dyDescent="0.2">
      <c r="E341" s="148"/>
    </row>
    <row r="342" spans="5:5" x14ac:dyDescent="0.2">
      <c r="E342" s="148"/>
    </row>
    <row r="343" spans="5:5" x14ac:dyDescent="0.2">
      <c r="E343" s="148"/>
    </row>
    <row r="344" spans="5:5" x14ac:dyDescent="0.2">
      <c r="E344" s="148"/>
    </row>
    <row r="345" spans="5:5" x14ac:dyDescent="0.2">
      <c r="E345" s="148"/>
    </row>
    <row r="346" spans="5:5" x14ac:dyDescent="0.2">
      <c r="E346" s="148"/>
    </row>
    <row r="347" spans="5:5" x14ac:dyDescent="0.2">
      <c r="E347" s="148"/>
    </row>
    <row r="348" spans="5:5" x14ac:dyDescent="0.2">
      <c r="E348" s="148"/>
    </row>
    <row r="349" spans="5:5" x14ac:dyDescent="0.2">
      <c r="E349" s="148"/>
    </row>
    <row r="350" spans="5:5" x14ac:dyDescent="0.2">
      <c r="E350" s="148"/>
    </row>
    <row r="351" spans="5:5" x14ac:dyDescent="0.2">
      <c r="E351" s="148"/>
    </row>
    <row r="352" spans="5:5" x14ac:dyDescent="0.2">
      <c r="E352" s="148"/>
    </row>
    <row r="353" spans="5:5" x14ac:dyDescent="0.2">
      <c r="E353" s="148"/>
    </row>
    <row r="354" spans="5:5" x14ac:dyDescent="0.2">
      <c r="E354" s="148"/>
    </row>
    <row r="355" spans="5:5" x14ac:dyDescent="0.2">
      <c r="E355" s="148"/>
    </row>
    <row r="356" spans="5:5" x14ac:dyDescent="0.2">
      <c r="E356" s="148"/>
    </row>
    <row r="357" spans="5:5" x14ac:dyDescent="0.2">
      <c r="E357" s="148"/>
    </row>
    <row r="358" spans="5:5" x14ac:dyDescent="0.2">
      <c r="E358" s="148"/>
    </row>
    <row r="359" spans="5:5" x14ac:dyDescent="0.2">
      <c r="E359" s="148"/>
    </row>
    <row r="360" spans="5:5" x14ac:dyDescent="0.2">
      <c r="E360" s="148"/>
    </row>
    <row r="361" spans="5:5" x14ac:dyDescent="0.2">
      <c r="E361" s="148"/>
    </row>
    <row r="362" spans="5:5" x14ac:dyDescent="0.2">
      <c r="E362" s="148"/>
    </row>
    <row r="363" spans="5:5" x14ac:dyDescent="0.2">
      <c r="E363" s="148"/>
    </row>
    <row r="364" spans="5:5" x14ac:dyDescent="0.2">
      <c r="E364" s="148"/>
    </row>
    <row r="365" spans="5:5" x14ac:dyDescent="0.2">
      <c r="E365" s="148"/>
    </row>
    <row r="366" spans="5:5" x14ac:dyDescent="0.2">
      <c r="E366" s="148"/>
    </row>
    <row r="367" spans="5:5" x14ac:dyDescent="0.2">
      <c r="E367" s="148"/>
    </row>
    <row r="368" spans="5:5" x14ac:dyDescent="0.2">
      <c r="E368" s="148"/>
    </row>
    <row r="369" spans="5:5" x14ac:dyDescent="0.2">
      <c r="E369" s="148"/>
    </row>
    <row r="370" spans="5:5" x14ac:dyDescent="0.2">
      <c r="E370" s="148"/>
    </row>
    <row r="371" spans="5:5" x14ac:dyDescent="0.2">
      <c r="E371" s="148"/>
    </row>
    <row r="372" spans="5:5" x14ac:dyDescent="0.2">
      <c r="E372" s="148"/>
    </row>
    <row r="373" spans="5:5" x14ac:dyDescent="0.2">
      <c r="E373" s="148"/>
    </row>
    <row r="374" spans="5:5" x14ac:dyDescent="0.2">
      <c r="E374" s="148"/>
    </row>
    <row r="375" spans="5:5" x14ac:dyDescent="0.2">
      <c r="E375" s="148"/>
    </row>
    <row r="376" spans="5:5" x14ac:dyDescent="0.2">
      <c r="E376" s="148"/>
    </row>
    <row r="377" spans="5:5" x14ac:dyDescent="0.2">
      <c r="E377" s="148"/>
    </row>
    <row r="378" spans="5:5" x14ac:dyDescent="0.2">
      <c r="E378" s="148"/>
    </row>
    <row r="379" spans="5:5" x14ac:dyDescent="0.2">
      <c r="E379" s="148"/>
    </row>
    <row r="380" spans="5:5" x14ac:dyDescent="0.2">
      <c r="E380" s="148"/>
    </row>
    <row r="381" spans="5:5" x14ac:dyDescent="0.2">
      <c r="E381" s="148"/>
    </row>
    <row r="382" spans="5:5" x14ac:dyDescent="0.2">
      <c r="E382" s="148"/>
    </row>
    <row r="383" spans="5:5" x14ac:dyDescent="0.2">
      <c r="E383" s="148"/>
    </row>
    <row r="384" spans="5:5" x14ac:dyDescent="0.2">
      <c r="E384" s="148"/>
    </row>
    <row r="385" spans="5:5" x14ac:dyDescent="0.2">
      <c r="E385" s="148"/>
    </row>
    <row r="386" spans="5:5" x14ac:dyDescent="0.2">
      <c r="E386" s="148"/>
    </row>
    <row r="387" spans="5:5" x14ac:dyDescent="0.2">
      <c r="E387" s="148"/>
    </row>
    <row r="388" spans="5:5" x14ac:dyDescent="0.2">
      <c r="E388" s="148"/>
    </row>
    <row r="389" spans="5:5" x14ac:dyDescent="0.2">
      <c r="E389" s="148"/>
    </row>
    <row r="390" spans="5:5" x14ac:dyDescent="0.2">
      <c r="E390" s="148"/>
    </row>
    <row r="391" spans="5:5" x14ac:dyDescent="0.2">
      <c r="E391" s="148"/>
    </row>
    <row r="392" spans="5:5" x14ac:dyDescent="0.2">
      <c r="E392" s="148"/>
    </row>
    <row r="393" spans="5:5" x14ac:dyDescent="0.2">
      <c r="E393" s="148"/>
    </row>
    <row r="394" spans="5:5" x14ac:dyDescent="0.2">
      <c r="E394" s="148"/>
    </row>
    <row r="395" spans="5:5" x14ac:dyDescent="0.2">
      <c r="E395" s="148"/>
    </row>
    <row r="396" spans="5:5" x14ac:dyDescent="0.2">
      <c r="E396" s="148"/>
    </row>
    <row r="397" spans="5:5" x14ac:dyDescent="0.2">
      <c r="E397" s="148"/>
    </row>
    <row r="398" spans="5:5" x14ac:dyDescent="0.2">
      <c r="E398" s="148"/>
    </row>
    <row r="399" spans="5:5" x14ac:dyDescent="0.2">
      <c r="E399" s="148"/>
    </row>
    <row r="400" spans="5:5" x14ac:dyDescent="0.2">
      <c r="E400" s="148"/>
    </row>
    <row r="401" spans="5:5" x14ac:dyDescent="0.2">
      <c r="E401" s="148"/>
    </row>
    <row r="402" spans="5:5" x14ac:dyDescent="0.2">
      <c r="E402" s="148"/>
    </row>
    <row r="403" spans="5:5" x14ac:dyDescent="0.2">
      <c r="E403" s="148"/>
    </row>
    <row r="404" spans="5:5" x14ac:dyDescent="0.2">
      <c r="E404" s="148"/>
    </row>
    <row r="405" spans="5:5" x14ac:dyDescent="0.2">
      <c r="E405" s="148"/>
    </row>
    <row r="406" spans="5:5" x14ac:dyDescent="0.2">
      <c r="E406" s="148"/>
    </row>
    <row r="407" spans="5:5" x14ac:dyDescent="0.2">
      <c r="E407" s="148"/>
    </row>
    <row r="408" spans="5:5" x14ac:dyDescent="0.2">
      <c r="E408" s="148"/>
    </row>
    <row r="409" spans="5:5" x14ac:dyDescent="0.2">
      <c r="E409" s="148"/>
    </row>
    <row r="410" spans="5:5" x14ac:dyDescent="0.2">
      <c r="E410" s="148"/>
    </row>
    <row r="411" spans="5:5" x14ac:dyDescent="0.2">
      <c r="E411" s="148"/>
    </row>
    <row r="412" spans="5:5" x14ac:dyDescent="0.2">
      <c r="E412" s="148"/>
    </row>
    <row r="413" spans="5:5" x14ac:dyDescent="0.2">
      <c r="E413" s="148"/>
    </row>
    <row r="414" spans="5:5" x14ac:dyDescent="0.2">
      <c r="E414" s="148"/>
    </row>
    <row r="415" spans="5:5" x14ac:dyDescent="0.2">
      <c r="E415" s="148"/>
    </row>
    <row r="416" spans="5:5" x14ac:dyDescent="0.2">
      <c r="E416" s="148"/>
    </row>
    <row r="417" spans="5:5" x14ac:dyDescent="0.2">
      <c r="E417" s="148"/>
    </row>
    <row r="418" spans="5:5" x14ac:dyDescent="0.2">
      <c r="E418" s="148"/>
    </row>
    <row r="419" spans="5:5" x14ac:dyDescent="0.2">
      <c r="E419" s="148"/>
    </row>
    <row r="420" spans="5:5" x14ac:dyDescent="0.2">
      <c r="E420" s="148"/>
    </row>
    <row r="421" spans="5:5" x14ac:dyDescent="0.2">
      <c r="E421" s="148"/>
    </row>
    <row r="422" spans="5:5" x14ac:dyDescent="0.2">
      <c r="E422" s="148"/>
    </row>
    <row r="423" spans="5:5" x14ac:dyDescent="0.2">
      <c r="E423" s="148"/>
    </row>
    <row r="424" spans="5:5" x14ac:dyDescent="0.2">
      <c r="E424" s="148"/>
    </row>
    <row r="425" spans="5:5" x14ac:dyDescent="0.2">
      <c r="E425" s="148"/>
    </row>
    <row r="426" spans="5:5" x14ac:dyDescent="0.2">
      <c r="E426" s="148"/>
    </row>
    <row r="427" spans="5:5" x14ac:dyDescent="0.2">
      <c r="E427" s="148"/>
    </row>
    <row r="428" spans="5:5" x14ac:dyDescent="0.2">
      <c r="E428" s="148"/>
    </row>
    <row r="429" spans="5:5" x14ac:dyDescent="0.2">
      <c r="E429" s="148"/>
    </row>
    <row r="430" spans="5:5" x14ac:dyDescent="0.2">
      <c r="E430" s="148"/>
    </row>
    <row r="431" spans="5:5" x14ac:dyDescent="0.2">
      <c r="E431" s="148"/>
    </row>
    <row r="432" spans="5:5" x14ac:dyDescent="0.2">
      <c r="E432" s="148"/>
    </row>
    <row r="433" spans="5:5" x14ac:dyDescent="0.2">
      <c r="E433" s="148"/>
    </row>
    <row r="434" spans="5:5" x14ac:dyDescent="0.2">
      <c r="E434" s="148"/>
    </row>
    <row r="435" spans="5:5" x14ac:dyDescent="0.2">
      <c r="E435" s="148"/>
    </row>
    <row r="436" spans="5:5" x14ac:dyDescent="0.2">
      <c r="E436" s="148"/>
    </row>
    <row r="437" spans="5:5" x14ac:dyDescent="0.2">
      <c r="E437" s="148"/>
    </row>
    <row r="438" spans="5:5" x14ac:dyDescent="0.2">
      <c r="E438" s="148"/>
    </row>
    <row r="439" spans="5:5" x14ac:dyDescent="0.2">
      <c r="E439" s="148"/>
    </row>
    <row r="440" spans="5:5" x14ac:dyDescent="0.2">
      <c r="E440" s="148"/>
    </row>
    <row r="441" spans="5:5" x14ac:dyDescent="0.2">
      <c r="E441" s="148"/>
    </row>
    <row r="442" spans="5:5" x14ac:dyDescent="0.2">
      <c r="E442" s="148"/>
    </row>
    <row r="443" spans="5:5" x14ac:dyDescent="0.2">
      <c r="E443" s="148"/>
    </row>
    <row r="444" spans="5:5" x14ac:dyDescent="0.2">
      <c r="E444" s="148"/>
    </row>
    <row r="445" spans="5:5" x14ac:dyDescent="0.2">
      <c r="E445" s="148"/>
    </row>
    <row r="446" spans="5:5" x14ac:dyDescent="0.2">
      <c r="E446" s="148"/>
    </row>
    <row r="447" spans="5:5" x14ac:dyDescent="0.2">
      <c r="E447" s="148"/>
    </row>
    <row r="448" spans="5:5" x14ac:dyDescent="0.2">
      <c r="E448" s="148"/>
    </row>
    <row r="449" spans="5:5" x14ac:dyDescent="0.2">
      <c r="E449" s="148"/>
    </row>
    <row r="450" spans="5:5" x14ac:dyDescent="0.2">
      <c r="E450" s="148"/>
    </row>
    <row r="451" spans="5:5" x14ac:dyDescent="0.2">
      <c r="E451" s="148"/>
    </row>
    <row r="452" spans="5:5" x14ac:dyDescent="0.2">
      <c r="E452" s="148"/>
    </row>
    <row r="453" spans="5:5" x14ac:dyDescent="0.2">
      <c r="E453" s="148"/>
    </row>
    <row r="454" spans="5:5" x14ac:dyDescent="0.2">
      <c r="E454" s="148"/>
    </row>
    <row r="455" spans="5:5" x14ac:dyDescent="0.2">
      <c r="E455" s="148"/>
    </row>
    <row r="456" spans="5:5" x14ac:dyDescent="0.2">
      <c r="E456" s="148"/>
    </row>
    <row r="457" spans="5:5" x14ac:dyDescent="0.2">
      <c r="E457" s="148"/>
    </row>
    <row r="458" spans="5:5" x14ac:dyDescent="0.2">
      <c r="E458" s="148"/>
    </row>
    <row r="459" spans="5:5" x14ac:dyDescent="0.2">
      <c r="E459" s="148"/>
    </row>
    <row r="460" spans="5:5" x14ac:dyDescent="0.2">
      <c r="E460" s="148"/>
    </row>
    <row r="461" spans="5:5" x14ac:dyDescent="0.2">
      <c r="E461" s="148"/>
    </row>
    <row r="462" spans="5:5" x14ac:dyDescent="0.2">
      <c r="E462" s="148"/>
    </row>
    <row r="463" spans="5:5" x14ac:dyDescent="0.2">
      <c r="E463" s="148"/>
    </row>
    <row r="464" spans="5:5" x14ac:dyDescent="0.2">
      <c r="E464" s="148"/>
    </row>
    <row r="465" spans="5:5" x14ac:dyDescent="0.2">
      <c r="E465" s="148"/>
    </row>
    <row r="466" spans="5:5" x14ac:dyDescent="0.2">
      <c r="E466" s="148"/>
    </row>
    <row r="467" spans="5:5" x14ac:dyDescent="0.2">
      <c r="E467" s="148"/>
    </row>
    <row r="468" spans="5:5" x14ac:dyDescent="0.2">
      <c r="E468" s="148"/>
    </row>
    <row r="469" spans="5:5" x14ac:dyDescent="0.2">
      <c r="E469" s="148"/>
    </row>
    <row r="470" spans="5:5" x14ac:dyDescent="0.2">
      <c r="E470" s="148"/>
    </row>
    <row r="471" spans="5:5" x14ac:dyDescent="0.2">
      <c r="E471" s="148"/>
    </row>
    <row r="472" spans="5:5" x14ac:dyDescent="0.2">
      <c r="E472" s="148"/>
    </row>
    <row r="473" spans="5:5" x14ac:dyDescent="0.2">
      <c r="E473" s="148"/>
    </row>
    <row r="474" spans="5:5" x14ac:dyDescent="0.2">
      <c r="E474" s="148"/>
    </row>
    <row r="475" spans="5:5" x14ac:dyDescent="0.2">
      <c r="E475" s="148"/>
    </row>
    <row r="476" spans="5:5" x14ac:dyDescent="0.2">
      <c r="E476" s="148"/>
    </row>
    <row r="477" spans="5:5" x14ac:dyDescent="0.2">
      <c r="E477" s="148"/>
    </row>
    <row r="478" spans="5:5" x14ac:dyDescent="0.2">
      <c r="E478" s="148"/>
    </row>
    <row r="479" spans="5:5" x14ac:dyDescent="0.2">
      <c r="E479" s="148"/>
    </row>
    <row r="480" spans="5:5" x14ac:dyDescent="0.2">
      <c r="E480" s="148"/>
    </row>
    <row r="481" spans="5:5" x14ac:dyDescent="0.2">
      <c r="E481" s="148"/>
    </row>
    <row r="482" spans="5:5" x14ac:dyDescent="0.2">
      <c r="E482" s="148"/>
    </row>
    <row r="483" spans="5:5" x14ac:dyDescent="0.2">
      <c r="E483" s="148"/>
    </row>
    <row r="484" spans="5:5" x14ac:dyDescent="0.2">
      <c r="E484" s="148"/>
    </row>
    <row r="485" spans="5:5" x14ac:dyDescent="0.2">
      <c r="E485" s="148"/>
    </row>
    <row r="486" spans="5:5" x14ac:dyDescent="0.2">
      <c r="E486" s="148"/>
    </row>
    <row r="487" spans="5:5" x14ac:dyDescent="0.2">
      <c r="E487" s="148"/>
    </row>
    <row r="488" spans="5:5" x14ac:dyDescent="0.2">
      <c r="E488" s="148"/>
    </row>
    <row r="489" spans="5:5" x14ac:dyDescent="0.2">
      <c r="E489" s="148"/>
    </row>
    <row r="490" spans="5:5" x14ac:dyDescent="0.2">
      <c r="E490" s="148"/>
    </row>
    <row r="491" spans="5:5" x14ac:dyDescent="0.2">
      <c r="E491" s="148"/>
    </row>
    <row r="492" spans="5:5" x14ac:dyDescent="0.2">
      <c r="E492" s="148"/>
    </row>
    <row r="493" spans="5:5" x14ac:dyDescent="0.2">
      <c r="E493" s="148"/>
    </row>
    <row r="494" spans="5:5" x14ac:dyDescent="0.2">
      <c r="E494" s="148"/>
    </row>
    <row r="495" spans="5:5" x14ac:dyDescent="0.2">
      <c r="E495" s="148"/>
    </row>
    <row r="496" spans="5:5" x14ac:dyDescent="0.2">
      <c r="E496" s="148"/>
    </row>
    <row r="497" spans="5:5" x14ac:dyDescent="0.2">
      <c r="E497" s="148"/>
    </row>
    <row r="498" spans="5:5" x14ac:dyDescent="0.2">
      <c r="E498" s="148"/>
    </row>
    <row r="499" spans="5:5" x14ac:dyDescent="0.2">
      <c r="E499" s="148"/>
    </row>
    <row r="500" spans="5:5" x14ac:dyDescent="0.2">
      <c r="E500" s="148"/>
    </row>
    <row r="501" spans="5:5" x14ac:dyDescent="0.2">
      <c r="E501" s="148"/>
    </row>
    <row r="502" spans="5:5" x14ac:dyDescent="0.2">
      <c r="E502" s="148"/>
    </row>
    <row r="503" spans="5:5" x14ac:dyDescent="0.2">
      <c r="E503" s="148"/>
    </row>
    <row r="504" spans="5:5" x14ac:dyDescent="0.2">
      <c r="E504" s="148"/>
    </row>
    <row r="505" spans="5:5" x14ac:dyDescent="0.2">
      <c r="E505" s="148"/>
    </row>
    <row r="506" spans="5:5" x14ac:dyDescent="0.2">
      <c r="E506" s="148"/>
    </row>
    <row r="507" spans="5:5" x14ac:dyDescent="0.2">
      <c r="E507" s="148"/>
    </row>
    <row r="508" spans="5:5" x14ac:dyDescent="0.2">
      <c r="E508" s="148"/>
    </row>
    <row r="509" spans="5:5" x14ac:dyDescent="0.2">
      <c r="E509" s="148"/>
    </row>
    <row r="510" spans="5:5" x14ac:dyDescent="0.2">
      <c r="E510" s="148"/>
    </row>
    <row r="511" spans="5:5" x14ac:dyDescent="0.2">
      <c r="E511" s="148"/>
    </row>
    <row r="512" spans="5:5" x14ac:dyDescent="0.2">
      <c r="E512" s="148"/>
    </row>
    <row r="513" spans="5:5" x14ac:dyDescent="0.2">
      <c r="E513" s="148"/>
    </row>
    <row r="514" spans="5:5" x14ac:dyDescent="0.2">
      <c r="E514" s="148"/>
    </row>
    <row r="515" spans="5:5" x14ac:dyDescent="0.2">
      <c r="E515" s="148"/>
    </row>
    <row r="516" spans="5:5" x14ac:dyDescent="0.2">
      <c r="E516" s="148"/>
    </row>
    <row r="517" spans="5:5" x14ac:dyDescent="0.2">
      <c r="E517" s="148"/>
    </row>
    <row r="518" spans="5:5" x14ac:dyDescent="0.2">
      <c r="E518" s="148"/>
    </row>
    <row r="519" spans="5:5" x14ac:dyDescent="0.2">
      <c r="E519" s="148"/>
    </row>
    <row r="520" spans="5:5" x14ac:dyDescent="0.2">
      <c r="E520" s="148"/>
    </row>
    <row r="521" spans="5:5" x14ac:dyDescent="0.2">
      <c r="E521" s="148"/>
    </row>
    <row r="522" spans="5:5" x14ac:dyDescent="0.2">
      <c r="E522" s="148"/>
    </row>
    <row r="523" spans="5:5" x14ac:dyDescent="0.2">
      <c r="E523" s="148"/>
    </row>
    <row r="524" spans="5:5" x14ac:dyDescent="0.2">
      <c r="E524" s="148"/>
    </row>
    <row r="525" spans="5:5" x14ac:dyDescent="0.2">
      <c r="E525" s="148"/>
    </row>
    <row r="526" spans="5:5" x14ac:dyDescent="0.2">
      <c r="E526" s="148"/>
    </row>
    <row r="527" spans="5:5" x14ac:dyDescent="0.2">
      <c r="E527" s="148"/>
    </row>
    <row r="528" spans="5:5" x14ac:dyDescent="0.2">
      <c r="E528" s="148"/>
    </row>
    <row r="529" spans="5:5" x14ac:dyDescent="0.2">
      <c r="E529" s="148"/>
    </row>
    <row r="530" spans="5:5" x14ac:dyDescent="0.2">
      <c r="E530" s="148"/>
    </row>
    <row r="531" spans="5:5" x14ac:dyDescent="0.2">
      <c r="E531" s="148"/>
    </row>
    <row r="532" spans="5:5" x14ac:dyDescent="0.2">
      <c r="E532" s="148"/>
    </row>
    <row r="533" spans="5:5" x14ac:dyDescent="0.2">
      <c r="E533" s="148"/>
    </row>
    <row r="534" spans="5:5" x14ac:dyDescent="0.2">
      <c r="E534" s="148"/>
    </row>
    <row r="535" spans="5:5" x14ac:dyDescent="0.2">
      <c r="E535" s="148"/>
    </row>
    <row r="536" spans="5:5" x14ac:dyDescent="0.2">
      <c r="E536" s="148"/>
    </row>
    <row r="537" spans="5:5" x14ac:dyDescent="0.2">
      <c r="E537" s="148"/>
    </row>
    <row r="538" spans="5:5" x14ac:dyDescent="0.2">
      <c r="E538" s="148"/>
    </row>
    <row r="539" spans="5:5" x14ac:dyDescent="0.2">
      <c r="E539" s="148"/>
    </row>
    <row r="540" spans="5:5" x14ac:dyDescent="0.2">
      <c r="E540" s="148"/>
    </row>
    <row r="541" spans="5:5" x14ac:dyDescent="0.2">
      <c r="E541" s="148"/>
    </row>
    <row r="542" spans="5:5" x14ac:dyDescent="0.2">
      <c r="E542" s="148"/>
    </row>
    <row r="543" spans="5:5" x14ac:dyDescent="0.2">
      <c r="E543" s="148"/>
    </row>
    <row r="544" spans="5:5" x14ac:dyDescent="0.2">
      <c r="E544" s="148"/>
    </row>
    <row r="545" spans="5:5" x14ac:dyDescent="0.2">
      <c r="E545" s="148"/>
    </row>
    <row r="546" spans="5:5" x14ac:dyDescent="0.2">
      <c r="E546" s="148"/>
    </row>
    <row r="547" spans="5:5" x14ac:dyDescent="0.2">
      <c r="E547" s="148"/>
    </row>
    <row r="548" spans="5:5" x14ac:dyDescent="0.2">
      <c r="E548" s="148"/>
    </row>
    <row r="549" spans="5:5" x14ac:dyDescent="0.2">
      <c r="E549" s="148"/>
    </row>
    <row r="550" spans="5:5" x14ac:dyDescent="0.2">
      <c r="E550" s="148"/>
    </row>
    <row r="551" spans="5:5" x14ac:dyDescent="0.2">
      <c r="E551" s="148"/>
    </row>
    <row r="552" spans="5:5" x14ac:dyDescent="0.2">
      <c r="E552" s="148"/>
    </row>
    <row r="553" spans="5:5" x14ac:dyDescent="0.2">
      <c r="E553" s="148"/>
    </row>
    <row r="554" spans="5:5" x14ac:dyDescent="0.2">
      <c r="E554" s="148"/>
    </row>
    <row r="555" spans="5:5" x14ac:dyDescent="0.2">
      <c r="E555" s="148"/>
    </row>
    <row r="556" spans="5:5" x14ac:dyDescent="0.2">
      <c r="E556" s="148"/>
    </row>
    <row r="557" spans="5:5" x14ac:dyDescent="0.2">
      <c r="E557" s="148"/>
    </row>
    <row r="558" spans="5:5" x14ac:dyDescent="0.2">
      <c r="E558" s="148"/>
    </row>
    <row r="559" spans="5:5" x14ac:dyDescent="0.2">
      <c r="E559" s="148"/>
    </row>
    <row r="560" spans="5:5" x14ac:dyDescent="0.2">
      <c r="E560" s="148"/>
    </row>
    <row r="561" spans="5:5" x14ac:dyDescent="0.2">
      <c r="E561" s="148"/>
    </row>
    <row r="562" spans="5:5" x14ac:dyDescent="0.2">
      <c r="E562" s="148"/>
    </row>
    <row r="563" spans="5:5" x14ac:dyDescent="0.2">
      <c r="E563" s="148"/>
    </row>
    <row r="564" spans="5:5" x14ac:dyDescent="0.2">
      <c r="E564" s="148"/>
    </row>
    <row r="565" spans="5:5" x14ac:dyDescent="0.2">
      <c r="E565" s="148"/>
    </row>
    <row r="566" spans="5:5" x14ac:dyDescent="0.2">
      <c r="E566" s="148"/>
    </row>
    <row r="567" spans="5:5" x14ac:dyDescent="0.2">
      <c r="E567" s="148"/>
    </row>
    <row r="568" spans="5:5" x14ac:dyDescent="0.2">
      <c r="E568" s="148"/>
    </row>
    <row r="569" spans="5:5" x14ac:dyDescent="0.2">
      <c r="E569" s="148"/>
    </row>
    <row r="570" spans="5:5" x14ac:dyDescent="0.2">
      <c r="E570" s="148"/>
    </row>
    <row r="571" spans="5:5" x14ac:dyDescent="0.2">
      <c r="E571" s="148"/>
    </row>
    <row r="572" spans="5:5" x14ac:dyDescent="0.2">
      <c r="E572" s="148"/>
    </row>
    <row r="573" spans="5:5" x14ac:dyDescent="0.2">
      <c r="E573" s="148"/>
    </row>
    <row r="574" spans="5:5" x14ac:dyDescent="0.2">
      <c r="E574" s="148"/>
    </row>
    <row r="575" spans="5:5" x14ac:dyDescent="0.2">
      <c r="E575" s="148"/>
    </row>
    <row r="576" spans="5:5" x14ac:dyDescent="0.2">
      <c r="E576" s="148"/>
    </row>
    <row r="577" spans="5:5" x14ac:dyDescent="0.2">
      <c r="E577" s="148"/>
    </row>
    <row r="578" spans="5:5" x14ac:dyDescent="0.2">
      <c r="E578" s="148"/>
    </row>
    <row r="579" spans="5:5" x14ac:dyDescent="0.2">
      <c r="E579" s="148"/>
    </row>
    <row r="580" spans="5:5" x14ac:dyDescent="0.2">
      <c r="E580" s="148"/>
    </row>
    <row r="581" spans="5:5" x14ac:dyDescent="0.2">
      <c r="E581" s="148"/>
    </row>
    <row r="582" spans="5:5" x14ac:dyDescent="0.2">
      <c r="E582" s="148"/>
    </row>
    <row r="583" spans="5:5" x14ac:dyDescent="0.2">
      <c r="E583" s="148"/>
    </row>
    <row r="584" spans="5:5" x14ac:dyDescent="0.2">
      <c r="E584" s="148"/>
    </row>
    <row r="585" spans="5:5" x14ac:dyDescent="0.2">
      <c r="E585" s="148"/>
    </row>
    <row r="586" spans="5:5" x14ac:dyDescent="0.2">
      <c r="E586" s="148"/>
    </row>
    <row r="587" spans="5:5" x14ac:dyDescent="0.2">
      <c r="E587" s="148"/>
    </row>
    <row r="588" spans="5:5" x14ac:dyDescent="0.2">
      <c r="E588" s="148"/>
    </row>
    <row r="589" spans="5:5" x14ac:dyDescent="0.2">
      <c r="E589" s="148"/>
    </row>
    <row r="590" spans="5:5" x14ac:dyDescent="0.2">
      <c r="E590" s="148"/>
    </row>
    <row r="591" spans="5:5" x14ac:dyDescent="0.2">
      <c r="E591" s="148"/>
    </row>
    <row r="592" spans="5:5" x14ac:dyDescent="0.2">
      <c r="E592" s="148"/>
    </row>
    <row r="593" spans="5:5" x14ac:dyDescent="0.2">
      <c r="E593" s="148"/>
    </row>
    <row r="594" spans="5:5" x14ac:dyDescent="0.2">
      <c r="E594" s="148"/>
    </row>
    <row r="595" spans="5:5" x14ac:dyDescent="0.2">
      <c r="E595" s="148"/>
    </row>
    <row r="596" spans="5:5" x14ac:dyDescent="0.2">
      <c r="E596" s="148"/>
    </row>
    <row r="597" spans="5:5" x14ac:dyDescent="0.2">
      <c r="E597" s="148"/>
    </row>
    <row r="598" spans="5:5" x14ac:dyDescent="0.2">
      <c r="E598" s="148"/>
    </row>
    <row r="599" spans="5:5" x14ac:dyDescent="0.2">
      <c r="E599" s="148"/>
    </row>
    <row r="600" spans="5:5" x14ac:dyDescent="0.2">
      <c r="E600" s="148"/>
    </row>
    <row r="601" spans="5:5" x14ac:dyDescent="0.2">
      <c r="E601" s="148"/>
    </row>
    <row r="602" spans="5:5" x14ac:dyDescent="0.2">
      <c r="E602" s="148"/>
    </row>
    <row r="603" spans="5:5" x14ac:dyDescent="0.2">
      <c r="E603" s="148"/>
    </row>
    <row r="604" spans="5:5" x14ac:dyDescent="0.2">
      <c r="E604" s="148"/>
    </row>
    <row r="605" spans="5:5" x14ac:dyDescent="0.2">
      <c r="E605" s="148"/>
    </row>
    <row r="606" spans="5:5" x14ac:dyDescent="0.2">
      <c r="E606" s="148"/>
    </row>
    <row r="607" spans="5:5" x14ac:dyDescent="0.2">
      <c r="E607" s="148"/>
    </row>
    <row r="608" spans="5:5" x14ac:dyDescent="0.2">
      <c r="E608" s="148"/>
    </row>
    <row r="609" spans="5:5" x14ac:dyDescent="0.2">
      <c r="E609" s="148"/>
    </row>
    <row r="610" spans="5:5" x14ac:dyDescent="0.2">
      <c r="E610" s="148"/>
    </row>
    <row r="611" spans="5:5" x14ac:dyDescent="0.2">
      <c r="E611" s="148"/>
    </row>
    <row r="612" spans="5:5" x14ac:dyDescent="0.2">
      <c r="E612" s="148"/>
    </row>
    <row r="613" spans="5:5" x14ac:dyDescent="0.2">
      <c r="E613" s="148"/>
    </row>
    <row r="614" spans="5:5" x14ac:dyDescent="0.2">
      <c r="E614" s="148"/>
    </row>
    <row r="615" spans="5:5" x14ac:dyDescent="0.2">
      <c r="E615" s="148"/>
    </row>
    <row r="616" spans="5:5" x14ac:dyDescent="0.2">
      <c r="E616" s="148"/>
    </row>
    <row r="617" spans="5:5" x14ac:dyDescent="0.2">
      <c r="E617" s="148"/>
    </row>
    <row r="618" spans="5:5" x14ac:dyDescent="0.2">
      <c r="E618" s="148"/>
    </row>
    <row r="619" spans="5:5" x14ac:dyDescent="0.2">
      <c r="E619" s="148"/>
    </row>
    <row r="620" spans="5:5" x14ac:dyDescent="0.2">
      <c r="E620" s="148"/>
    </row>
    <row r="621" spans="5:5" x14ac:dyDescent="0.2">
      <c r="E621" s="148"/>
    </row>
    <row r="622" spans="5:5" x14ac:dyDescent="0.2">
      <c r="E622" s="148"/>
    </row>
    <row r="623" spans="5:5" x14ac:dyDescent="0.2">
      <c r="E623" s="148"/>
    </row>
    <row r="624" spans="5:5" x14ac:dyDescent="0.2">
      <c r="E624" s="148"/>
    </row>
    <row r="625" spans="5:5" x14ac:dyDescent="0.2">
      <c r="E625" s="148"/>
    </row>
    <row r="626" spans="5:5" x14ac:dyDescent="0.2">
      <c r="E626" s="148"/>
    </row>
    <row r="627" spans="5:5" x14ac:dyDescent="0.2">
      <c r="E627" s="148"/>
    </row>
  </sheetData>
  <pageMargins left="0.25" right="0.25" top="0.95" bottom="0.75" header="0.09" footer="0.3"/>
  <pageSetup scale="72" orientation="portrait" r:id="rId1"/>
  <headerFooter alignWithMargins="0">
    <oddHeader>&amp;CDepartment of Administrative Services
Major Maintenance 
2000
&amp;A
&amp;D</oddHeader>
    <oddFooter>&amp;LAcct Codes 0017-335-2000
Reversion 6/30/2027
&amp;C&amp;Z&amp;F&amp;R&amp;P/&amp;N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BD33D-DDDE-443A-A110-5A0B076CA03E}">
  <sheetPr>
    <tabColor rgb="FF0070C0"/>
  </sheetPr>
  <dimension ref="A1:K628"/>
  <sheetViews>
    <sheetView zoomScaleNormal="100" workbookViewId="0">
      <selection activeCell="E9" sqref="E9"/>
    </sheetView>
  </sheetViews>
  <sheetFormatPr defaultColWidth="11.42578125" defaultRowHeight="12.75" x14ac:dyDescent="0.2"/>
  <cols>
    <col min="1" max="1" width="24.5703125" style="148" customWidth="1"/>
    <col min="2" max="2" width="9.42578125" style="150" customWidth="1"/>
    <col min="3" max="3" width="25" style="158" bestFit="1" customWidth="1"/>
    <col min="4" max="4" width="14.42578125" style="43" customWidth="1"/>
    <col min="5" max="5" width="13.5703125" style="162" customWidth="1"/>
    <col min="6" max="6" width="12.42578125" style="162" customWidth="1"/>
    <col min="7" max="7" width="10.5703125" style="162" customWidth="1"/>
    <col min="8" max="8" width="12.85546875" style="43" bestFit="1" customWidth="1"/>
    <col min="9" max="9" width="6.140625" style="43" customWidth="1"/>
    <col min="10" max="16384" width="11.42578125" style="43"/>
  </cols>
  <sheetData>
    <row r="1" spans="1:9" s="135" customFormat="1" ht="24.75" customHeight="1" x14ac:dyDescent="0.25">
      <c r="A1" s="31" t="str">
        <f>'RECAP #9436.00'!B1</f>
        <v>DAS TH Residence Elevator Replacement</v>
      </c>
      <c r="B1" s="31"/>
      <c r="C1" s="133"/>
      <c r="D1" s="133"/>
      <c r="E1" s="133"/>
      <c r="F1" s="134"/>
      <c r="G1" s="134"/>
    </row>
    <row r="2" spans="1:9" s="135" customFormat="1" ht="15.75" x14ac:dyDescent="0.25">
      <c r="A2" s="32" t="str">
        <f>'RECAP #9436.00'!B2</f>
        <v>Project # 9436.00</v>
      </c>
      <c r="B2" s="136"/>
      <c r="C2" s="133"/>
      <c r="D2" s="133"/>
      <c r="E2" s="133"/>
      <c r="F2" s="134"/>
      <c r="G2" s="134"/>
    </row>
    <row r="3" spans="1:9" s="135" customFormat="1" ht="15.75" x14ac:dyDescent="0.25">
      <c r="A3" s="137" t="str">
        <f>'RECAP #9436.00'!B3</f>
        <v>Program code 943600</v>
      </c>
      <c r="B3" s="136"/>
      <c r="C3" s="133"/>
      <c r="D3" s="138" t="str">
        <f>'RECAP #9436.00'!E3</f>
        <v>Major Program 4D03</v>
      </c>
      <c r="E3" s="133"/>
      <c r="F3" s="134"/>
      <c r="G3" s="134"/>
    </row>
    <row r="4" spans="1:9" s="135" customFormat="1" ht="15.75" x14ac:dyDescent="0.25">
      <c r="A4" s="31" t="s">
        <v>189</v>
      </c>
      <c r="B4" s="32"/>
      <c r="D4" s="139" t="s">
        <v>89</v>
      </c>
      <c r="E4" s="134"/>
      <c r="F4" s="134"/>
      <c r="G4" s="134"/>
    </row>
    <row r="5" spans="1:9" s="135" customFormat="1" ht="15.75" x14ac:dyDescent="0.25">
      <c r="A5" s="140" t="s">
        <v>86</v>
      </c>
      <c r="C5" s="141"/>
      <c r="D5" s="38" t="s">
        <v>90</v>
      </c>
      <c r="E5" s="43"/>
      <c r="F5" s="134"/>
      <c r="G5" s="134"/>
    </row>
    <row r="6" spans="1:9" s="135" customFormat="1" ht="15.75" x14ac:dyDescent="0.25">
      <c r="A6" s="32" t="str">
        <f>'RECAP #9436.00'!B6</f>
        <v>Project Manager - James T.</v>
      </c>
      <c r="B6" s="32"/>
      <c r="C6" s="142"/>
      <c r="D6" s="143" t="s">
        <v>91</v>
      </c>
      <c r="E6" s="43"/>
      <c r="F6" s="44"/>
      <c r="G6" s="134"/>
    </row>
    <row r="7" spans="1:9" s="135" customFormat="1" ht="15.75" x14ac:dyDescent="0.25">
      <c r="B7" s="144"/>
      <c r="C7" s="144"/>
      <c r="E7" s="44"/>
      <c r="F7" s="44"/>
      <c r="G7" s="134"/>
      <c r="I7" s="135" t="s">
        <v>5</v>
      </c>
    </row>
    <row r="8" spans="1:9" s="135" customFormat="1" ht="32.25" thickBot="1" x14ac:dyDescent="0.3">
      <c r="A8" s="145" t="s">
        <v>20</v>
      </c>
      <c r="B8" s="146" t="s">
        <v>21</v>
      </c>
      <c r="C8" s="147" t="s">
        <v>22</v>
      </c>
      <c r="D8" s="131" t="s">
        <v>23</v>
      </c>
      <c r="E8" s="131" t="s">
        <v>24</v>
      </c>
      <c r="F8" s="131" t="s">
        <v>25</v>
      </c>
      <c r="G8" s="131" t="s">
        <v>26</v>
      </c>
      <c r="H8" s="131" t="s">
        <v>27</v>
      </c>
      <c r="I8" s="135" t="s">
        <v>5</v>
      </c>
    </row>
    <row r="9" spans="1:9" x14ac:dyDescent="0.2">
      <c r="A9" s="148" t="s">
        <v>190</v>
      </c>
      <c r="B9" s="149">
        <v>45762</v>
      </c>
      <c r="C9" s="150" t="s">
        <v>88</v>
      </c>
      <c r="D9" s="151">
        <v>128545.99</v>
      </c>
      <c r="E9" s="152">
        <f>D9</f>
        <v>128545.99</v>
      </c>
      <c r="F9" s="153"/>
      <c r="G9" s="153"/>
      <c r="H9" s="153">
        <f>E9</f>
        <v>128545.99</v>
      </c>
    </row>
    <row r="10" spans="1:9" x14ac:dyDescent="0.2">
      <c r="A10" s="148" t="s">
        <v>217</v>
      </c>
      <c r="B10" s="154">
        <v>45785</v>
      </c>
      <c r="C10" s="150" t="s">
        <v>218</v>
      </c>
      <c r="D10" s="152"/>
      <c r="E10" s="152">
        <f t="shared" ref="E10:E21" si="0">E9+D10</f>
        <v>128545.99</v>
      </c>
      <c r="F10" s="155">
        <v>4770.75</v>
      </c>
      <c r="G10" s="153">
        <f t="shared" ref="G10:G21" si="1">G9+F10</f>
        <v>4770.75</v>
      </c>
      <c r="H10" s="153">
        <f t="shared" ref="H10:H21" si="2">H9-F10+D10</f>
        <v>123775.24</v>
      </c>
    </row>
    <row r="11" spans="1:9" x14ac:dyDescent="0.2">
      <c r="A11" s="148" t="s">
        <v>252</v>
      </c>
      <c r="B11" s="149">
        <v>45827</v>
      </c>
      <c r="C11" s="150" t="s">
        <v>253</v>
      </c>
      <c r="D11" s="152"/>
      <c r="E11" s="152">
        <f t="shared" si="0"/>
        <v>128545.99</v>
      </c>
      <c r="F11" s="155">
        <v>10491.3</v>
      </c>
      <c r="G11" s="153">
        <f t="shared" si="1"/>
        <v>15262.05</v>
      </c>
      <c r="H11" s="153">
        <f t="shared" si="2"/>
        <v>113283.94</v>
      </c>
    </row>
    <row r="12" spans="1:9" x14ac:dyDescent="0.2">
      <c r="A12" s="243" t="s">
        <v>281</v>
      </c>
      <c r="B12" s="244">
        <v>45855</v>
      </c>
      <c r="C12" s="245" t="s">
        <v>282</v>
      </c>
      <c r="D12" s="246"/>
      <c r="E12" s="247">
        <f t="shared" si="0"/>
        <v>128545.99</v>
      </c>
      <c r="F12" s="252">
        <v>8199.99</v>
      </c>
      <c r="G12" s="248">
        <f t="shared" si="1"/>
        <v>23462.04</v>
      </c>
      <c r="H12" s="248">
        <f t="shared" si="2"/>
        <v>105083.95</v>
      </c>
      <c r="I12" s="249" t="s">
        <v>285</v>
      </c>
    </row>
    <row r="13" spans="1:9" x14ac:dyDescent="0.2">
      <c r="A13" s="148" t="s">
        <v>292</v>
      </c>
      <c r="B13" s="149">
        <v>45891</v>
      </c>
      <c r="C13" s="150" t="s">
        <v>287</v>
      </c>
      <c r="D13" s="151">
        <v>0</v>
      </c>
      <c r="E13" s="152">
        <f t="shared" si="0"/>
        <v>128545.99</v>
      </c>
      <c r="F13" s="155"/>
      <c r="G13" s="153">
        <f t="shared" si="1"/>
        <v>23462.04</v>
      </c>
      <c r="H13" s="153">
        <f t="shared" si="2"/>
        <v>105083.95</v>
      </c>
    </row>
    <row r="14" spans="1:9" x14ac:dyDescent="0.2">
      <c r="A14" s="148" t="s">
        <v>306</v>
      </c>
      <c r="B14" s="149">
        <v>45910</v>
      </c>
      <c r="C14" s="150" t="s">
        <v>307</v>
      </c>
      <c r="D14" s="152"/>
      <c r="E14" s="152">
        <f t="shared" si="0"/>
        <v>128545.99</v>
      </c>
      <c r="F14" s="155">
        <v>6583.9</v>
      </c>
      <c r="G14" s="153">
        <f t="shared" si="1"/>
        <v>30045.940000000002</v>
      </c>
      <c r="H14" s="153">
        <f t="shared" si="2"/>
        <v>98500.05</v>
      </c>
    </row>
    <row r="15" spans="1:9" x14ac:dyDescent="0.2">
      <c r="A15" s="148" t="s">
        <v>323</v>
      </c>
      <c r="B15" s="149">
        <v>45922</v>
      </c>
      <c r="C15" s="150" t="s">
        <v>324</v>
      </c>
      <c r="D15" s="152"/>
      <c r="E15" s="152">
        <f t="shared" si="0"/>
        <v>128545.99</v>
      </c>
      <c r="F15" s="155">
        <v>18724.830000000002</v>
      </c>
      <c r="G15" s="153">
        <f t="shared" si="1"/>
        <v>48770.770000000004</v>
      </c>
      <c r="H15" s="153">
        <f t="shared" si="2"/>
        <v>79775.22</v>
      </c>
    </row>
    <row r="16" spans="1:9" x14ac:dyDescent="0.2">
      <c r="A16" s="148" t="s">
        <v>337</v>
      </c>
      <c r="B16" s="149">
        <v>45939</v>
      </c>
      <c r="C16" s="150" t="s">
        <v>338</v>
      </c>
      <c r="D16" s="152"/>
      <c r="E16" s="152">
        <f t="shared" si="0"/>
        <v>128545.99</v>
      </c>
      <c r="F16" s="155">
        <v>32038.03</v>
      </c>
      <c r="G16" s="153">
        <f t="shared" si="1"/>
        <v>80808.800000000003</v>
      </c>
      <c r="H16" s="153">
        <f t="shared" si="2"/>
        <v>47737.19</v>
      </c>
    </row>
    <row r="17" spans="1:11" x14ac:dyDescent="0.2">
      <c r="A17" s="148" t="s">
        <v>374</v>
      </c>
      <c r="B17" s="149">
        <v>45982</v>
      </c>
      <c r="C17" s="150" t="s">
        <v>375</v>
      </c>
      <c r="D17" s="152"/>
      <c r="E17" s="152">
        <f t="shared" si="0"/>
        <v>128545.99</v>
      </c>
      <c r="F17" s="155">
        <v>30217.75</v>
      </c>
      <c r="G17" s="153">
        <f t="shared" si="1"/>
        <v>111026.55</v>
      </c>
      <c r="H17" s="153">
        <f t="shared" si="2"/>
        <v>17519.440000000002</v>
      </c>
      <c r="K17" s="43" t="s">
        <v>339</v>
      </c>
    </row>
    <row r="18" spans="1:11" x14ac:dyDescent="0.2">
      <c r="A18" s="148" t="s">
        <v>396</v>
      </c>
      <c r="B18" s="149">
        <v>46020</v>
      </c>
      <c r="C18" s="150" t="s">
        <v>397</v>
      </c>
      <c r="D18" s="152"/>
      <c r="E18" s="152">
        <f t="shared" si="0"/>
        <v>128545.99</v>
      </c>
      <c r="F18" s="155">
        <v>3140.27</v>
      </c>
      <c r="G18" s="153">
        <f t="shared" si="1"/>
        <v>114166.82</v>
      </c>
      <c r="H18" s="153">
        <f t="shared" si="2"/>
        <v>14379.170000000002</v>
      </c>
    </row>
    <row r="19" spans="1:11" x14ac:dyDescent="0.2">
      <c r="A19" s="148" t="s">
        <v>421</v>
      </c>
      <c r="B19" s="149">
        <v>46045</v>
      </c>
      <c r="C19" s="150" t="s">
        <v>422</v>
      </c>
      <c r="D19" s="152"/>
      <c r="E19" s="152">
        <f t="shared" si="0"/>
        <v>128545.99</v>
      </c>
      <c r="F19" s="155">
        <v>2750.93</v>
      </c>
      <c r="G19" s="153">
        <f t="shared" si="1"/>
        <v>116917.75</v>
      </c>
      <c r="H19" s="153">
        <f t="shared" si="2"/>
        <v>11628.240000000002</v>
      </c>
    </row>
    <row r="20" spans="1:11" x14ac:dyDescent="0.2">
      <c r="A20" s="148" t="s">
        <v>472</v>
      </c>
      <c r="B20" s="149">
        <v>46076</v>
      </c>
      <c r="C20" s="150" t="s">
        <v>473</v>
      </c>
      <c r="D20" s="254">
        <v>-8650.2000000000007</v>
      </c>
      <c r="E20" s="152">
        <f t="shared" si="0"/>
        <v>119895.79000000001</v>
      </c>
      <c r="F20" s="155">
        <v>2978.04</v>
      </c>
      <c r="G20" s="153">
        <f t="shared" si="1"/>
        <v>119895.79</v>
      </c>
      <c r="H20" s="153">
        <f t="shared" si="2"/>
        <v>0</v>
      </c>
    </row>
    <row r="21" spans="1:11" x14ac:dyDescent="0.2">
      <c r="B21" s="149"/>
      <c r="C21" s="157"/>
      <c r="D21" s="152"/>
      <c r="E21" s="152">
        <f t="shared" si="0"/>
        <v>119895.79000000001</v>
      </c>
      <c r="F21" s="153"/>
      <c r="G21" s="153">
        <f t="shared" si="1"/>
        <v>119895.79</v>
      </c>
      <c r="H21" s="153">
        <f t="shared" si="2"/>
        <v>0</v>
      </c>
    </row>
    <row r="22" spans="1:11" x14ac:dyDescent="0.2">
      <c r="D22" s="153"/>
      <c r="E22" s="153"/>
      <c r="F22" s="153"/>
      <c r="G22" s="153"/>
      <c r="H22" s="153"/>
    </row>
    <row r="23" spans="1:11" ht="13.5" thickBot="1" x14ac:dyDescent="0.25">
      <c r="B23" s="159"/>
      <c r="C23" s="160" t="s">
        <v>28</v>
      </c>
      <c r="D23" s="161">
        <f>SUM(D9:D22)</f>
        <v>119895.79000000001</v>
      </c>
      <c r="E23" s="161"/>
      <c r="F23" s="161">
        <f>SUM(F9:F22)</f>
        <v>119895.79</v>
      </c>
      <c r="G23" s="161"/>
      <c r="H23" s="161">
        <f>D23-F23</f>
        <v>0</v>
      </c>
      <c r="I23" s="38" t="s">
        <v>199</v>
      </c>
    </row>
    <row r="24" spans="1:11" ht="13.5" thickTop="1" x14ac:dyDescent="0.2">
      <c r="D24" s="153"/>
      <c r="E24" s="153"/>
      <c r="F24" s="153"/>
      <c r="G24" s="153"/>
      <c r="H24" s="153"/>
    </row>
    <row r="25" spans="1:11" x14ac:dyDescent="0.2">
      <c r="D25" s="153"/>
      <c r="E25" s="153"/>
      <c r="F25" s="153"/>
      <c r="G25" s="153"/>
      <c r="H25" s="153"/>
    </row>
    <row r="26" spans="1:11" x14ac:dyDescent="0.2">
      <c r="C26" s="158" t="s">
        <v>116</v>
      </c>
      <c r="D26" s="153">
        <f>96030.31-25.16</f>
        <v>96005.15</v>
      </c>
      <c r="E26" s="153"/>
      <c r="F26" s="153">
        <f>4220.36+8840.12+5998.42+5483.12+16287.86+26121.02+20833.08+3117.2+2750.93+2353.04</f>
        <v>96005.15</v>
      </c>
      <c r="G26" s="153"/>
      <c r="H26" s="153">
        <f>SUM(D26-F26)</f>
        <v>0</v>
      </c>
    </row>
    <row r="27" spans="1:11" x14ac:dyDescent="0.2">
      <c r="C27" s="158" t="s">
        <v>117</v>
      </c>
      <c r="D27" s="153">
        <f>10500-8625.04</f>
        <v>1874.9599999999991</v>
      </c>
      <c r="E27" s="153"/>
      <c r="F27" s="153">
        <f>235.4+413.09+578.4+23.07+625</f>
        <v>1874.9599999999998</v>
      </c>
      <c r="G27" s="153"/>
      <c r="H27" s="153">
        <f>D27-F27</f>
        <v>0</v>
      </c>
    </row>
    <row r="28" spans="1:11" x14ac:dyDescent="0.2">
      <c r="C28" s="158" t="s">
        <v>191</v>
      </c>
      <c r="D28" s="153">
        <v>22015.68</v>
      </c>
      <c r="E28" s="153"/>
      <c r="F28" s="153">
        <f>550.39+1651.18+2201.57+1100.78+2201.57+5503.92+8806.27</f>
        <v>22015.68</v>
      </c>
      <c r="G28" s="153"/>
      <c r="H28" s="153">
        <f>D28-F28</f>
        <v>0</v>
      </c>
    </row>
    <row r="29" spans="1:11" ht="13.5" thickBot="1" x14ac:dyDescent="0.25">
      <c r="C29" s="165" t="s">
        <v>111</v>
      </c>
      <c r="D29" s="161">
        <f>SUM(D25:D28)</f>
        <v>119895.78999999998</v>
      </c>
      <c r="E29" s="166"/>
      <c r="F29" s="161">
        <f>SUM(F25:F28)</f>
        <v>119895.79000000001</v>
      </c>
      <c r="G29" s="166"/>
      <c r="H29" s="161">
        <f>SUM(H25:H28)</f>
        <v>0</v>
      </c>
    </row>
    <row r="30" spans="1:11" ht="13.5" thickTop="1" x14ac:dyDescent="0.2">
      <c r="D30" s="153"/>
      <c r="E30" s="153"/>
      <c r="F30" s="153"/>
      <c r="G30" s="153"/>
      <c r="H30" s="153"/>
    </row>
    <row r="31" spans="1:11" x14ac:dyDescent="0.2">
      <c r="D31" s="153"/>
      <c r="E31" s="153"/>
      <c r="F31" s="153"/>
      <c r="G31" s="153"/>
      <c r="H31" s="153"/>
    </row>
    <row r="32" spans="1:11" x14ac:dyDescent="0.2">
      <c r="D32" s="153"/>
      <c r="E32" s="153"/>
      <c r="F32" s="153"/>
      <c r="G32" s="153"/>
      <c r="H32" s="153"/>
    </row>
    <row r="33" spans="5:5" x14ac:dyDescent="0.2">
      <c r="E33" s="148"/>
    </row>
    <row r="34" spans="5:5" x14ac:dyDescent="0.2">
      <c r="E34" s="148"/>
    </row>
    <row r="35" spans="5:5" x14ac:dyDescent="0.2">
      <c r="E35" s="148"/>
    </row>
    <row r="36" spans="5:5" x14ac:dyDescent="0.2">
      <c r="E36" s="148"/>
    </row>
    <row r="37" spans="5:5" x14ac:dyDescent="0.2">
      <c r="E37" s="148"/>
    </row>
    <row r="38" spans="5:5" x14ac:dyDescent="0.2">
      <c r="E38" s="148"/>
    </row>
    <row r="39" spans="5:5" x14ac:dyDescent="0.2">
      <c r="E39" s="148"/>
    </row>
    <row r="40" spans="5:5" x14ac:dyDescent="0.2">
      <c r="E40" s="148"/>
    </row>
    <row r="41" spans="5:5" x14ac:dyDescent="0.2">
      <c r="E41" s="148"/>
    </row>
    <row r="42" spans="5:5" x14ac:dyDescent="0.2">
      <c r="E42" s="148"/>
    </row>
    <row r="43" spans="5:5" x14ac:dyDescent="0.2">
      <c r="E43" s="148"/>
    </row>
    <row r="44" spans="5:5" x14ac:dyDescent="0.2">
      <c r="E44" s="148"/>
    </row>
    <row r="45" spans="5:5" x14ac:dyDescent="0.2">
      <c r="E45" s="148"/>
    </row>
    <row r="46" spans="5:5" x14ac:dyDescent="0.2">
      <c r="E46" s="148"/>
    </row>
    <row r="47" spans="5:5" x14ac:dyDescent="0.2">
      <c r="E47" s="148"/>
    </row>
    <row r="48" spans="5:5" x14ac:dyDescent="0.2">
      <c r="E48" s="148"/>
    </row>
    <row r="49" spans="1:10" x14ac:dyDescent="0.2">
      <c r="E49" s="148"/>
    </row>
    <row r="50" spans="1:10" s="162" customFormat="1" x14ac:dyDescent="0.2">
      <c r="A50" s="148"/>
      <c r="B50" s="150"/>
      <c r="C50" s="158"/>
      <c r="D50" s="43"/>
      <c r="E50" s="148"/>
      <c r="H50" s="43"/>
      <c r="I50" s="43"/>
      <c r="J50" s="43"/>
    </row>
    <row r="51" spans="1:10" s="162" customFormat="1" x14ac:dyDescent="0.2">
      <c r="A51" s="148"/>
      <c r="B51" s="150"/>
      <c r="C51" s="158"/>
      <c r="D51" s="43"/>
      <c r="E51" s="148"/>
      <c r="H51" s="43"/>
      <c r="I51" s="43"/>
      <c r="J51" s="43"/>
    </row>
    <row r="52" spans="1:10" s="162" customFormat="1" x14ac:dyDescent="0.2">
      <c r="A52" s="148"/>
      <c r="B52" s="150"/>
      <c r="C52" s="158"/>
      <c r="D52" s="43"/>
      <c r="E52" s="148"/>
      <c r="H52" s="43"/>
      <c r="I52" s="43"/>
      <c r="J52" s="43"/>
    </row>
    <row r="53" spans="1:10" s="162" customFormat="1" x14ac:dyDescent="0.2">
      <c r="A53" s="148"/>
      <c r="B53" s="150"/>
      <c r="C53" s="158"/>
      <c r="D53" s="43"/>
      <c r="E53" s="148"/>
      <c r="H53" s="43"/>
      <c r="I53" s="43"/>
      <c r="J53" s="43"/>
    </row>
    <row r="54" spans="1:10" s="162" customFormat="1" x14ac:dyDescent="0.2">
      <c r="A54" s="148"/>
      <c r="B54" s="150"/>
      <c r="C54" s="158"/>
      <c r="D54" s="43"/>
      <c r="E54" s="148"/>
      <c r="H54" s="43"/>
      <c r="I54" s="43"/>
      <c r="J54" s="43"/>
    </row>
    <row r="55" spans="1:10" s="162" customFormat="1" x14ac:dyDescent="0.2">
      <c r="A55" s="148"/>
      <c r="B55" s="150"/>
      <c r="C55" s="158"/>
      <c r="D55" s="43"/>
      <c r="E55" s="148"/>
      <c r="H55" s="43"/>
      <c r="I55" s="43"/>
      <c r="J55" s="43"/>
    </row>
    <row r="56" spans="1:10" s="162" customFormat="1" x14ac:dyDescent="0.2">
      <c r="A56" s="148"/>
      <c r="B56" s="150"/>
      <c r="C56" s="158"/>
      <c r="D56" s="43"/>
      <c r="E56" s="148"/>
      <c r="H56" s="43"/>
      <c r="I56" s="43"/>
      <c r="J56" s="43"/>
    </row>
    <row r="57" spans="1:10" s="162" customFormat="1" x14ac:dyDescent="0.2">
      <c r="A57" s="148"/>
      <c r="B57" s="150"/>
      <c r="C57" s="158"/>
      <c r="D57" s="43"/>
      <c r="E57" s="148"/>
      <c r="H57" s="43"/>
      <c r="I57" s="43"/>
      <c r="J57" s="43"/>
    </row>
    <row r="58" spans="1:10" s="162" customFormat="1" x14ac:dyDescent="0.2">
      <c r="A58" s="148"/>
      <c r="B58" s="150"/>
      <c r="C58" s="158"/>
      <c r="D58" s="43"/>
      <c r="E58" s="148"/>
      <c r="H58" s="43"/>
      <c r="I58" s="43"/>
      <c r="J58" s="43"/>
    </row>
    <row r="59" spans="1:10" s="162" customFormat="1" x14ac:dyDescent="0.2">
      <c r="A59" s="148"/>
      <c r="B59" s="150"/>
      <c r="C59" s="158"/>
      <c r="D59" s="43"/>
      <c r="E59" s="148"/>
      <c r="H59" s="43"/>
      <c r="I59" s="43"/>
      <c r="J59" s="43"/>
    </row>
    <row r="60" spans="1:10" s="162" customFormat="1" x14ac:dyDescent="0.2">
      <c r="A60" s="148"/>
      <c r="B60" s="150"/>
      <c r="C60" s="158"/>
      <c r="D60" s="43"/>
      <c r="E60" s="148"/>
      <c r="H60" s="43"/>
      <c r="I60" s="43"/>
      <c r="J60" s="43"/>
    </row>
    <row r="61" spans="1:10" s="162" customFormat="1" x14ac:dyDescent="0.2">
      <c r="A61" s="148"/>
      <c r="B61" s="150"/>
      <c r="C61" s="158"/>
      <c r="D61" s="43"/>
      <c r="E61" s="148"/>
      <c r="H61" s="43"/>
      <c r="I61" s="43"/>
      <c r="J61" s="43"/>
    </row>
    <row r="62" spans="1:10" s="162" customFormat="1" x14ac:dyDescent="0.2">
      <c r="A62" s="148"/>
      <c r="B62" s="150"/>
      <c r="C62" s="158"/>
      <c r="D62" s="43"/>
      <c r="E62" s="148"/>
      <c r="H62" s="43"/>
      <c r="I62" s="43"/>
      <c r="J62" s="43"/>
    </row>
    <row r="63" spans="1:10" s="162" customFormat="1" x14ac:dyDescent="0.2">
      <c r="A63" s="148"/>
      <c r="B63" s="150"/>
      <c r="C63" s="158"/>
      <c r="D63" s="43"/>
      <c r="E63" s="148"/>
      <c r="H63" s="43"/>
      <c r="I63" s="43"/>
      <c r="J63" s="43"/>
    </row>
    <row r="64" spans="1:10" s="162" customFormat="1" x14ac:dyDescent="0.2">
      <c r="A64" s="148"/>
      <c r="B64" s="150"/>
      <c r="C64" s="158"/>
      <c r="D64" s="43"/>
      <c r="E64" s="148"/>
      <c r="H64" s="43"/>
      <c r="I64" s="43"/>
      <c r="J64" s="43"/>
    </row>
    <row r="65" spans="1:10" s="162" customFormat="1" x14ac:dyDescent="0.2">
      <c r="A65" s="148"/>
      <c r="B65" s="150"/>
      <c r="C65" s="158"/>
      <c r="D65" s="43"/>
      <c r="E65" s="148"/>
      <c r="H65" s="43"/>
      <c r="I65" s="43"/>
      <c r="J65" s="43"/>
    </row>
    <row r="66" spans="1:10" s="162" customFormat="1" x14ac:dyDescent="0.2">
      <c r="A66" s="148"/>
      <c r="B66" s="150"/>
      <c r="C66" s="158"/>
      <c r="D66" s="43"/>
      <c r="E66" s="148"/>
      <c r="H66" s="43"/>
      <c r="I66" s="43"/>
      <c r="J66" s="43"/>
    </row>
    <row r="67" spans="1:10" s="162" customFormat="1" x14ac:dyDescent="0.2">
      <c r="A67" s="148"/>
      <c r="B67" s="150"/>
      <c r="C67" s="158"/>
      <c r="D67" s="43"/>
      <c r="E67" s="148"/>
      <c r="H67" s="43"/>
      <c r="I67" s="43"/>
      <c r="J67" s="43"/>
    </row>
    <row r="68" spans="1:10" s="162" customFormat="1" x14ac:dyDescent="0.2">
      <c r="A68" s="148"/>
      <c r="B68" s="150"/>
      <c r="C68" s="158"/>
      <c r="D68" s="43"/>
      <c r="E68" s="148"/>
      <c r="H68" s="43"/>
      <c r="I68" s="43"/>
      <c r="J68" s="43"/>
    </row>
    <row r="69" spans="1:10" s="162" customFormat="1" x14ac:dyDescent="0.2">
      <c r="A69" s="148"/>
      <c r="B69" s="150"/>
      <c r="C69" s="158"/>
      <c r="D69" s="43"/>
      <c r="E69" s="148"/>
      <c r="H69" s="43"/>
      <c r="I69" s="43"/>
      <c r="J69" s="43"/>
    </row>
    <row r="70" spans="1:10" s="162" customFormat="1" x14ac:dyDescent="0.2">
      <c r="A70" s="148"/>
      <c r="B70" s="150"/>
      <c r="C70" s="158"/>
      <c r="D70" s="43"/>
      <c r="E70" s="148"/>
      <c r="H70" s="43"/>
      <c r="I70" s="43"/>
      <c r="J70" s="43"/>
    </row>
    <row r="71" spans="1:10" s="162" customFormat="1" x14ac:dyDescent="0.2">
      <c r="A71" s="148"/>
      <c r="B71" s="150"/>
      <c r="C71" s="158"/>
      <c r="D71" s="43"/>
      <c r="E71" s="148"/>
      <c r="H71" s="43"/>
      <c r="I71" s="43"/>
      <c r="J71" s="43"/>
    </row>
    <row r="72" spans="1:10" s="162" customFormat="1" x14ac:dyDescent="0.2">
      <c r="A72" s="148"/>
      <c r="B72" s="150"/>
      <c r="C72" s="158"/>
      <c r="D72" s="43"/>
      <c r="E72" s="148"/>
      <c r="H72" s="43"/>
      <c r="I72" s="43"/>
      <c r="J72" s="43"/>
    </row>
    <row r="73" spans="1:10" s="162" customFormat="1" x14ac:dyDescent="0.2">
      <c r="A73" s="148"/>
      <c r="B73" s="150"/>
      <c r="C73" s="158"/>
      <c r="D73" s="43"/>
      <c r="E73" s="148"/>
      <c r="H73" s="43"/>
      <c r="I73" s="43"/>
      <c r="J73" s="43"/>
    </row>
    <row r="74" spans="1:10" s="162" customFormat="1" x14ac:dyDescent="0.2">
      <c r="A74" s="148"/>
      <c r="B74" s="150"/>
      <c r="C74" s="158"/>
      <c r="D74" s="43"/>
      <c r="E74" s="148"/>
      <c r="H74" s="43"/>
      <c r="I74" s="43"/>
      <c r="J74" s="43"/>
    </row>
    <row r="75" spans="1:10" s="162" customFormat="1" x14ac:dyDescent="0.2">
      <c r="A75" s="148"/>
      <c r="B75" s="150"/>
      <c r="C75" s="158"/>
      <c r="D75" s="43"/>
      <c r="E75" s="148"/>
      <c r="H75" s="43"/>
      <c r="I75" s="43"/>
      <c r="J75" s="43"/>
    </row>
    <row r="76" spans="1:10" s="162" customFormat="1" x14ac:dyDescent="0.2">
      <c r="A76" s="148"/>
      <c r="B76" s="150"/>
      <c r="C76" s="158"/>
      <c r="D76" s="43"/>
      <c r="E76" s="148"/>
      <c r="H76" s="43"/>
      <c r="I76" s="43"/>
      <c r="J76" s="43"/>
    </row>
    <row r="77" spans="1:10" s="162" customFormat="1" x14ac:dyDescent="0.2">
      <c r="A77" s="148"/>
      <c r="B77" s="150"/>
      <c r="C77" s="158"/>
      <c r="D77" s="43"/>
      <c r="E77" s="148"/>
      <c r="H77" s="43"/>
      <c r="I77" s="43"/>
      <c r="J77" s="43"/>
    </row>
    <row r="78" spans="1:10" s="162" customFormat="1" x14ac:dyDescent="0.2">
      <c r="A78" s="148"/>
      <c r="B78" s="150"/>
      <c r="C78" s="158"/>
      <c r="D78" s="43"/>
      <c r="E78" s="148"/>
      <c r="H78" s="43"/>
      <c r="I78" s="43"/>
      <c r="J78" s="43"/>
    </row>
    <row r="79" spans="1:10" s="162" customFormat="1" x14ac:dyDescent="0.2">
      <c r="A79" s="148"/>
      <c r="B79" s="150"/>
      <c r="C79" s="158"/>
      <c r="D79" s="43"/>
      <c r="E79" s="148"/>
      <c r="H79" s="43"/>
      <c r="I79" s="43"/>
      <c r="J79" s="43"/>
    </row>
    <row r="80" spans="1:10" s="162" customFormat="1" x14ac:dyDescent="0.2">
      <c r="A80" s="148"/>
      <c r="B80" s="150"/>
      <c r="C80" s="158"/>
      <c r="D80" s="43"/>
      <c r="E80" s="148"/>
      <c r="H80" s="43"/>
      <c r="I80" s="43"/>
      <c r="J80" s="43"/>
    </row>
    <row r="81" spans="1:10" s="162" customFormat="1" x14ac:dyDescent="0.2">
      <c r="A81" s="148"/>
      <c r="B81" s="150"/>
      <c r="C81" s="158"/>
      <c r="D81" s="43"/>
      <c r="E81" s="148"/>
      <c r="H81" s="43"/>
      <c r="I81" s="43"/>
      <c r="J81" s="43"/>
    </row>
    <row r="82" spans="1:10" s="162" customFormat="1" x14ac:dyDescent="0.2">
      <c r="A82" s="148"/>
      <c r="B82" s="150"/>
      <c r="C82" s="158"/>
      <c r="D82" s="43"/>
      <c r="E82" s="148"/>
      <c r="H82" s="43"/>
      <c r="I82" s="43"/>
      <c r="J82" s="43"/>
    </row>
    <row r="83" spans="1:10" s="162" customFormat="1" x14ac:dyDescent="0.2">
      <c r="A83" s="148"/>
      <c r="B83" s="150"/>
      <c r="C83" s="158"/>
      <c r="D83" s="43"/>
      <c r="E83" s="148"/>
      <c r="H83" s="43"/>
      <c r="I83" s="43"/>
      <c r="J83" s="43"/>
    </row>
    <row r="84" spans="1:10" s="162" customFormat="1" x14ac:dyDescent="0.2">
      <c r="A84" s="148"/>
      <c r="B84" s="150"/>
      <c r="C84" s="158"/>
      <c r="D84" s="43"/>
      <c r="E84" s="148"/>
      <c r="H84" s="43"/>
      <c r="I84" s="43"/>
      <c r="J84" s="43"/>
    </row>
    <row r="85" spans="1:10" s="162" customFormat="1" x14ac:dyDescent="0.2">
      <c r="A85" s="148"/>
      <c r="B85" s="150"/>
      <c r="C85" s="158"/>
      <c r="D85" s="43"/>
      <c r="E85" s="148"/>
      <c r="H85" s="43"/>
      <c r="I85" s="43"/>
      <c r="J85" s="43"/>
    </row>
    <row r="86" spans="1:10" s="162" customFormat="1" x14ac:dyDescent="0.2">
      <c r="A86" s="148"/>
      <c r="B86" s="150"/>
      <c r="C86" s="158"/>
      <c r="D86" s="43"/>
      <c r="E86" s="148"/>
      <c r="H86" s="43"/>
      <c r="I86" s="43"/>
      <c r="J86" s="43"/>
    </row>
    <row r="87" spans="1:10" s="162" customFormat="1" x14ac:dyDescent="0.2">
      <c r="A87" s="148"/>
      <c r="B87" s="150"/>
      <c r="C87" s="158"/>
      <c r="D87" s="43"/>
      <c r="E87" s="148"/>
      <c r="H87" s="43"/>
      <c r="I87" s="43"/>
      <c r="J87" s="43"/>
    </row>
    <row r="88" spans="1:10" s="162" customFormat="1" x14ac:dyDescent="0.2">
      <c r="A88" s="148"/>
      <c r="B88" s="150"/>
      <c r="C88" s="158"/>
      <c r="D88" s="43"/>
      <c r="E88" s="148"/>
      <c r="H88" s="43"/>
      <c r="I88" s="43"/>
      <c r="J88" s="43"/>
    </row>
    <row r="89" spans="1:10" s="162" customFormat="1" x14ac:dyDescent="0.2">
      <c r="A89" s="148"/>
      <c r="B89" s="150"/>
      <c r="C89" s="158"/>
      <c r="D89" s="43"/>
      <c r="E89" s="148"/>
      <c r="H89" s="43"/>
      <c r="I89" s="43"/>
      <c r="J89" s="43"/>
    </row>
    <row r="90" spans="1:10" s="162" customFormat="1" x14ac:dyDescent="0.2">
      <c r="A90" s="148"/>
      <c r="B90" s="150"/>
      <c r="C90" s="158"/>
      <c r="D90" s="43"/>
      <c r="E90" s="148"/>
      <c r="H90" s="43"/>
      <c r="I90" s="43"/>
      <c r="J90" s="43"/>
    </row>
    <row r="91" spans="1:10" s="162" customFormat="1" x14ac:dyDescent="0.2">
      <c r="A91" s="148"/>
      <c r="B91" s="150"/>
      <c r="C91" s="158"/>
      <c r="D91" s="43"/>
      <c r="E91" s="148"/>
      <c r="H91" s="43"/>
      <c r="I91" s="43"/>
      <c r="J91" s="43"/>
    </row>
    <row r="92" spans="1:10" s="162" customFormat="1" x14ac:dyDescent="0.2">
      <c r="A92" s="148"/>
      <c r="B92" s="150"/>
      <c r="C92" s="158"/>
      <c r="D92" s="43"/>
      <c r="E92" s="148"/>
      <c r="H92" s="43"/>
      <c r="I92" s="43"/>
      <c r="J92" s="43"/>
    </row>
    <row r="93" spans="1:10" s="162" customFormat="1" x14ac:dyDescent="0.2">
      <c r="A93" s="148"/>
      <c r="B93" s="150"/>
      <c r="C93" s="158"/>
      <c r="D93" s="43"/>
      <c r="E93" s="148"/>
      <c r="H93" s="43"/>
      <c r="I93" s="43"/>
      <c r="J93" s="43"/>
    </row>
    <row r="94" spans="1:10" s="162" customFormat="1" x14ac:dyDescent="0.2">
      <c r="A94" s="148"/>
      <c r="B94" s="150"/>
      <c r="C94" s="158"/>
      <c r="D94" s="43"/>
      <c r="E94" s="148"/>
      <c r="H94" s="43"/>
      <c r="I94" s="43"/>
      <c r="J94" s="43"/>
    </row>
    <row r="95" spans="1:10" s="162" customFormat="1" x14ac:dyDescent="0.2">
      <c r="A95" s="148"/>
      <c r="B95" s="150"/>
      <c r="C95" s="158"/>
      <c r="D95" s="43"/>
      <c r="E95" s="148"/>
      <c r="H95" s="43"/>
      <c r="I95" s="43"/>
      <c r="J95" s="43"/>
    </row>
    <row r="96" spans="1:10" s="162" customFormat="1" x14ac:dyDescent="0.2">
      <c r="A96" s="148"/>
      <c r="B96" s="150"/>
      <c r="C96" s="158"/>
      <c r="D96" s="43"/>
      <c r="E96" s="148"/>
      <c r="H96" s="43"/>
      <c r="I96" s="43"/>
      <c r="J96" s="43"/>
    </row>
    <row r="97" spans="1:10" s="162" customFormat="1" x14ac:dyDescent="0.2">
      <c r="A97" s="148"/>
      <c r="B97" s="150"/>
      <c r="C97" s="158"/>
      <c r="D97" s="43"/>
      <c r="E97" s="148"/>
      <c r="H97" s="43"/>
      <c r="I97" s="43"/>
      <c r="J97" s="43"/>
    </row>
    <row r="98" spans="1:10" s="162" customFormat="1" x14ac:dyDescent="0.2">
      <c r="A98" s="148"/>
      <c r="B98" s="150"/>
      <c r="C98" s="158"/>
      <c r="D98" s="43"/>
      <c r="E98" s="148"/>
      <c r="H98" s="43"/>
      <c r="I98" s="43"/>
      <c r="J98" s="43"/>
    </row>
    <row r="99" spans="1:10" s="162" customFormat="1" x14ac:dyDescent="0.2">
      <c r="A99" s="148"/>
      <c r="B99" s="150"/>
      <c r="C99" s="158"/>
      <c r="D99" s="43"/>
      <c r="E99" s="148"/>
      <c r="H99" s="43"/>
      <c r="I99" s="43"/>
      <c r="J99" s="43"/>
    </row>
    <row r="100" spans="1:10" s="162" customFormat="1" x14ac:dyDescent="0.2">
      <c r="A100" s="148"/>
      <c r="B100" s="150"/>
      <c r="C100" s="158"/>
      <c r="D100" s="43"/>
      <c r="E100" s="148"/>
      <c r="H100" s="43"/>
      <c r="I100" s="43"/>
      <c r="J100" s="43"/>
    </row>
    <row r="101" spans="1:10" s="162" customFormat="1" x14ac:dyDescent="0.2">
      <c r="A101" s="148"/>
      <c r="B101" s="150"/>
      <c r="C101" s="158"/>
      <c r="D101" s="43"/>
      <c r="E101" s="148"/>
      <c r="H101" s="43"/>
      <c r="I101" s="43"/>
      <c r="J101" s="43"/>
    </row>
    <row r="102" spans="1:10" s="162" customFormat="1" x14ac:dyDescent="0.2">
      <c r="A102" s="148"/>
      <c r="B102" s="150"/>
      <c r="C102" s="158"/>
      <c r="D102" s="43"/>
      <c r="E102" s="148"/>
      <c r="H102" s="43"/>
      <c r="I102" s="43"/>
      <c r="J102" s="43"/>
    </row>
    <row r="103" spans="1:10" s="162" customFormat="1" x14ac:dyDescent="0.2">
      <c r="A103" s="148"/>
      <c r="B103" s="150"/>
      <c r="C103" s="158"/>
      <c r="D103" s="43"/>
      <c r="E103" s="148"/>
      <c r="H103" s="43"/>
      <c r="I103" s="43"/>
      <c r="J103" s="43"/>
    </row>
    <row r="104" spans="1:10" s="162" customFormat="1" x14ac:dyDescent="0.2">
      <c r="A104" s="148"/>
      <c r="B104" s="150"/>
      <c r="C104" s="158"/>
      <c r="D104" s="43"/>
      <c r="E104" s="148"/>
      <c r="H104" s="43"/>
      <c r="I104" s="43"/>
      <c r="J104" s="43"/>
    </row>
    <row r="105" spans="1:10" s="162" customFormat="1" x14ac:dyDescent="0.2">
      <c r="A105" s="148"/>
      <c r="B105" s="150"/>
      <c r="C105" s="158"/>
      <c r="D105" s="43"/>
      <c r="E105" s="148"/>
      <c r="H105" s="43"/>
      <c r="I105" s="43"/>
      <c r="J105" s="43"/>
    </row>
    <row r="106" spans="1:10" s="162" customFormat="1" x14ac:dyDescent="0.2">
      <c r="A106" s="148"/>
      <c r="B106" s="150"/>
      <c r="C106" s="158"/>
      <c r="D106" s="43"/>
      <c r="E106" s="148"/>
      <c r="H106" s="43"/>
      <c r="I106" s="43"/>
      <c r="J106" s="43"/>
    </row>
    <row r="107" spans="1:10" s="162" customFormat="1" x14ac:dyDescent="0.2">
      <c r="A107" s="148"/>
      <c r="B107" s="150"/>
      <c r="C107" s="158"/>
      <c r="D107" s="43"/>
      <c r="E107" s="148"/>
      <c r="H107" s="43"/>
      <c r="I107" s="43"/>
      <c r="J107" s="43"/>
    </row>
    <row r="108" spans="1:10" s="162" customFormat="1" x14ac:dyDescent="0.2">
      <c r="A108" s="148"/>
      <c r="B108" s="150"/>
      <c r="C108" s="158"/>
      <c r="D108" s="43"/>
      <c r="E108" s="148"/>
      <c r="H108" s="43"/>
      <c r="I108" s="43"/>
      <c r="J108" s="43"/>
    </row>
    <row r="109" spans="1:10" s="162" customFormat="1" x14ac:dyDescent="0.2">
      <c r="A109" s="148"/>
      <c r="B109" s="150"/>
      <c r="C109" s="158"/>
      <c r="D109" s="43"/>
      <c r="E109" s="148"/>
      <c r="H109" s="43"/>
      <c r="I109" s="43"/>
      <c r="J109" s="43"/>
    </row>
    <row r="110" spans="1:10" s="162" customFormat="1" x14ac:dyDescent="0.2">
      <c r="A110" s="148"/>
      <c r="B110" s="150"/>
      <c r="C110" s="158"/>
      <c r="D110" s="43"/>
      <c r="E110" s="148"/>
      <c r="H110" s="43"/>
      <c r="I110" s="43"/>
      <c r="J110" s="43"/>
    </row>
    <row r="111" spans="1:10" s="162" customFormat="1" x14ac:dyDescent="0.2">
      <c r="A111" s="148"/>
      <c r="B111" s="150"/>
      <c r="C111" s="158"/>
      <c r="D111" s="43"/>
      <c r="E111" s="148"/>
      <c r="H111" s="43"/>
      <c r="I111" s="43"/>
      <c r="J111" s="43"/>
    </row>
    <row r="112" spans="1:10" s="162" customFormat="1" x14ac:dyDescent="0.2">
      <c r="A112" s="148"/>
      <c r="B112" s="150"/>
      <c r="C112" s="158"/>
      <c r="D112" s="43"/>
      <c r="E112" s="148"/>
      <c r="H112" s="43"/>
      <c r="I112" s="43"/>
      <c r="J112" s="43"/>
    </row>
    <row r="113" spans="1:10" s="162" customFormat="1" x14ac:dyDescent="0.2">
      <c r="A113" s="148"/>
      <c r="B113" s="150"/>
      <c r="C113" s="158"/>
      <c r="D113" s="43"/>
      <c r="E113" s="148"/>
      <c r="H113" s="43"/>
      <c r="I113" s="43"/>
      <c r="J113" s="43"/>
    </row>
    <row r="114" spans="1:10" s="162" customFormat="1" x14ac:dyDescent="0.2">
      <c r="A114" s="148"/>
      <c r="B114" s="150"/>
      <c r="C114" s="158"/>
      <c r="D114" s="43"/>
      <c r="E114" s="148"/>
      <c r="H114" s="43"/>
      <c r="I114" s="43"/>
      <c r="J114" s="43"/>
    </row>
    <row r="115" spans="1:10" s="162" customFormat="1" x14ac:dyDescent="0.2">
      <c r="A115" s="148"/>
      <c r="B115" s="150"/>
      <c r="C115" s="158"/>
      <c r="D115" s="43"/>
      <c r="E115" s="148"/>
      <c r="H115" s="43"/>
      <c r="I115" s="43"/>
      <c r="J115" s="43"/>
    </row>
    <row r="116" spans="1:10" s="162" customFormat="1" x14ac:dyDescent="0.2">
      <c r="A116" s="148"/>
      <c r="B116" s="150"/>
      <c r="C116" s="158"/>
      <c r="D116" s="43"/>
      <c r="E116" s="148"/>
      <c r="H116" s="43"/>
      <c r="I116" s="43"/>
      <c r="J116" s="43"/>
    </row>
    <row r="117" spans="1:10" s="162" customFormat="1" x14ac:dyDescent="0.2">
      <c r="A117" s="148"/>
      <c r="B117" s="150"/>
      <c r="C117" s="158"/>
      <c r="D117" s="43"/>
      <c r="E117" s="148"/>
      <c r="H117" s="43"/>
      <c r="I117" s="43"/>
      <c r="J117" s="43"/>
    </row>
    <row r="118" spans="1:10" s="162" customFormat="1" x14ac:dyDescent="0.2">
      <c r="A118" s="148"/>
      <c r="B118" s="150"/>
      <c r="C118" s="158"/>
      <c r="D118" s="43"/>
      <c r="E118" s="148"/>
      <c r="H118" s="43"/>
      <c r="I118" s="43"/>
      <c r="J118" s="43"/>
    </row>
    <row r="119" spans="1:10" s="162" customFormat="1" x14ac:dyDescent="0.2">
      <c r="A119" s="148"/>
      <c r="B119" s="150"/>
      <c r="C119" s="158"/>
      <c r="D119" s="43"/>
      <c r="E119" s="148"/>
      <c r="H119" s="43"/>
      <c r="I119" s="43"/>
      <c r="J119" s="43"/>
    </row>
    <row r="120" spans="1:10" s="162" customFormat="1" x14ac:dyDescent="0.2">
      <c r="A120" s="148"/>
      <c r="B120" s="150"/>
      <c r="C120" s="158"/>
      <c r="D120" s="43"/>
      <c r="E120" s="148"/>
      <c r="H120" s="43"/>
      <c r="I120" s="43"/>
      <c r="J120" s="43"/>
    </row>
    <row r="121" spans="1:10" s="162" customFormat="1" x14ac:dyDescent="0.2">
      <c r="A121" s="148"/>
      <c r="B121" s="150"/>
      <c r="C121" s="158"/>
      <c r="D121" s="43"/>
      <c r="E121" s="148"/>
      <c r="H121" s="43"/>
      <c r="I121" s="43"/>
      <c r="J121" s="43"/>
    </row>
    <row r="122" spans="1:10" s="162" customFormat="1" x14ac:dyDescent="0.2">
      <c r="A122" s="148"/>
      <c r="B122" s="150"/>
      <c r="C122" s="158"/>
      <c r="D122" s="43"/>
      <c r="E122" s="148"/>
      <c r="H122" s="43"/>
      <c r="I122" s="43"/>
      <c r="J122" s="43"/>
    </row>
    <row r="123" spans="1:10" s="162" customFormat="1" x14ac:dyDescent="0.2">
      <c r="A123" s="148"/>
      <c r="B123" s="150"/>
      <c r="C123" s="158"/>
      <c r="D123" s="43"/>
      <c r="E123" s="148"/>
      <c r="H123" s="43"/>
      <c r="I123" s="43"/>
      <c r="J123" s="43"/>
    </row>
    <row r="124" spans="1:10" s="162" customFormat="1" x14ac:dyDescent="0.2">
      <c r="A124" s="148"/>
      <c r="B124" s="150"/>
      <c r="C124" s="158"/>
      <c r="D124" s="43"/>
      <c r="E124" s="148"/>
      <c r="H124" s="43"/>
      <c r="I124" s="43"/>
      <c r="J124" s="43"/>
    </row>
    <row r="125" spans="1:10" s="162" customFormat="1" x14ac:dyDescent="0.2">
      <c r="A125" s="148"/>
      <c r="B125" s="150"/>
      <c r="C125" s="158"/>
      <c r="D125" s="43"/>
      <c r="E125" s="148"/>
      <c r="H125" s="43"/>
      <c r="I125" s="43"/>
      <c r="J125" s="43"/>
    </row>
    <row r="126" spans="1:10" s="162" customFormat="1" x14ac:dyDescent="0.2">
      <c r="A126" s="148"/>
      <c r="B126" s="150"/>
      <c r="C126" s="158"/>
      <c r="D126" s="43"/>
      <c r="E126" s="148"/>
      <c r="H126" s="43"/>
      <c r="I126" s="43"/>
      <c r="J126" s="43"/>
    </row>
    <row r="127" spans="1:10" s="162" customFormat="1" x14ac:dyDescent="0.2">
      <c r="A127" s="148"/>
      <c r="B127" s="150"/>
      <c r="C127" s="158"/>
      <c r="D127" s="43"/>
      <c r="E127" s="148"/>
      <c r="H127" s="43"/>
      <c r="I127" s="43"/>
      <c r="J127" s="43"/>
    </row>
    <row r="128" spans="1:10" s="162" customFormat="1" x14ac:dyDescent="0.2">
      <c r="A128" s="148"/>
      <c r="B128" s="150"/>
      <c r="C128" s="158"/>
      <c r="D128" s="43"/>
      <c r="E128" s="148"/>
      <c r="H128" s="43"/>
      <c r="I128" s="43"/>
      <c r="J128" s="43"/>
    </row>
    <row r="129" spans="1:10" s="162" customFormat="1" x14ac:dyDescent="0.2">
      <c r="A129" s="148"/>
      <c r="B129" s="150"/>
      <c r="C129" s="158"/>
      <c r="D129" s="43"/>
      <c r="E129" s="148"/>
      <c r="H129" s="43"/>
      <c r="I129" s="43"/>
      <c r="J129" s="43"/>
    </row>
    <row r="130" spans="1:10" s="162" customFormat="1" x14ac:dyDescent="0.2">
      <c r="A130" s="148"/>
      <c r="B130" s="150"/>
      <c r="C130" s="158"/>
      <c r="D130" s="43"/>
      <c r="E130" s="148"/>
      <c r="H130" s="43"/>
      <c r="I130" s="43"/>
      <c r="J130" s="43"/>
    </row>
    <row r="131" spans="1:10" s="162" customFormat="1" x14ac:dyDescent="0.2">
      <c r="A131" s="148"/>
      <c r="B131" s="150"/>
      <c r="C131" s="158"/>
      <c r="D131" s="43"/>
      <c r="E131" s="148"/>
      <c r="H131" s="43"/>
      <c r="I131" s="43"/>
      <c r="J131" s="43"/>
    </row>
    <row r="132" spans="1:10" s="162" customFormat="1" x14ac:dyDescent="0.2">
      <c r="A132" s="148"/>
      <c r="B132" s="150"/>
      <c r="C132" s="158"/>
      <c r="D132" s="43"/>
      <c r="E132" s="148"/>
      <c r="H132" s="43"/>
      <c r="I132" s="43"/>
      <c r="J132" s="43"/>
    </row>
    <row r="133" spans="1:10" s="162" customFormat="1" x14ac:dyDescent="0.2">
      <c r="A133" s="148"/>
      <c r="B133" s="150"/>
      <c r="C133" s="158"/>
      <c r="D133" s="43"/>
      <c r="E133" s="148"/>
      <c r="H133" s="43"/>
      <c r="I133" s="43"/>
      <c r="J133" s="43"/>
    </row>
    <row r="134" spans="1:10" s="162" customFormat="1" x14ac:dyDescent="0.2">
      <c r="A134" s="148"/>
      <c r="B134" s="150"/>
      <c r="C134" s="158"/>
      <c r="D134" s="43"/>
      <c r="E134" s="148"/>
      <c r="H134" s="43"/>
      <c r="I134" s="43"/>
      <c r="J134" s="43"/>
    </row>
    <row r="135" spans="1:10" s="162" customFormat="1" x14ac:dyDescent="0.2">
      <c r="A135" s="148"/>
      <c r="B135" s="150"/>
      <c r="C135" s="158"/>
      <c r="D135" s="43"/>
      <c r="E135" s="148"/>
      <c r="H135" s="43"/>
      <c r="I135" s="43"/>
      <c r="J135" s="43"/>
    </row>
    <row r="136" spans="1:10" s="162" customFormat="1" x14ac:dyDescent="0.2">
      <c r="A136" s="148"/>
      <c r="B136" s="150"/>
      <c r="C136" s="158"/>
      <c r="D136" s="43"/>
      <c r="E136" s="148"/>
      <c r="H136" s="43"/>
      <c r="I136" s="43"/>
      <c r="J136" s="43"/>
    </row>
    <row r="137" spans="1:10" s="162" customFormat="1" x14ac:dyDescent="0.2">
      <c r="A137" s="148"/>
      <c r="B137" s="150"/>
      <c r="C137" s="158"/>
      <c r="D137" s="43"/>
      <c r="E137" s="148"/>
      <c r="H137" s="43"/>
      <c r="I137" s="43"/>
      <c r="J137" s="43"/>
    </row>
    <row r="138" spans="1:10" s="162" customFormat="1" x14ac:dyDescent="0.2">
      <c r="A138" s="148"/>
      <c r="B138" s="150"/>
      <c r="C138" s="158"/>
      <c r="D138" s="43"/>
      <c r="E138" s="148"/>
      <c r="H138" s="43"/>
      <c r="I138" s="43"/>
      <c r="J138" s="43"/>
    </row>
    <row r="139" spans="1:10" s="162" customFormat="1" x14ac:dyDescent="0.2">
      <c r="A139" s="148"/>
      <c r="B139" s="150"/>
      <c r="C139" s="158"/>
      <c r="D139" s="43"/>
      <c r="E139" s="148"/>
      <c r="H139" s="43"/>
      <c r="I139" s="43"/>
      <c r="J139" s="43"/>
    </row>
    <row r="140" spans="1:10" s="162" customFormat="1" x14ac:dyDescent="0.2">
      <c r="A140" s="148"/>
      <c r="B140" s="150"/>
      <c r="C140" s="158"/>
      <c r="D140" s="43"/>
      <c r="E140" s="148"/>
      <c r="H140" s="43"/>
      <c r="I140" s="43"/>
      <c r="J140" s="43"/>
    </row>
    <row r="141" spans="1:10" s="162" customFormat="1" x14ac:dyDescent="0.2">
      <c r="A141" s="148"/>
      <c r="B141" s="150"/>
      <c r="C141" s="158"/>
      <c r="D141" s="43"/>
      <c r="E141" s="148"/>
      <c r="H141" s="43"/>
      <c r="I141" s="43"/>
      <c r="J141" s="43"/>
    </row>
    <row r="142" spans="1:10" s="162" customFormat="1" x14ac:dyDescent="0.2">
      <c r="A142" s="148"/>
      <c r="B142" s="150"/>
      <c r="C142" s="158"/>
      <c r="D142" s="43"/>
      <c r="E142" s="148"/>
      <c r="H142" s="43"/>
      <c r="I142" s="43"/>
      <c r="J142" s="43"/>
    </row>
    <row r="143" spans="1:10" s="162" customFormat="1" x14ac:dyDescent="0.2">
      <c r="A143" s="148"/>
      <c r="B143" s="150"/>
      <c r="C143" s="158"/>
      <c r="D143" s="43"/>
      <c r="E143" s="148"/>
      <c r="H143" s="43"/>
      <c r="I143" s="43"/>
      <c r="J143" s="43"/>
    </row>
    <row r="144" spans="1:10" s="162" customFormat="1" x14ac:dyDescent="0.2">
      <c r="A144" s="148"/>
      <c r="B144" s="150"/>
      <c r="C144" s="158"/>
      <c r="D144" s="43"/>
      <c r="E144" s="148"/>
      <c r="H144" s="43"/>
      <c r="I144" s="43"/>
      <c r="J144" s="43"/>
    </row>
    <row r="145" spans="1:10" s="162" customFormat="1" x14ac:dyDescent="0.2">
      <c r="A145" s="148"/>
      <c r="B145" s="150"/>
      <c r="C145" s="158"/>
      <c r="D145" s="43"/>
      <c r="E145" s="148"/>
      <c r="H145" s="43"/>
      <c r="I145" s="43"/>
      <c r="J145" s="43"/>
    </row>
    <row r="146" spans="1:10" s="162" customFormat="1" x14ac:dyDescent="0.2">
      <c r="A146" s="148"/>
      <c r="B146" s="150"/>
      <c r="C146" s="158"/>
      <c r="D146" s="43"/>
      <c r="E146" s="148"/>
      <c r="H146" s="43"/>
      <c r="I146" s="43"/>
      <c r="J146" s="43"/>
    </row>
    <row r="147" spans="1:10" s="162" customFormat="1" x14ac:dyDescent="0.2">
      <c r="A147" s="148"/>
      <c r="B147" s="150"/>
      <c r="C147" s="158"/>
      <c r="D147" s="43"/>
      <c r="E147" s="148"/>
      <c r="H147" s="43"/>
      <c r="I147" s="43"/>
      <c r="J147" s="43"/>
    </row>
    <row r="148" spans="1:10" s="162" customFormat="1" x14ac:dyDescent="0.2">
      <c r="A148" s="148"/>
      <c r="B148" s="150"/>
      <c r="C148" s="158"/>
      <c r="D148" s="43"/>
      <c r="E148" s="148"/>
      <c r="H148" s="43"/>
      <c r="I148" s="43"/>
      <c r="J148" s="43"/>
    </row>
    <row r="149" spans="1:10" s="162" customFormat="1" x14ac:dyDescent="0.2">
      <c r="A149" s="148"/>
      <c r="B149" s="150"/>
      <c r="C149" s="158"/>
      <c r="D149" s="43"/>
      <c r="E149" s="148"/>
      <c r="H149" s="43"/>
      <c r="I149" s="43"/>
      <c r="J149" s="43"/>
    </row>
    <row r="150" spans="1:10" s="162" customFormat="1" x14ac:dyDescent="0.2">
      <c r="A150" s="148"/>
      <c r="B150" s="150"/>
      <c r="C150" s="158"/>
      <c r="D150" s="43"/>
      <c r="E150" s="148"/>
      <c r="H150" s="43"/>
      <c r="I150" s="43"/>
      <c r="J150" s="43"/>
    </row>
    <row r="151" spans="1:10" s="162" customFormat="1" x14ac:dyDescent="0.2">
      <c r="A151" s="148"/>
      <c r="B151" s="150"/>
      <c r="C151" s="158"/>
      <c r="D151" s="43"/>
      <c r="E151" s="148"/>
      <c r="H151" s="43"/>
      <c r="I151" s="43"/>
      <c r="J151" s="43"/>
    </row>
    <row r="152" spans="1:10" s="162" customFormat="1" x14ac:dyDescent="0.2">
      <c r="A152" s="148"/>
      <c r="B152" s="150"/>
      <c r="C152" s="158"/>
      <c r="D152" s="43"/>
      <c r="E152" s="148"/>
      <c r="H152" s="43"/>
      <c r="I152" s="43"/>
      <c r="J152" s="43"/>
    </row>
    <row r="153" spans="1:10" s="162" customFormat="1" x14ac:dyDescent="0.2">
      <c r="A153" s="148"/>
      <c r="B153" s="150"/>
      <c r="C153" s="158"/>
      <c r="D153" s="43"/>
      <c r="E153" s="148"/>
      <c r="H153" s="43"/>
      <c r="I153" s="43"/>
      <c r="J153" s="43"/>
    </row>
    <row r="154" spans="1:10" s="162" customFormat="1" x14ac:dyDescent="0.2">
      <c r="A154" s="148"/>
      <c r="B154" s="150"/>
      <c r="C154" s="158"/>
      <c r="D154" s="43"/>
      <c r="E154" s="148"/>
      <c r="H154" s="43"/>
      <c r="I154" s="43"/>
      <c r="J154" s="43"/>
    </row>
    <row r="155" spans="1:10" s="162" customFormat="1" x14ac:dyDescent="0.2">
      <c r="A155" s="148"/>
      <c r="B155" s="150"/>
      <c r="C155" s="158"/>
      <c r="D155" s="43"/>
      <c r="E155" s="148"/>
      <c r="H155" s="43"/>
      <c r="I155" s="43"/>
      <c r="J155" s="43"/>
    </row>
    <row r="156" spans="1:10" s="162" customFormat="1" x14ac:dyDescent="0.2">
      <c r="A156" s="148"/>
      <c r="B156" s="150"/>
      <c r="C156" s="158"/>
      <c r="D156" s="43"/>
      <c r="E156" s="148"/>
      <c r="H156" s="43"/>
      <c r="I156" s="43"/>
      <c r="J156" s="43"/>
    </row>
    <row r="157" spans="1:10" s="162" customFormat="1" x14ac:dyDescent="0.2">
      <c r="A157" s="148"/>
      <c r="B157" s="150"/>
      <c r="C157" s="158"/>
      <c r="D157" s="43"/>
      <c r="E157" s="148"/>
      <c r="H157" s="43"/>
      <c r="I157" s="43"/>
      <c r="J157" s="43"/>
    </row>
    <row r="158" spans="1:10" s="162" customFormat="1" x14ac:dyDescent="0.2">
      <c r="A158" s="148"/>
      <c r="B158" s="150"/>
      <c r="C158" s="158"/>
      <c r="D158" s="43"/>
      <c r="E158" s="148"/>
      <c r="H158" s="43"/>
      <c r="I158" s="43"/>
      <c r="J158" s="43"/>
    </row>
    <row r="159" spans="1:10" s="162" customFormat="1" x14ac:dyDescent="0.2">
      <c r="A159" s="148"/>
      <c r="B159" s="150"/>
      <c r="C159" s="158"/>
      <c r="D159" s="43"/>
      <c r="E159" s="148"/>
      <c r="H159" s="43"/>
      <c r="I159" s="43"/>
      <c r="J159" s="43"/>
    </row>
    <row r="160" spans="1:10" s="162" customFormat="1" x14ac:dyDescent="0.2">
      <c r="A160" s="148"/>
      <c r="B160" s="150"/>
      <c r="C160" s="158"/>
      <c r="D160" s="43"/>
      <c r="E160" s="148"/>
      <c r="H160" s="43"/>
      <c r="I160" s="43"/>
      <c r="J160" s="43"/>
    </row>
    <row r="161" spans="1:10" s="162" customFormat="1" x14ac:dyDescent="0.2">
      <c r="A161" s="148"/>
      <c r="B161" s="150"/>
      <c r="C161" s="158"/>
      <c r="D161" s="43"/>
      <c r="E161" s="148"/>
      <c r="H161" s="43"/>
      <c r="I161" s="43"/>
      <c r="J161" s="43"/>
    </row>
    <row r="162" spans="1:10" s="162" customFormat="1" x14ac:dyDescent="0.2">
      <c r="A162" s="148"/>
      <c r="B162" s="150"/>
      <c r="C162" s="158"/>
      <c r="D162" s="43"/>
      <c r="E162" s="148"/>
      <c r="H162" s="43"/>
      <c r="I162" s="43"/>
      <c r="J162" s="43"/>
    </row>
    <row r="163" spans="1:10" s="162" customFormat="1" x14ac:dyDescent="0.2">
      <c r="A163" s="148"/>
      <c r="B163" s="150"/>
      <c r="C163" s="158"/>
      <c r="D163" s="43"/>
      <c r="E163" s="148"/>
      <c r="H163" s="43"/>
      <c r="I163" s="43"/>
      <c r="J163" s="43"/>
    </row>
    <row r="164" spans="1:10" s="162" customFormat="1" x14ac:dyDescent="0.2">
      <c r="A164" s="148"/>
      <c r="B164" s="150"/>
      <c r="C164" s="158"/>
      <c r="D164" s="43"/>
      <c r="E164" s="148"/>
      <c r="H164" s="43"/>
      <c r="I164" s="43"/>
      <c r="J164" s="43"/>
    </row>
    <row r="165" spans="1:10" s="162" customFormat="1" x14ac:dyDescent="0.2">
      <c r="A165" s="148"/>
      <c r="B165" s="150"/>
      <c r="C165" s="158"/>
      <c r="D165" s="43"/>
      <c r="E165" s="148"/>
      <c r="H165" s="43"/>
      <c r="I165" s="43"/>
      <c r="J165" s="43"/>
    </row>
    <row r="166" spans="1:10" s="162" customFormat="1" x14ac:dyDescent="0.2">
      <c r="A166" s="148"/>
      <c r="B166" s="150"/>
      <c r="C166" s="158"/>
      <c r="D166" s="43"/>
      <c r="E166" s="148"/>
      <c r="H166" s="43"/>
      <c r="I166" s="43"/>
      <c r="J166" s="43"/>
    </row>
    <row r="167" spans="1:10" s="162" customFormat="1" x14ac:dyDescent="0.2">
      <c r="A167" s="148"/>
      <c r="B167" s="150"/>
      <c r="C167" s="158"/>
      <c r="D167" s="43"/>
      <c r="E167" s="148"/>
      <c r="H167" s="43"/>
      <c r="I167" s="43"/>
      <c r="J167" s="43"/>
    </row>
    <row r="168" spans="1:10" s="162" customFormat="1" x14ac:dyDescent="0.2">
      <c r="A168" s="148"/>
      <c r="B168" s="150"/>
      <c r="C168" s="158"/>
      <c r="D168" s="43"/>
      <c r="E168" s="148"/>
      <c r="H168" s="43"/>
      <c r="I168" s="43"/>
      <c r="J168" s="43"/>
    </row>
    <row r="169" spans="1:10" s="162" customFormat="1" x14ac:dyDescent="0.2">
      <c r="A169" s="148"/>
      <c r="B169" s="150"/>
      <c r="C169" s="158"/>
      <c r="D169" s="43"/>
      <c r="E169" s="148"/>
      <c r="H169" s="43"/>
      <c r="I169" s="43"/>
      <c r="J169" s="43"/>
    </row>
    <row r="170" spans="1:10" s="162" customFormat="1" x14ac:dyDescent="0.2">
      <c r="A170" s="148"/>
      <c r="B170" s="150"/>
      <c r="C170" s="158"/>
      <c r="D170" s="43"/>
      <c r="E170" s="148"/>
      <c r="H170" s="43"/>
      <c r="I170" s="43"/>
      <c r="J170" s="43"/>
    </row>
    <row r="171" spans="1:10" s="162" customFormat="1" x14ac:dyDescent="0.2">
      <c r="A171" s="148"/>
      <c r="B171" s="150"/>
      <c r="C171" s="158"/>
      <c r="D171" s="43"/>
      <c r="E171" s="148"/>
      <c r="H171" s="43"/>
      <c r="I171" s="43"/>
      <c r="J171" s="43"/>
    </row>
    <row r="172" spans="1:10" s="162" customFormat="1" x14ac:dyDescent="0.2">
      <c r="A172" s="148"/>
      <c r="B172" s="150"/>
      <c r="C172" s="158"/>
      <c r="D172" s="43"/>
      <c r="E172" s="148"/>
      <c r="H172" s="43"/>
      <c r="I172" s="43"/>
      <c r="J172" s="43"/>
    </row>
    <row r="173" spans="1:10" s="162" customFormat="1" x14ac:dyDescent="0.2">
      <c r="A173" s="148"/>
      <c r="B173" s="150"/>
      <c r="C173" s="158"/>
      <c r="D173" s="43"/>
      <c r="E173" s="148"/>
      <c r="H173" s="43"/>
      <c r="I173" s="43"/>
      <c r="J173" s="43"/>
    </row>
    <row r="174" spans="1:10" s="162" customFormat="1" x14ac:dyDescent="0.2">
      <c r="A174" s="148"/>
      <c r="B174" s="150"/>
      <c r="C174" s="158"/>
      <c r="D174" s="43"/>
      <c r="E174" s="148"/>
      <c r="H174" s="43"/>
      <c r="I174" s="43"/>
      <c r="J174" s="43"/>
    </row>
    <row r="175" spans="1:10" s="162" customFormat="1" x14ac:dyDescent="0.2">
      <c r="A175" s="148"/>
      <c r="B175" s="150"/>
      <c r="C175" s="158"/>
      <c r="D175" s="43"/>
      <c r="E175" s="148"/>
      <c r="H175" s="43"/>
      <c r="I175" s="43"/>
      <c r="J175" s="43"/>
    </row>
    <row r="176" spans="1:10" s="162" customFormat="1" x14ac:dyDescent="0.2">
      <c r="A176" s="148"/>
      <c r="B176" s="150"/>
      <c r="C176" s="158"/>
      <c r="D176" s="43"/>
      <c r="E176" s="148"/>
      <c r="H176" s="43"/>
      <c r="I176" s="43"/>
      <c r="J176" s="43"/>
    </row>
    <row r="177" spans="1:10" s="162" customFormat="1" x14ac:dyDescent="0.2">
      <c r="A177" s="148"/>
      <c r="B177" s="150"/>
      <c r="C177" s="158"/>
      <c r="D177" s="43"/>
      <c r="E177" s="148"/>
      <c r="H177" s="43"/>
      <c r="I177" s="43"/>
      <c r="J177" s="43"/>
    </row>
    <row r="178" spans="1:10" s="162" customFormat="1" x14ac:dyDescent="0.2">
      <c r="A178" s="148"/>
      <c r="B178" s="150"/>
      <c r="C178" s="158"/>
      <c r="D178" s="43"/>
      <c r="E178" s="148"/>
      <c r="H178" s="43"/>
      <c r="I178" s="43"/>
      <c r="J178" s="43"/>
    </row>
    <row r="179" spans="1:10" s="162" customFormat="1" x14ac:dyDescent="0.2">
      <c r="A179" s="148"/>
      <c r="B179" s="150"/>
      <c r="C179" s="158"/>
      <c r="D179" s="43"/>
      <c r="E179" s="148"/>
      <c r="H179" s="43"/>
      <c r="I179" s="43"/>
      <c r="J179" s="43"/>
    </row>
    <row r="180" spans="1:10" s="162" customFormat="1" x14ac:dyDescent="0.2">
      <c r="A180" s="148"/>
      <c r="B180" s="150"/>
      <c r="C180" s="158"/>
      <c r="D180" s="43"/>
      <c r="E180" s="148"/>
      <c r="H180" s="43"/>
      <c r="I180" s="43"/>
      <c r="J180" s="43"/>
    </row>
    <row r="181" spans="1:10" s="162" customFormat="1" x14ac:dyDescent="0.2">
      <c r="A181" s="148"/>
      <c r="B181" s="150"/>
      <c r="C181" s="158"/>
      <c r="D181" s="43"/>
      <c r="E181" s="148"/>
      <c r="H181" s="43"/>
      <c r="I181" s="43"/>
      <c r="J181" s="43"/>
    </row>
    <row r="182" spans="1:10" s="162" customFormat="1" x14ac:dyDescent="0.2">
      <c r="A182" s="148"/>
      <c r="B182" s="150"/>
      <c r="C182" s="158"/>
      <c r="D182" s="43"/>
      <c r="E182" s="148"/>
      <c r="H182" s="43"/>
      <c r="I182" s="43"/>
      <c r="J182" s="43"/>
    </row>
    <row r="183" spans="1:10" s="162" customFormat="1" x14ac:dyDescent="0.2">
      <c r="A183" s="148"/>
      <c r="B183" s="150"/>
      <c r="C183" s="158"/>
      <c r="D183" s="43"/>
      <c r="E183" s="148"/>
      <c r="H183" s="43"/>
      <c r="I183" s="43"/>
      <c r="J183" s="43"/>
    </row>
    <row r="184" spans="1:10" s="162" customFormat="1" x14ac:dyDescent="0.2">
      <c r="A184" s="148"/>
      <c r="B184" s="150"/>
      <c r="C184" s="158"/>
      <c r="D184" s="43"/>
      <c r="E184" s="148"/>
      <c r="H184" s="43"/>
      <c r="I184" s="43"/>
      <c r="J184" s="43"/>
    </row>
    <row r="185" spans="1:10" s="162" customFormat="1" x14ac:dyDescent="0.2">
      <c r="A185" s="148"/>
      <c r="B185" s="150"/>
      <c r="C185" s="158"/>
      <c r="D185" s="43"/>
      <c r="E185" s="148"/>
      <c r="H185" s="43"/>
      <c r="I185" s="43"/>
      <c r="J185" s="43"/>
    </row>
    <row r="186" spans="1:10" s="162" customFormat="1" x14ac:dyDescent="0.2">
      <c r="A186" s="148"/>
      <c r="B186" s="150"/>
      <c r="C186" s="158"/>
      <c r="D186" s="43"/>
      <c r="E186" s="148"/>
      <c r="H186" s="43"/>
      <c r="I186" s="43"/>
      <c r="J186" s="43"/>
    </row>
    <row r="187" spans="1:10" s="162" customFormat="1" x14ac:dyDescent="0.2">
      <c r="A187" s="148"/>
      <c r="B187" s="150"/>
      <c r="C187" s="158"/>
      <c r="D187" s="43"/>
      <c r="E187" s="148"/>
      <c r="H187" s="43"/>
      <c r="I187" s="43"/>
      <c r="J187" s="43"/>
    </row>
    <row r="188" spans="1:10" s="162" customFormat="1" x14ac:dyDescent="0.2">
      <c r="A188" s="148"/>
      <c r="B188" s="150"/>
      <c r="C188" s="158"/>
      <c r="D188" s="43"/>
      <c r="E188" s="148"/>
      <c r="H188" s="43"/>
      <c r="I188" s="43"/>
      <c r="J188" s="43"/>
    </row>
    <row r="189" spans="1:10" s="162" customFormat="1" x14ac:dyDescent="0.2">
      <c r="A189" s="148"/>
      <c r="B189" s="150"/>
      <c r="C189" s="158"/>
      <c r="D189" s="43"/>
      <c r="E189" s="148"/>
      <c r="H189" s="43"/>
      <c r="I189" s="43"/>
      <c r="J189" s="43"/>
    </row>
    <row r="190" spans="1:10" s="162" customFormat="1" x14ac:dyDescent="0.2">
      <c r="A190" s="148"/>
      <c r="B190" s="150"/>
      <c r="C190" s="158"/>
      <c r="D190" s="43"/>
      <c r="E190" s="148"/>
      <c r="H190" s="43"/>
      <c r="I190" s="43"/>
      <c r="J190" s="43"/>
    </row>
    <row r="191" spans="1:10" s="162" customFormat="1" x14ac:dyDescent="0.2">
      <c r="A191" s="148"/>
      <c r="B191" s="150"/>
      <c r="C191" s="158"/>
      <c r="D191" s="43"/>
      <c r="E191" s="148"/>
      <c r="H191" s="43"/>
      <c r="I191" s="43"/>
      <c r="J191" s="43"/>
    </row>
    <row r="192" spans="1:10" s="162" customFormat="1" x14ac:dyDescent="0.2">
      <c r="A192" s="148"/>
      <c r="B192" s="150"/>
      <c r="C192" s="158"/>
      <c r="D192" s="43"/>
      <c r="E192" s="148"/>
      <c r="H192" s="43"/>
      <c r="I192" s="43"/>
      <c r="J192" s="43"/>
    </row>
    <row r="193" spans="1:10" s="162" customFormat="1" x14ac:dyDescent="0.2">
      <c r="A193" s="148"/>
      <c r="B193" s="150"/>
      <c r="C193" s="158"/>
      <c r="D193" s="43"/>
      <c r="E193" s="148"/>
      <c r="H193" s="43"/>
      <c r="I193" s="43"/>
      <c r="J193" s="43"/>
    </row>
    <row r="194" spans="1:10" s="162" customFormat="1" x14ac:dyDescent="0.2">
      <c r="A194" s="148"/>
      <c r="B194" s="150"/>
      <c r="C194" s="158"/>
      <c r="D194" s="43"/>
      <c r="E194" s="148"/>
      <c r="H194" s="43"/>
      <c r="I194" s="43"/>
      <c r="J194" s="43"/>
    </row>
    <row r="195" spans="1:10" s="162" customFormat="1" x14ac:dyDescent="0.2">
      <c r="A195" s="148"/>
      <c r="B195" s="150"/>
      <c r="C195" s="158"/>
      <c r="D195" s="43"/>
      <c r="E195" s="148"/>
      <c r="H195" s="43"/>
      <c r="I195" s="43"/>
      <c r="J195" s="43"/>
    </row>
    <row r="196" spans="1:10" s="162" customFormat="1" x14ac:dyDescent="0.2">
      <c r="A196" s="148"/>
      <c r="B196" s="150"/>
      <c r="C196" s="158"/>
      <c r="D196" s="43"/>
      <c r="E196" s="148"/>
      <c r="H196" s="43"/>
      <c r="I196" s="43"/>
      <c r="J196" s="43"/>
    </row>
    <row r="197" spans="1:10" s="162" customFormat="1" x14ac:dyDescent="0.2">
      <c r="A197" s="148"/>
      <c r="B197" s="150"/>
      <c r="C197" s="158"/>
      <c r="D197" s="43"/>
      <c r="E197" s="148"/>
      <c r="H197" s="43"/>
      <c r="I197" s="43"/>
      <c r="J197" s="43"/>
    </row>
    <row r="198" spans="1:10" s="162" customFormat="1" x14ac:dyDescent="0.2">
      <c r="A198" s="148"/>
      <c r="B198" s="150"/>
      <c r="C198" s="158"/>
      <c r="D198" s="43"/>
      <c r="E198" s="148"/>
      <c r="H198" s="43"/>
      <c r="I198" s="43"/>
      <c r="J198" s="43"/>
    </row>
    <row r="199" spans="1:10" s="162" customFormat="1" x14ac:dyDescent="0.2">
      <c r="A199" s="148"/>
      <c r="B199" s="150"/>
      <c r="C199" s="158"/>
      <c r="D199" s="43"/>
      <c r="E199" s="148"/>
      <c r="H199" s="43"/>
      <c r="I199" s="43"/>
      <c r="J199" s="43"/>
    </row>
    <row r="200" spans="1:10" s="162" customFormat="1" x14ac:dyDescent="0.2">
      <c r="A200" s="148"/>
      <c r="B200" s="150"/>
      <c r="C200" s="158"/>
      <c r="D200" s="43"/>
      <c r="E200" s="148"/>
      <c r="H200" s="43"/>
      <c r="I200" s="43"/>
      <c r="J200" s="43"/>
    </row>
    <row r="201" spans="1:10" s="162" customFormat="1" x14ac:dyDescent="0.2">
      <c r="A201" s="148"/>
      <c r="B201" s="150"/>
      <c r="C201" s="158"/>
      <c r="D201" s="43"/>
      <c r="E201" s="148"/>
      <c r="H201" s="43"/>
      <c r="I201" s="43"/>
      <c r="J201" s="43"/>
    </row>
    <row r="202" spans="1:10" s="162" customFormat="1" x14ac:dyDescent="0.2">
      <c r="A202" s="148"/>
      <c r="B202" s="150"/>
      <c r="C202" s="158"/>
      <c r="D202" s="43"/>
      <c r="E202" s="148"/>
      <c r="H202" s="43"/>
      <c r="I202" s="43"/>
      <c r="J202" s="43"/>
    </row>
    <row r="203" spans="1:10" s="162" customFormat="1" x14ac:dyDescent="0.2">
      <c r="A203" s="148"/>
      <c r="B203" s="150"/>
      <c r="C203" s="158"/>
      <c r="D203" s="43"/>
      <c r="E203" s="148"/>
      <c r="H203" s="43"/>
      <c r="I203" s="43"/>
      <c r="J203" s="43"/>
    </row>
    <row r="204" spans="1:10" s="162" customFormat="1" x14ac:dyDescent="0.2">
      <c r="A204" s="148"/>
      <c r="B204" s="150"/>
      <c r="C204" s="158"/>
      <c r="D204" s="43"/>
      <c r="E204" s="148"/>
      <c r="H204" s="43"/>
      <c r="I204" s="43"/>
      <c r="J204" s="43"/>
    </row>
    <row r="205" spans="1:10" s="162" customFormat="1" x14ac:dyDescent="0.2">
      <c r="A205" s="148"/>
      <c r="B205" s="150"/>
      <c r="C205" s="158"/>
      <c r="D205" s="43"/>
      <c r="E205" s="148"/>
      <c r="H205" s="43"/>
      <c r="I205" s="43"/>
      <c r="J205" s="43"/>
    </row>
    <row r="206" spans="1:10" s="162" customFormat="1" x14ac:dyDescent="0.2">
      <c r="A206" s="148"/>
      <c r="B206" s="150"/>
      <c r="C206" s="158"/>
      <c r="D206" s="43"/>
      <c r="E206" s="148"/>
      <c r="H206" s="43"/>
      <c r="I206" s="43"/>
      <c r="J206" s="43"/>
    </row>
    <row r="207" spans="1:10" s="162" customFormat="1" x14ac:dyDescent="0.2">
      <c r="A207" s="148"/>
      <c r="B207" s="150"/>
      <c r="C207" s="158"/>
      <c r="D207" s="43"/>
      <c r="E207" s="148"/>
      <c r="H207" s="43"/>
      <c r="I207" s="43"/>
      <c r="J207" s="43"/>
    </row>
    <row r="208" spans="1:10" s="162" customFormat="1" x14ac:dyDescent="0.2">
      <c r="A208" s="148"/>
      <c r="B208" s="150"/>
      <c r="C208" s="158"/>
      <c r="D208" s="43"/>
      <c r="E208" s="148"/>
      <c r="H208" s="43"/>
      <c r="I208" s="43"/>
      <c r="J208" s="43"/>
    </row>
    <row r="209" spans="1:10" s="162" customFormat="1" x14ac:dyDescent="0.2">
      <c r="A209" s="148"/>
      <c r="B209" s="150"/>
      <c r="C209" s="158"/>
      <c r="D209" s="43"/>
      <c r="E209" s="148"/>
      <c r="H209" s="43"/>
      <c r="I209" s="43"/>
      <c r="J209" s="43"/>
    </row>
    <row r="210" spans="1:10" s="162" customFormat="1" x14ac:dyDescent="0.2">
      <c r="A210" s="148"/>
      <c r="B210" s="150"/>
      <c r="C210" s="158"/>
      <c r="D210" s="43"/>
      <c r="E210" s="148"/>
      <c r="H210" s="43"/>
      <c r="I210" s="43"/>
      <c r="J210" s="43"/>
    </row>
    <row r="211" spans="1:10" s="162" customFormat="1" x14ac:dyDescent="0.2">
      <c r="A211" s="148"/>
      <c r="B211" s="150"/>
      <c r="C211" s="158"/>
      <c r="D211" s="43"/>
      <c r="E211" s="148"/>
      <c r="H211" s="43"/>
      <c r="I211" s="43"/>
      <c r="J211" s="43"/>
    </row>
    <row r="212" spans="1:10" s="162" customFormat="1" x14ac:dyDescent="0.2">
      <c r="A212" s="148"/>
      <c r="B212" s="150"/>
      <c r="C212" s="158"/>
      <c r="D212" s="43"/>
      <c r="E212" s="148"/>
      <c r="H212" s="43"/>
      <c r="I212" s="43"/>
      <c r="J212" s="43"/>
    </row>
    <row r="213" spans="1:10" s="162" customFormat="1" x14ac:dyDescent="0.2">
      <c r="A213" s="148"/>
      <c r="B213" s="150"/>
      <c r="C213" s="158"/>
      <c r="D213" s="43"/>
      <c r="E213" s="148"/>
      <c r="H213" s="43"/>
      <c r="I213" s="43"/>
      <c r="J213" s="43"/>
    </row>
    <row r="214" spans="1:10" s="162" customFormat="1" x14ac:dyDescent="0.2">
      <c r="A214" s="148"/>
      <c r="B214" s="150"/>
      <c r="C214" s="158"/>
      <c r="D214" s="43"/>
      <c r="E214" s="148"/>
      <c r="H214" s="43"/>
      <c r="I214" s="43"/>
      <c r="J214" s="43"/>
    </row>
    <row r="215" spans="1:10" s="162" customFormat="1" x14ac:dyDescent="0.2">
      <c r="A215" s="148"/>
      <c r="B215" s="150"/>
      <c r="C215" s="158"/>
      <c r="D215" s="43"/>
      <c r="E215" s="148"/>
      <c r="H215" s="43"/>
      <c r="I215" s="43"/>
      <c r="J215" s="43"/>
    </row>
    <row r="216" spans="1:10" s="162" customFormat="1" x14ac:dyDescent="0.2">
      <c r="A216" s="148"/>
      <c r="B216" s="150"/>
      <c r="C216" s="158"/>
      <c r="D216" s="43"/>
      <c r="E216" s="148"/>
      <c r="H216" s="43"/>
      <c r="I216" s="43"/>
      <c r="J216" s="43"/>
    </row>
    <row r="217" spans="1:10" s="162" customFormat="1" x14ac:dyDescent="0.2">
      <c r="A217" s="148"/>
      <c r="B217" s="150"/>
      <c r="C217" s="158"/>
      <c r="D217" s="43"/>
      <c r="E217" s="148"/>
      <c r="H217" s="43"/>
      <c r="I217" s="43"/>
      <c r="J217" s="43"/>
    </row>
    <row r="218" spans="1:10" s="162" customFormat="1" x14ac:dyDescent="0.2">
      <c r="A218" s="148"/>
      <c r="B218" s="150"/>
      <c r="C218" s="158"/>
      <c r="D218" s="43"/>
      <c r="E218" s="148"/>
      <c r="H218" s="43"/>
      <c r="I218" s="43"/>
      <c r="J218" s="43"/>
    </row>
    <row r="219" spans="1:10" s="162" customFormat="1" x14ac:dyDescent="0.2">
      <c r="A219" s="148"/>
      <c r="B219" s="150"/>
      <c r="C219" s="158"/>
      <c r="D219" s="43"/>
      <c r="E219" s="148"/>
      <c r="H219" s="43"/>
      <c r="I219" s="43"/>
      <c r="J219" s="43"/>
    </row>
    <row r="220" spans="1:10" s="162" customFormat="1" x14ac:dyDescent="0.2">
      <c r="A220" s="148"/>
      <c r="B220" s="150"/>
      <c r="C220" s="158"/>
      <c r="D220" s="43"/>
      <c r="E220" s="148"/>
      <c r="H220" s="43"/>
      <c r="I220" s="43"/>
      <c r="J220" s="43"/>
    </row>
    <row r="221" spans="1:10" s="162" customFormat="1" x14ac:dyDescent="0.2">
      <c r="A221" s="148"/>
      <c r="B221" s="150"/>
      <c r="C221" s="158"/>
      <c r="D221" s="43"/>
      <c r="E221" s="148"/>
      <c r="H221" s="43"/>
      <c r="I221" s="43"/>
      <c r="J221" s="43"/>
    </row>
    <row r="222" spans="1:10" s="162" customFormat="1" x14ac:dyDescent="0.2">
      <c r="A222" s="148"/>
      <c r="B222" s="150"/>
      <c r="C222" s="158"/>
      <c r="D222" s="43"/>
      <c r="E222" s="148"/>
      <c r="H222" s="43"/>
      <c r="I222" s="43"/>
      <c r="J222" s="43"/>
    </row>
    <row r="223" spans="1:10" s="162" customFormat="1" x14ac:dyDescent="0.2">
      <c r="A223" s="148"/>
      <c r="B223" s="150"/>
      <c r="C223" s="158"/>
      <c r="D223" s="43"/>
      <c r="E223" s="148"/>
      <c r="H223" s="43"/>
      <c r="I223" s="43"/>
      <c r="J223" s="43"/>
    </row>
    <row r="224" spans="1:10" s="162" customFormat="1" x14ac:dyDescent="0.2">
      <c r="A224" s="148"/>
      <c r="B224" s="150"/>
      <c r="C224" s="158"/>
      <c r="D224" s="43"/>
      <c r="E224" s="148"/>
      <c r="H224" s="43"/>
      <c r="I224" s="43"/>
      <c r="J224" s="43"/>
    </row>
    <row r="225" spans="1:10" s="162" customFormat="1" x14ac:dyDescent="0.2">
      <c r="A225" s="148"/>
      <c r="B225" s="150"/>
      <c r="C225" s="158"/>
      <c r="D225" s="43"/>
      <c r="E225" s="148"/>
      <c r="H225" s="43"/>
      <c r="I225" s="43"/>
      <c r="J225" s="43"/>
    </row>
    <row r="226" spans="1:10" s="162" customFormat="1" x14ac:dyDescent="0.2">
      <c r="A226" s="148"/>
      <c r="B226" s="150"/>
      <c r="C226" s="158"/>
      <c r="D226" s="43"/>
      <c r="E226" s="148"/>
      <c r="H226" s="43"/>
      <c r="I226" s="43"/>
      <c r="J226" s="43"/>
    </row>
    <row r="227" spans="1:10" s="162" customFormat="1" x14ac:dyDescent="0.2">
      <c r="A227" s="148"/>
      <c r="B227" s="150"/>
      <c r="C227" s="158"/>
      <c r="D227" s="43"/>
      <c r="E227" s="148"/>
      <c r="H227" s="43"/>
      <c r="I227" s="43"/>
      <c r="J227" s="43"/>
    </row>
    <row r="228" spans="1:10" s="162" customFormat="1" x14ac:dyDescent="0.2">
      <c r="A228" s="148"/>
      <c r="B228" s="150"/>
      <c r="C228" s="158"/>
      <c r="D228" s="43"/>
      <c r="E228" s="148"/>
      <c r="H228" s="43"/>
      <c r="I228" s="43"/>
      <c r="J228" s="43"/>
    </row>
    <row r="229" spans="1:10" s="162" customFormat="1" x14ac:dyDescent="0.2">
      <c r="A229" s="148"/>
      <c r="B229" s="150"/>
      <c r="C229" s="158"/>
      <c r="D229" s="43"/>
      <c r="E229" s="148"/>
      <c r="H229" s="43"/>
      <c r="I229" s="43"/>
      <c r="J229" s="43"/>
    </row>
    <row r="230" spans="1:10" s="162" customFormat="1" x14ac:dyDescent="0.2">
      <c r="A230" s="148"/>
      <c r="B230" s="150"/>
      <c r="C230" s="158"/>
      <c r="D230" s="43"/>
      <c r="E230" s="148"/>
      <c r="H230" s="43"/>
      <c r="I230" s="43"/>
      <c r="J230" s="43"/>
    </row>
    <row r="231" spans="1:10" s="162" customFormat="1" x14ac:dyDescent="0.2">
      <c r="A231" s="148"/>
      <c r="B231" s="150"/>
      <c r="C231" s="158"/>
      <c r="D231" s="43"/>
      <c r="E231" s="148"/>
      <c r="H231" s="43"/>
      <c r="I231" s="43"/>
      <c r="J231" s="43"/>
    </row>
    <row r="232" spans="1:10" s="162" customFormat="1" x14ac:dyDescent="0.2">
      <c r="A232" s="148"/>
      <c r="B232" s="150"/>
      <c r="C232" s="158"/>
      <c r="D232" s="43"/>
      <c r="E232" s="148"/>
      <c r="H232" s="43"/>
      <c r="I232" s="43"/>
      <c r="J232" s="43"/>
    </row>
    <row r="233" spans="1:10" s="162" customFormat="1" x14ac:dyDescent="0.2">
      <c r="A233" s="148"/>
      <c r="B233" s="150"/>
      <c r="C233" s="158"/>
      <c r="D233" s="43"/>
      <c r="E233" s="148"/>
      <c r="H233" s="43"/>
      <c r="I233" s="43"/>
      <c r="J233" s="43"/>
    </row>
    <row r="234" spans="1:10" s="162" customFormat="1" x14ac:dyDescent="0.2">
      <c r="A234" s="148"/>
      <c r="B234" s="150"/>
      <c r="C234" s="158"/>
      <c r="D234" s="43"/>
      <c r="E234" s="148"/>
      <c r="H234" s="43"/>
      <c r="I234" s="43"/>
      <c r="J234" s="43"/>
    </row>
    <row r="235" spans="1:10" s="162" customFormat="1" x14ac:dyDescent="0.2">
      <c r="A235" s="148"/>
      <c r="B235" s="150"/>
      <c r="C235" s="158"/>
      <c r="D235" s="43"/>
      <c r="E235" s="148"/>
      <c r="H235" s="43"/>
      <c r="I235" s="43"/>
      <c r="J235" s="43"/>
    </row>
    <row r="236" spans="1:10" s="162" customFormat="1" x14ac:dyDescent="0.2">
      <c r="A236" s="148"/>
      <c r="B236" s="150"/>
      <c r="C236" s="158"/>
      <c r="D236" s="43"/>
      <c r="E236" s="148"/>
      <c r="H236" s="43"/>
      <c r="I236" s="43"/>
      <c r="J236" s="43"/>
    </row>
    <row r="237" spans="1:10" s="162" customFormat="1" x14ac:dyDescent="0.2">
      <c r="A237" s="148"/>
      <c r="B237" s="150"/>
      <c r="C237" s="158"/>
      <c r="D237" s="43"/>
      <c r="E237" s="148"/>
      <c r="H237" s="43"/>
      <c r="I237" s="43"/>
      <c r="J237" s="43"/>
    </row>
    <row r="238" spans="1:10" s="162" customFormat="1" x14ac:dyDescent="0.2">
      <c r="A238" s="148"/>
      <c r="B238" s="150"/>
      <c r="C238" s="158"/>
      <c r="D238" s="43"/>
      <c r="E238" s="148"/>
      <c r="H238" s="43"/>
      <c r="I238" s="43"/>
      <c r="J238" s="43"/>
    </row>
    <row r="239" spans="1:10" s="162" customFormat="1" x14ac:dyDescent="0.2">
      <c r="A239" s="148"/>
      <c r="B239" s="150"/>
      <c r="C239" s="158"/>
      <c r="D239" s="43"/>
      <c r="E239" s="148"/>
      <c r="H239" s="43"/>
      <c r="I239" s="43"/>
      <c r="J239" s="43"/>
    </row>
    <row r="240" spans="1:10" s="162" customFormat="1" x14ac:dyDescent="0.2">
      <c r="A240" s="148"/>
      <c r="B240" s="150"/>
      <c r="C240" s="158"/>
      <c r="D240" s="43"/>
      <c r="E240" s="148"/>
      <c r="H240" s="43"/>
      <c r="I240" s="43"/>
      <c r="J240" s="43"/>
    </row>
    <row r="241" spans="1:10" s="162" customFormat="1" x14ac:dyDescent="0.2">
      <c r="A241" s="148"/>
      <c r="B241" s="150"/>
      <c r="C241" s="158"/>
      <c r="D241" s="43"/>
      <c r="E241" s="148"/>
      <c r="H241" s="43"/>
      <c r="I241" s="43"/>
      <c r="J241" s="43"/>
    </row>
    <row r="242" spans="1:10" s="162" customFormat="1" x14ac:dyDescent="0.2">
      <c r="A242" s="148"/>
      <c r="B242" s="150"/>
      <c r="C242" s="158"/>
      <c r="D242" s="43"/>
      <c r="E242" s="148"/>
      <c r="H242" s="43"/>
      <c r="I242" s="43"/>
      <c r="J242" s="43"/>
    </row>
    <row r="243" spans="1:10" s="162" customFormat="1" x14ac:dyDescent="0.2">
      <c r="A243" s="148"/>
      <c r="B243" s="150"/>
      <c r="C243" s="158"/>
      <c r="D243" s="43"/>
      <c r="E243" s="148"/>
      <c r="H243" s="43"/>
      <c r="I243" s="43"/>
      <c r="J243" s="43"/>
    </row>
    <row r="244" spans="1:10" s="162" customFormat="1" x14ac:dyDescent="0.2">
      <c r="A244" s="148"/>
      <c r="B244" s="150"/>
      <c r="C244" s="158"/>
      <c r="D244" s="43"/>
      <c r="E244" s="148"/>
      <c r="H244" s="43"/>
      <c r="I244" s="43"/>
      <c r="J244" s="43"/>
    </row>
    <row r="245" spans="1:10" s="162" customFormat="1" x14ac:dyDescent="0.2">
      <c r="A245" s="148"/>
      <c r="B245" s="150"/>
      <c r="C245" s="158"/>
      <c r="D245" s="43"/>
      <c r="E245" s="148"/>
      <c r="H245" s="43"/>
      <c r="I245" s="43"/>
      <c r="J245" s="43"/>
    </row>
    <row r="246" spans="1:10" s="162" customFormat="1" x14ac:dyDescent="0.2">
      <c r="A246" s="148"/>
      <c r="B246" s="150"/>
      <c r="C246" s="158"/>
      <c r="D246" s="43"/>
      <c r="E246" s="148"/>
      <c r="H246" s="43"/>
      <c r="I246" s="43"/>
      <c r="J246" s="43"/>
    </row>
    <row r="247" spans="1:10" s="162" customFormat="1" x14ac:dyDescent="0.2">
      <c r="A247" s="148"/>
      <c r="B247" s="150"/>
      <c r="C247" s="158"/>
      <c r="D247" s="43"/>
      <c r="E247" s="148"/>
      <c r="H247" s="43"/>
      <c r="I247" s="43"/>
      <c r="J247" s="43"/>
    </row>
    <row r="248" spans="1:10" s="162" customFormat="1" x14ac:dyDescent="0.2">
      <c r="A248" s="148"/>
      <c r="B248" s="150"/>
      <c r="C248" s="158"/>
      <c r="D248" s="43"/>
      <c r="E248" s="148"/>
      <c r="H248" s="43"/>
      <c r="I248" s="43"/>
      <c r="J248" s="43"/>
    </row>
    <row r="249" spans="1:10" s="162" customFormat="1" x14ac:dyDescent="0.2">
      <c r="A249" s="148"/>
      <c r="B249" s="150"/>
      <c r="C249" s="158"/>
      <c r="D249" s="43"/>
      <c r="E249" s="148"/>
      <c r="H249" s="43"/>
      <c r="I249" s="43"/>
      <c r="J249" s="43"/>
    </row>
    <row r="250" spans="1:10" s="162" customFormat="1" x14ac:dyDescent="0.2">
      <c r="A250" s="148"/>
      <c r="B250" s="150"/>
      <c r="C250" s="158"/>
      <c r="D250" s="43"/>
      <c r="E250" s="148"/>
      <c r="H250" s="43"/>
      <c r="I250" s="43"/>
      <c r="J250" s="43"/>
    </row>
    <row r="251" spans="1:10" s="162" customFormat="1" x14ac:dyDescent="0.2">
      <c r="A251" s="148"/>
      <c r="B251" s="150"/>
      <c r="C251" s="158"/>
      <c r="D251" s="43"/>
      <c r="E251" s="148"/>
      <c r="H251" s="43"/>
      <c r="I251" s="43"/>
      <c r="J251" s="43"/>
    </row>
    <row r="252" spans="1:10" s="162" customFormat="1" x14ac:dyDescent="0.2">
      <c r="A252" s="148"/>
      <c r="B252" s="150"/>
      <c r="C252" s="158"/>
      <c r="D252" s="43"/>
      <c r="E252" s="148"/>
      <c r="H252" s="43"/>
      <c r="I252" s="43"/>
      <c r="J252" s="43"/>
    </row>
    <row r="253" spans="1:10" s="162" customFormat="1" x14ac:dyDescent="0.2">
      <c r="A253" s="148"/>
      <c r="B253" s="150"/>
      <c r="C253" s="158"/>
      <c r="D253" s="43"/>
      <c r="E253" s="148"/>
      <c r="H253" s="43"/>
      <c r="I253" s="43"/>
      <c r="J253" s="43"/>
    </row>
    <row r="254" spans="1:10" s="162" customFormat="1" x14ac:dyDescent="0.2">
      <c r="A254" s="148"/>
      <c r="B254" s="150"/>
      <c r="C254" s="158"/>
      <c r="D254" s="43"/>
      <c r="E254" s="148"/>
      <c r="H254" s="43"/>
      <c r="I254" s="43"/>
      <c r="J254" s="43"/>
    </row>
    <row r="255" spans="1:10" s="162" customFormat="1" x14ac:dyDescent="0.2">
      <c r="A255" s="148"/>
      <c r="B255" s="150"/>
      <c r="C255" s="158"/>
      <c r="D255" s="43"/>
      <c r="E255" s="148"/>
      <c r="H255" s="43"/>
      <c r="I255" s="43"/>
      <c r="J255" s="43"/>
    </row>
    <row r="256" spans="1:10" s="162" customFormat="1" x14ac:dyDescent="0.2">
      <c r="A256" s="148"/>
      <c r="B256" s="150"/>
      <c r="C256" s="158"/>
      <c r="D256" s="43"/>
      <c r="E256" s="148"/>
      <c r="H256" s="43"/>
      <c r="I256" s="43"/>
      <c r="J256" s="43"/>
    </row>
    <row r="257" spans="1:10" s="162" customFormat="1" x14ac:dyDescent="0.2">
      <c r="A257" s="148"/>
      <c r="B257" s="150"/>
      <c r="C257" s="158"/>
      <c r="D257" s="43"/>
      <c r="E257" s="148"/>
      <c r="H257" s="43"/>
      <c r="I257" s="43"/>
      <c r="J257" s="43"/>
    </row>
    <row r="258" spans="1:10" s="162" customFormat="1" x14ac:dyDescent="0.2">
      <c r="A258" s="148"/>
      <c r="B258" s="150"/>
      <c r="C258" s="158"/>
      <c r="D258" s="43"/>
      <c r="E258" s="148"/>
      <c r="H258" s="43"/>
      <c r="I258" s="43"/>
      <c r="J258" s="43"/>
    </row>
    <row r="259" spans="1:10" s="162" customFormat="1" x14ac:dyDescent="0.2">
      <c r="A259" s="148"/>
      <c r="B259" s="150"/>
      <c r="C259" s="158"/>
      <c r="D259" s="43"/>
      <c r="E259" s="148"/>
      <c r="H259" s="43"/>
      <c r="I259" s="43"/>
      <c r="J259" s="43"/>
    </row>
    <row r="260" spans="1:10" s="162" customFormat="1" x14ac:dyDescent="0.2">
      <c r="A260" s="148"/>
      <c r="B260" s="150"/>
      <c r="C260" s="158"/>
      <c r="D260" s="43"/>
      <c r="E260" s="148"/>
      <c r="H260" s="43"/>
      <c r="I260" s="43"/>
      <c r="J260" s="43"/>
    </row>
    <row r="261" spans="1:10" s="162" customFormat="1" x14ac:dyDescent="0.2">
      <c r="A261" s="148"/>
      <c r="B261" s="150"/>
      <c r="C261" s="158"/>
      <c r="D261" s="43"/>
      <c r="E261" s="148"/>
      <c r="H261" s="43"/>
      <c r="I261" s="43"/>
      <c r="J261" s="43"/>
    </row>
    <row r="262" spans="1:10" s="162" customFormat="1" x14ac:dyDescent="0.2">
      <c r="A262" s="148"/>
      <c r="B262" s="150"/>
      <c r="C262" s="158"/>
      <c r="D262" s="43"/>
      <c r="E262" s="148"/>
      <c r="H262" s="43"/>
      <c r="I262" s="43"/>
      <c r="J262" s="43"/>
    </row>
    <row r="263" spans="1:10" s="162" customFormat="1" x14ac:dyDescent="0.2">
      <c r="A263" s="148"/>
      <c r="B263" s="150"/>
      <c r="C263" s="158"/>
      <c r="D263" s="43"/>
      <c r="E263" s="148"/>
      <c r="H263" s="43"/>
      <c r="I263" s="43"/>
      <c r="J263" s="43"/>
    </row>
    <row r="264" spans="1:10" s="162" customFormat="1" x14ac:dyDescent="0.2">
      <c r="A264" s="148"/>
      <c r="B264" s="150"/>
      <c r="C264" s="158"/>
      <c r="D264" s="43"/>
      <c r="E264" s="148"/>
      <c r="H264" s="43"/>
      <c r="I264" s="43"/>
      <c r="J264" s="43"/>
    </row>
    <row r="265" spans="1:10" s="162" customFormat="1" x14ac:dyDescent="0.2">
      <c r="A265" s="148"/>
      <c r="B265" s="150"/>
      <c r="C265" s="158"/>
      <c r="D265" s="43"/>
      <c r="E265" s="148"/>
      <c r="H265" s="43"/>
      <c r="I265" s="43"/>
      <c r="J265" s="43"/>
    </row>
    <row r="266" spans="1:10" s="162" customFormat="1" x14ac:dyDescent="0.2">
      <c r="A266" s="148"/>
      <c r="B266" s="150"/>
      <c r="C266" s="158"/>
      <c r="D266" s="43"/>
      <c r="E266" s="148"/>
      <c r="H266" s="43"/>
      <c r="I266" s="43"/>
      <c r="J266" s="43"/>
    </row>
    <row r="267" spans="1:10" s="162" customFormat="1" x14ac:dyDescent="0.2">
      <c r="A267" s="148"/>
      <c r="B267" s="150"/>
      <c r="C267" s="158"/>
      <c r="D267" s="43"/>
      <c r="E267" s="148"/>
      <c r="H267" s="43"/>
      <c r="I267" s="43"/>
      <c r="J267" s="43"/>
    </row>
    <row r="268" spans="1:10" s="162" customFormat="1" x14ac:dyDescent="0.2">
      <c r="A268" s="148"/>
      <c r="B268" s="150"/>
      <c r="C268" s="158"/>
      <c r="D268" s="43"/>
      <c r="E268" s="148"/>
      <c r="H268" s="43"/>
      <c r="I268" s="43"/>
      <c r="J268" s="43"/>
    </row>
    <row r="269" spans="1:10" s="162" customFormat="1" x14ac:dyDescent="0.2">
      <c r="A269" s="148"/>
      <c r="B269" s="150"/>
      <c r="C269" s="158"/>
      <c r="D269" s="43"/>
      <c r="E269" s="148"/>
      <c r="H269" s="43"/>
      <c r="I269" s="43"/>
      <c r="J269" s="43"/>
    </row>
    <row r="270" spans="1:10" s="162" customFormat="1" x14ac:dyDescent="0.2">
      <c r="A270" s="148"/>
      <c r="B270" s="150"/>
      <c r="C270" s="158"/>
      <c r="D270" s="43"/>
      <c r="E270" s="148"/>
      <c r="H270" s="43"/>
      <c r="I270" s="43"/>
      <c r="J270" s="43"/>
    </row>
    <row r="271" spans="1:10" s="162" customFormat="1" x14ac:dyDescent="0.2">
      <c r="A271" s="148"/>
      <c r="B271" s="150"/>
      <c r="C271" s="158"/>
      <c r="D271" s="43"/>
      <c r="E271" s="148"/>
      <c r="H271" s="43"/>
      <c r="I271" s="43"/>
      <c r="J271" s="43"/>
    </row>
    <row r="272" spans="1:10" s="162" customFormat="1" x14ac:dyDescent="0.2">
      <c r="A272" s="148"/>
      <c r="B272" s="150"/>
      <c r="C272" s="158"/>
      <c r="D272" s="43"/>
      <c r="E272" s="148"/>
      <c r="H272" s="43"/>
      <c r="I272" s="43"/>
      <c r="J272" s="43"/>
    </row>
    <row r="273" spans="1:10" s="162" customFormat="1" x14ac:dyDescent="0.2">
      <c r="A273" s="148"/>
      <c r="B273" s="150"/>
      <c r="C273" s="158"/>
      <c r="D273" s="43"/>
      <c r="E273" s="148"/>
      <c r="H273" s="43"/>
      <c r="I273" s="43"/>
      <c r="J273" s="43"/>
    </row>
    <row r="274" spans="1:10" s="162" customFormat="1" x14ac:dyDescent="0.2">
      <c r="A274" s="148"/>
      <c r="B274" s="150"/>
      <c r="C274" s="158"/>
      <c r="D274" s="43"/>
      <c r="E274" s="148"/>
      <c r="H274" s="43"/>
      <c r="I274" s="43"/>
      <c r="J274" s="43"/>
    </row>
    <row r="275" spans="1:10" s="162" customFormat="1" x14ac:dyDescent="0.2">
      <c r="A275" s="148"/>
      <c r="B275" s="150"/>
      <c r="C275" s="158"/>
      <c r="D275" s="43"/>
      <c r="E275" s="148"/>
      <c r="H275" s="43"/>
      <c r="I275" s="43"/>
      <c r="J275" s="43"/>
    </row>
    <row r="276" spans="1:10" s="162" customFormat="1" x14ac:dyDescent="0.2">
      <c r="A276" s="148"/>
      <c r="B276" s="150"/>
      <c r="C276" s="158"/>
      <c r="D276" s="43"/>
      <c r="E276" s="148"/>
      <c r="H276" s="43"/>
      <c r="I276" s="43"/>
      <c r="J276" s="43"/>
    </row>
    <row r="277" spans="1:10" s="162" customFormat="1" x14ac:dyDescent="0.2">
      <c r="A277" s="148"/>
      <c r="B277" s="150"/>
      <c r="C277" s="158"/>
      <c r="D277" s="43"/>
      <c r="E277" s="148"/>
      <c r="H277" s="43"/>
      <c r="I277" s="43"/>
      <c r="J277" s="43"/>
    </row>
    <row r="278" spans="1:10" s="162" customFormat="1" x14ac:dyDescent="0.2">
      <c r="A278" s="148"/>
      <c r="B278" s="150"/>
      <c r="C278" s="158"/>
      <c r="D278" s="43"/>
      <c r="E278" s="148"/>
      <c r="H278" s="43"/>
      <c r="I278" s="43"/>
      <c r="J278" s="43"/>
    </row>
    <row r="279" spans="1:10" s="162" customFormat="1" x14ac:dyDescent="0.2">
      <c r="A279" s="148"/>
      <c r="B279" s="150"/>
      <c r="C279" s="158"/>
      <c r="D279" s="43"/>
      <c r="E279" s="148"/>
      <c r="H279" s="43"/>
      <c r="I279" s="43"/>
      <c r="J279" s="43"/>
    </row>
    <row r="280" spans="1:10" s="162" customFormat="1" x14ac:dyDescent="0.2">
      <c r="A280" s="148"/>
      <c r="B280" s="150"/>
      <c r="C280" s="158"/>
      <c r="D280" s="43"/>
      <c r="E280" s="148"/>
      <c r="H280" s="43"/>
      <c r="I280" s="43"/>
      <c r="J280" s="43"/>
    </row>
    <row r="281" spans="1:10" s="162" customFormat="1" x14ac:dyDescent="0.2">
      <c r="A281" s="148"/>
      <c r="B281" s="150"/>
      <c r="C281" s="158"/>
      <c r="D281" s="43"/>
      <c r="E281" s="148"/>
      <c r="H281" s="43"/>
      <c r="I281" s="43"/>
      <c r="J281" s="43"/>
    </row>
    <row r="282" spans="1:10" s="162" customFormat="1" x14ac:dyDescent="0.2">
      <c r="A282" s="148"/>
      <c r="B282" s="150"/>
      <c r="C282" s="158"/>
      <c r="D282" s="43"/>
      <c r="E282" s="148"/>
      <c r="H282" s="43"/>
      <c r="I282" s="43"/>
      <c r="J282" s="43"/>
    </row>
    <row r="283" spans="1:10" s="162" customFormat="1" x14ac:dyDescent="0.2">
      <c r="A283" s="148"/>
      <c r="B283" s="150"/>
      <c r="C283" s="158"/>
      <c r="D283" s="43"/>
      <c r="E283" s="148"/>
      <c r="H283" s="43"/>
      <c r="I283" s="43"/>
      <c r="J283" s="43"/>
    </row>
    <row r="284" spans="1:10" s="162" customFormat="1" x14ac:dyDescent="0.2">
      <c r="A284" s="148"/>
      <c r="B284" s="150"/>
      <c r="C284" s="158"/>
      <c r="D284" s="43"/>
      <c r="E284" s="148"/>
      <c r="H284" s="43"/>
      <c r="I284" s="43"/>
      <c r="J284" s="43"/>
    </row>
    <row r="285" spans="1:10" s="162" customFormat="1" x14ac:dyDescent="0.2">
      <c r="A285" s="148"/>
      <c r="B285" s="150"/>
      <c r="C285" s="158"/>
      <c r="D285" s="43"/>
      <c r="E285" s="148"/>
      <c r="H285" s="43"/>
      <c r="I285" s="43"/>
      <c r="J285" s="43"/>
    </row>
    <row r="286" spans="1:10" s="162" customFormat="1" x14ac:dyDescent="0.2">
      <c r="A286" s="148"/>
      <c r="B286" s="150"/>
      <c r="C286" s="158"/>
      <c r="D286" s="43"/>
      <c r="E286" s="148"/>
      <c r="H286" s="43"/>
      <c r="I286" s="43"/>
      <c r="J286" s="43"/>
    </row>
    <row r="287" spans="1:10" s="162" customFormat="1" x14ac:dyDescent="0.2">
      <c r="A287" s="148"/>
      <c r="B287" s="150"/>
      <c r="C287" s="158"/>
      <c r="D287" s="43"/>
      <c r="E287" s="148"/>
      <c r="H287" s="43"/>
      <c r="I287" s="43"/>
      <c r="J287" s="43"/>
    </row>
    <row r="288" spans="1:10" s="162" customFormat="1" x14ac:dyDescent="0.2">
      <c r="A288" s="148"/>
      <c r="B288" s="150"/>
      <c r="C288" s="158"/>
      <c r="D288" s="43"/>
      <c r="E288" s="148"/>
      <c r="H288" s="43"/>
      <c r="I288" s="43"/>
      <c r="J288" s="43"/>
    </row>
    <row r="289" spans="1:10" s="162" customFormat="1" x14ac:dyDescent="0.2">
      <c r="A289" s="148"/>
      <c r="B289" s="150"/>
      <c r="C289" s="158"/>
      <c r="D289" s="43"/>
      <c r="E289" s="148"/>
      <c r="H289" s="43"/>
      <c r="I289" s="43"/>
      <c r="J289" s="43"/>
    </row>
    <row r="290" spans="1:10" s="162" customFormat="1" x14ac:dyDescent="0.2">
      <c r="A290" s="148"/>
      <c r="B290" s="150"/>
      <c r="C290" s="158"/>
      <c r="D290" s="43"/>
      <c r="E290" s="148"/>
      <c r="H290" s="43"/>
      <c r="I290" s="43"/>
      <c r="J290" s="43"/>
    </row>
    <row r="291" spans="1:10" s="162" customFormat="1" x14ac:dyDescent="0.2">
      <c r="A291" s="148"/>
      <c r="B291" s="150"/>
      <c r="C291" s="158"/>
      <c r="D291" s="43"/>
      <c r="E291" s="148"/>
      <c r="H291" s="43"/>
      <c r="I291" s="43"/>
      <c r="J291" s="43"/>
    </row>
    <row r="292" spans="1:10" s="162" customFormat="1" x14ac:dyDescent="0.2">
      <c r="A292" s="148"/>
      <c r="B292" s="150"/>
      <c r="C292" s="158"/>
      <c r="D292" s="43"/>
      <c r="E292" s="148"/>
      <c r="H292" s="43"/>
      <c r="I292" s="43"/>
      <c r="J292" s="43"/>
    </row>
    <row r="293" spans="1:10" s="162" customFormat="1" x14ac:dyDescent="0.2">
      <c r="A293" s="148"/>
      <c r="B293" s="150"/>
      <c r="C293" s="158"/>
      <c r="D293" s="43"/>
      <c r="E293" s="148"/>
      <c r="H293" s="43"/>
      <c r="I293" s="43"/>
      <c r="J293" s="43"/>
    </row>
    <row r="294" spans="1:10" s="162" customFormat="1" x14ac:dyDescent="0.2">
      <c r="A294" s="148"/>
      <c r="B294" s="150"/>
      <c r="C294" s="158"/>
      <c r="D294" s="43"/>
      <c r="E294" s="148"/>
      <c r="H294" s="43"/>
      <c r="I294" s="43"/>
      <c r="J294" s="43"/>
    </row>
    <row r="295" spans="1:10" s="162" customFormat="1" x14ac:dyDescent="0.2">
      <c r="A295" s="148"/>
      <c r="B295" s="150"/>
      <c r="C295" s="158"/>
      <c r="D295" s="43"/>
      <c r="E295" s="148"/>
      <c r="H295" s="43"/>
      <c r="I295" s="43"/>
      <c r="J295" s="43"/>
    </row>
    <row r="296" spans="1:10" s="162" customFormat="1" x14ac:dyDescent="0.2">
      <c r="A296" s="148"/>
      <c r="B296" s="150"/>
      <c r="C296" s="158"/>
      <c r="D296" s="43"/>
      <c r="E296" s="148"/>
      <c r="H296" s="43"/>
      <c r="I296" s="43"/>
      <c r="J296" s="43"/>
    </row>
    <row r="297" spans="1:10" s="162" customFormat="1" x14ac:dyDescent="0.2">
      <c r="A297" s="148"/>
      <c r="B297" s="150"/>
      <c r="C297" s="158"/>
      <c r="D297" s="43"/>
      <c r="E297" s="148"/>
      <c r="H297" s="43"/>
      <c r="I297" s="43"/>
      <c r="J297" s="43"/>
    </row>
    <row r="298" spans="1:10" s="162" customFormat="1" x14ac:dyDescent="0.2">
      <c r="A298" s="148"/>
      <c r="B298" s="150"/>
      <c r="C298" s="158"/>
      <c r="D298" s="43"/>
      <c r="E298" s="148"/>
      <c r="H298" s="43"/>
      <c r="I298" s="43"/>
      <c r="J298" s="43"/>
    </row>
    <row r="299" spans="1:10" s="162" customFormat="1" x14ac:dyDescent="0.2">
      <c r="A299" s="148"/>
      <c r="B299" s="150"/>
      <c r="C299" s="158"/>
      <c r="D299" s="43"/>
      <c r="E299" s="148"/>
      <c r="H299" s="43"/>
      <c r="I299" s="43"/>
      <c r="J299" s="43"/>
    </row>
    <row r="300" spans="1:10" s="162" customFormat="1" x14ac:dyDescent="0.2">
      <c r="A300" s="148"/>
      <c r="B300" s="150"/>
      <c r="C300" s="158"/>
      <c r="D300" s="43"/>
      <c r="E300" s="148"/>
      <c r="H300" s="43"/>
      <c r="I300" s="43"/>
      <c r="J300" s="43"/>
    </row>
    <row r="301" spans="1:10" s="162" customFormat="1" x14ac:dyDescent="0.2">
      <c r="A301" s="148"/>
      <c r="B301" s="150"/>
      <c r="C301" s="158"/>
      <c r="D301" s="43"/>
      <c r="E301" s="148"/>
      <c r="H301" s="43"/>
      <c r="I301" s="43"/>
      <c r="J301" s="43"/>
    </row>
    <row r="302" spans="1:10" s="162" customFormat="1" x14ac:dyDescent="0.2">
      <c r="A302" s="148"/>
      <c r="B302" s="150"/>
      <c r="C302" s="158"/>
      <c r="D302" s="43"/>
      <c r="E302" s="148"/>
      <c r="H302" s="43"/>
      <c r="I302" s="43"/>
      <c r="J302" s="43"/>
    </row>
    <row r="303" spans="1:10" s="162" customFormat="1" x14ac:dyDescent="0.2">
      <c r="A303" s="148"/>
      <c r="B303" s="150"/>
      <c r="C303" s="158"/>
      <c r="D303" s="43"/>
      <c r="E303" s="148"/>
      <c r="H303" s="43"/>
      <c r="I303" s="43"/>
      <c r="J303" s="43"/>
    </row>
    <row r="304" spans="1:10" s="162" customFormat="1" x14ac:dyDescent="0.2">
      <c r="A304" s="148"/>
      <c r="B304" s="150"/>
      <c r="C304" s="158"/>
      <c r="D304" s="43"/>
      <c r="E304" s="148"/>
      <c r="H304" s="43"/>
      <c r="I304" s="43"/>
      <c r="J304" s="43"/>
    </row>
    <row r="305" spans="1:10" s="162" customFormat="1" x14ac:dyDescent="0.2">
      <c r="A305" s="148"/>
      <c r="B305" s="150"/>
      <c r="C305" s="158"/>
      <c r="D305" s="43"/>
      <c r="E305" s="148"/>
      <c r="H305" s="43"/>
      <c r="I305" s="43"/>
      <c r="J305" s="43"/>
    </row>
    <row r="306" spans="1:10" s="162" customFormat="1" x14ac:dyDescent="0.2">
      <c r="A306" s="148"/>
      <c r="B306" s="150"/>
      <c r="C306" s="158"/>
      <c r="D306" s="43"/>
      <c r="E306" s="148"/>
      <c r="H306" s="43"/>
      <c r="I306" s="43"/>
      <c r="J306" s="43"/>
    </row>
    <row r="307" spans="1:10" s="162" customFormat="1" x14ac:dyDescent="0.2">
      <c r="A307" s="148"/>
      <c r="B307" s="150"/>
      <c r="C307" s="158"/>
      <c r="D307" s="43"/>
      <c r="E307" s="148"/>
      <c r="H307" s="43"/>
      <c r="I307" s="43"/>
      <c r="J307" s="43"/>
    </row>
    <row r="308" spans="1:10" s="162" customFormat="1" x14ac:dyDescent="0.2">
      <c r="A308" s="148"/>
      <c r="B308" s="150"/>
      <c r="C308" s="158"/>
      <c r="D308" s="43"/>
      <c r="E308" s="148"/>
      <c r="H308" s="43"/>
      <c r="I308" s="43"/>
      <c r="J308" s="43"/>
    </row>
    <row r="309" spans="1:10" s="162" customFormat="1" x14ac:dyDescent="0.2">
      <c r="A309" s="148"/>
      <c r="B309" s="150"/>
      <c r="C309" s="158"/>
      <c r="D309" s="43"/>
      <c r="E309" s="148"/>
      <c r="H309" s="43"/>
      <c r="I309" s="43"/>
      <c r="J309" s="43"/>
    </row>
    <row r="310" spans="1:10" s="162" customFormat="1" x14ac:dyDescent="0.2">
      <c r="A310" s="148"/>
      <c r="B310" s="150"/>
      <c r="C310" s="158"/>
      <c r="D310" s="43"/>
      <c r="E310" s="148"/>
      <c r="H310" s="43"/>
      <c r="I310" s="43"/>
      <c r="J310" s="43"/>
    </row>
    <row r="311" spans="1:10" s="162" customFormat="1" x14ac:dyDescent="0.2">
      <c r="A311" s="148"/>
      <c r="B311" s="150"/>
      <c r="C311" s="158"/>
      <c r="D311" s="43"/>
      <c r="E311" s="148"/>
      <c r="H311" s="43"/>
      <c r="I311" s="43"/>
      <c r="J311" s="43"/>
    </row>
    <row r="312" spans="1:10" s="162" customFormat="1" x14ac:dyDescent="0.2">
      <c r="A312" s="148"/>
      <c r="B312" s="150"/>
      <c r="C312" s="158"/>
      <c r="D312" s="43"/>
      <c r="E312" s="148"/>
      <c r="H312" s="43"/>
      <c r="I312" s="43"/>
      <c r="J312" s="43"/>
    </row>
    <row r="313" spans="1:10" s="162" customFormat="1" x14ac:dyDescent="0.2">
      <c r="A313" s="148"/>
      <c r="B313" s="150"/>
      <c r="C313" s="158"/>
      <c r="D313" s="43"/>
      <c r="E313" s="148"/>
      <c r="H313" s="43"/>
      <c r="I313" s="43"/>
      <c r="J313" s="43"/>
    </row>
    <row r="314" spans="1:10" s="162" customFormat="1" x14ac:dyDescent="0.2">
      <c r="A314" s="148"/>
      <c r="B314" s="150"/>
      <c r="C314" s="158"/>
      <c r="D314" s="43"/>
      <c r="E314" s="148"/>
      <c r="H314" s="43"/>
      <c r="I314" s="43"/>
      <c r="J314" s="43"/>
    </row>
    <row r="315" spans="1:10" s="162" customFormat="1" x14ac:dyDescent="0.2">
      <c r="A315" s="148"/>
      <c r="B315" s="150"/>
      <c r="C315" s="158"/>
      <c r="D315" s="43"/>
      <c r="E315" s="148"/>
      <c r="H315" s="43"/>
      <c r="I315" s="43"/>
      <c r="J315" s="43"/>
    </row>
    <row r="316" spans="1:10" s="162" customFormat="1" x14ac:dyDescent="0.2">
      <c r="A316" s="148"/>
      <c r="B316" s="150"/>
      <c r="C316" s="158"/>
      <c r="D316" s="43"/>
      <c r="E316" s="148"/>
      <c r="H316" s="43"/>
      <c r="I316" s="43"/>
      <c r="J316" s="43"/>
    </row>
    <row r="317" spans="1:10" s="162" customFormat="1" x14ac:dyDescent="0.2">
      <c r="A317" s="148"/>
      <c r="B317" s="150"/>
      <c r="C317" s="158"/>
      <c r="D317" s="43"/>
      <c r="E317" s="148"/>
      <c r="H317" s="43"/>
      <c r="I317" s="43"/>
      <c r="J317" s="43"/>
    </row>
    <row r="318" spans="1:10" s="162" customFormat="1" x14ac:dyDescent="0.2">
      <c r="A318" s="148"/>
      <c r="B318" s="150"/>
      <c r="C318" s="158"/>
      <c r="D318" s="43"/>
      <c r="E318" s="148"/>
      <c r="H318" s="43"/>
      <c r="I318" s="43"/>
      <c r="J318" s="43"/>
    </row>
    <row r="319" spans="1:10" s="162" customFormat="1" x14ac:dyDescent="0.2">
      <c r="A319" s="148"/>
      <c r="B319" s="150"/>
      <c r="C319" s="158"/>
      <c r="D319" s="43"/>
      <c r="E319" s="148"/>
      <c r="H319" s="43"/>
      <c r="I319" s="43"/>
      <c r="J319" s="43"/>
    </row>
    <row r="320" spans="1:10" s="162" customFormat="1" x14ac:dyDescent="0.2">
      <c r="A320" s="148"/>
      <c r="B320" s="150"/>
      <c r="C320" s="158"/>
      <c r="D320" s="43"/>
      <c r="E320" s="148"/>
      <c r="H320" s="43"/>
      <c r="I320" s="43"/>
      <c r="J320" s="43"/>
    </row>
    <row r="321" spans="1:10" s="162" customFormat="1" x14ac:dyDescent="0.2">
      <c r="A321" s="148"/>
      <c r="B321" s="150"/>
      <c r="C321" s="158"/>
      <c r="D321" s="43"/>
      <c r="E321" s="148"/>
      <c r="H321" s="43"/>
      <c r="I321" s="43"/>
      <c r="J321" s="43"/>
    </row>
    <row r="322" spans="1:10" s="162" customFormat="1" x14ac:dyDescent="0.2">
      <c r="A322" s="148"/>
      <c r="B322" s="150"/>
      <c r="C322" s="158"/>
      <c r="D322" s="43"/>
      <c r="E322" s="148"/>
      <c r="H322" s="43"/>
      <c r="I322" s="43"/>
      <c r="J322" s="43"/>
    </row>
    <row r="323" spans="1:10" s="162" customFormat="1" x14ac:dyDescent="0.2">
      <c r="A323" s="148"/>
      <c r="B323" s="150"/>
      <c r="C323" s="158"/>
      <c r="D323" s="43"/>
      <c r="E323" s="148"/>
      <c r="H323" s="43"/>
      <c r="I323" s="43"/>
      <c r="J323" s="43"/>
    </row>
    <row r="324" spans="1:10" s="162" customFormat="1" x14ac:dyDescent="0.2">
      <c r="A324" s="148"/>
      <c r="B324" s="150"/>
      <c r="C324" s="158"/>
      <c r="D324" s="43"/>
      <c r="E324" s="148"/>
      <c r="H324" s="43"/>
      <c r="I324" s="43"/>
      <c r="J324" s="43"/>
    </row>
    <row r="325" spans="1:10" s="162" customFormat="1" x14ac:dyDescent="0.2">
      <c r="A325" s="148"/>
      <c r="B325" s="150"/>
      <c r="C325" s="158"/>
      <c r="D325" s="43"/>
      <c r="E325" s="148"/>
      <c r="H325" s="43"/>
      <c r="I325" s="43"/>
      <c r="J325" s="43"/>
    </row>
    <row r="326" spans="1:10" s="162" customFormat="1" x14ac:dyDescent="0.2">
      <c r="A326" s="148"/>
      <c r="B326" s="150"/>
      <c r="C326" s="158"/>
      <c r="D326" s="43"/>
      <c r="E326" s="148"/>
      <c r="H326" s="43"/>
      <c r="I326" s="43"/>
      <c r="J326" s="43"/>
    </row>
    <row r="327" spans="1:10" s="162" customFormat="1" x14ac:dyDescent="0.2">
      <c r="A327" s="148"/>
      <c r="B327" s="150"/>
      <c r="C327" s="158"/>
      <c r="D327" s="43"/>
      <c r="E327" s="148"/>
      <c r="H327" s="43"/>
      <c r="I327" s="43"/>
      <c r="J327" s="43"/>
    </row>
    <row r="328" spans="1:10" s="162" customFormat="1" x14ac:dyDescent="0.2">
      <c r="A328" s="148"/>
      <c r="B328" s="150"/>
      <c r="C328" s="158"/>
      <c r="D328" s="43"/>
      <c r="E328" s="148"/>
      <c r="H328" s="43"/>
      <c r="I328" s="43"/>
      <c r="J328" s="43"/>
    </row>
    <row r="329" spans="1:10" s="162" customFormat="1" x14ac:dyDescent="0.2">
      <c r="A329" s="148"/>
      <c r="B329" s="150"/>
      <c r="C329" s="158"/>
      <c r="D329" s="43"/>
      <c r="E329" s="148"/>
      <c r="H329" s="43"/>
      <c r="I329" s="43"/>
      <c r="J329" s="43"/>
    </row>
    <row r="330" spans="1:10" s="162" customFormat="1" x14ac:dyDescent="0.2">
      <c r="A330" s="148"/>
      <c r="B330" s="150"/>
      <c r="C330" s="158"/>
      <c r="D330" s="43"/>
      <c r="E330" s="148"/>
      <c r="H330" s="43"/>
      <c r="I330" s="43"/>
      <c r="J330" s="43"/>
    </row>
    <row r="331" spans="1:10" s="162" customFormat="1" x14ac:dyDescent="0.2">
      <c r="A331" s="148"/>
      <c r="B331" s="150"/>
      <c r="C331" s="158"/>
      <c r="D331" s="43"/>
      <c r="E331" s="148"/>
      <c r="H331" s="43"/>
      <c r="I331" s="43"/>
      <c r="J331" s="43"/>
    </row>
    <row r="332" spans="1:10" s="162" customFormat="1" x14ac:dyDescent="0.2">
      <c r="A332" s="148"/>
      <c r="B332" s="150"/>
      <c r="C332" s="158"/>
      <c r="D332" s="43"/>
      <c r="E332" s="148"/>
      <c r="H332" s="43"/>
      <c r="I332" s="43"/>
      <c r="J332" s="43"/>
    </row>
    <row r="333" spans="1:10" s="162" customFormat="1" x14ac:dyDescent="0.2">
      <c r="A333" s="148"/>
      <c r="B333" s="150"/>
      <c r="C333" s="158"/>
      <c r="D333" s="43"/>
      <c r="E333" s="148"/>
      <c r="H333" s="43"/>
      <c r="I333" s="43"/>
      <c r="J333" s="43"/>
    </row>
    <row r="334" spans="1:10" s="162" customFormat="1" x14ac:dyDescent="0.2">
      <c r="A334" s="148"/>
      <c r="B334" s="150"/>
      <c r="C334" s="158"/>
      <c r="D334" s="43"/>
      <c r="E334" s="148"/>
      <c r="H334" s="43"/>
      <c r="I334" s="43"/>
      <c r="J334" s="43"/>
    </row>
    <row r="335" spans="1:10" s="162" customFormat="1" x14ac:dyDescent="0.2">
      <c r="A335" s="148"/>
      <c r="B335" s="150"/>
      <c r="C335" s="158"/>
      <c r="D335" s="43"/>
      <c r="E335" s="148"/>
      <c r="H335" s="43"/>
      <c r="I335" s="43"/>
      <c r="J335" s="43"/>
    </row>
    <row r="336" spans="1:10" s="162" customFormat="1" x14ac:dyDescent="0.2">
      <c r="A336" s="148"/>
      <c r="B336" s="150"/>
      <c r="C336" s="158"/>
      <c r="D336" s="43"/>
      <c r="E336" s="148"/>
      <c r="H336" s="43"/>
      <c r="I336" s="43"/>
      <c r="J336" s="43"/>
    </row>
    <row r="337" spans="1:10" s="162" customFormat="1" x14ac:dyDescent="0.2">
      <c r="A337" s="148"/>
      <c r="B337" s="150"/>
      <c r="C337" s="158"/>
      <c r="D337" s="43"/>
      <c r="E337" s="148"/>
      <c r="H337" s="43"/>
      <c r="I337" s="43"/>
      <c r="J337" s="43"/>
    </row>
    <row r="338" spans="1:10" s="162" customFormat="1" x14ac:dyDescent="0.2">
      <c r="A338" s="148"/>
      <c r="B338" s="150"/>
      <c r="C338" s="158"/>
      <c r="D338" s="43"/>
      <c r="E338" s="148"/>
      <c r="H338" s="43"/>
      <c r="I338" s="43"/>
      <c r="J338" s="43"/>
    </row>
    <row r="339" spans="1:10" s="162" customFormat="1" x14ac:dyDescent="0.2">
      <c r="A339" s="148"/>
      <c r="B339" s="150"/>
      <c r="C339" s="158"/>
      <c r="D339" s="43"/>
      <c r="E339" s="148"/>
      <c r="H339" s="43"/>
      <c r="I339" s="43"/>
      <c r="J339" s="43"/>
    </row>
    <row r="340" spans="1:10" s="162" customFormat="1" x14ac:dyDescent="0.2">
      <c r="A340" s="148"/>
      <c r="B340" s="150"/>
      <c r="C340" s="158"/>
      <c r="D340" s="43"/>
      <c r="E340" s="148"/>
      <c r="H340" s="43"/>
      <c r="I340" s="43"/>
      <c r="J340" s="43"/>
    </row>
    <row r="341" spans="1:10" s="162" customFormat="1" x14ac:dyDescent="0.2">
      <c r="A341" s="148"/>
      <c r="B341" s="150"/>
      <c r="C341" s="158"/>
      <c r="D341" s="43"/>
      <c r="E341" s="148"/>
      <c r="H341" s="43"/>
      <c r="I341" s="43"/>
      <c r="J341" s="43"/>
    </row>
    <row r="342" spans="1:10" s="162" customFormat="1" x14ac:dyDescent="0.2">
      <c r="A342" s="148"/>
      <c r="B342" s="150"/>
      <c r="C342" s="158"/>
      <c r="D342" s="43"/>
      <c r="E342" s="148"/>
      <c r="H342" s="43"/>
      <c r="I342" s="43"/>
      <c r="J342" s="43"/>
    </row>
    <row r="343" spans="1:10" s="162" customFormat="1" x14ac:dyDescent="0.2">
      <c r="A343" s="148"/>
      <c r="B343" s="150"/>
      <c r="C343" s="158"/>
      <c r="D343" s="43"/>
      <c r="E343" s="148"/>
      <c r="H343" s="43"/>
      <c r="I343" s="43"/>
      <c r="J343" s="43"/>
    </row>
    <row r="344" spans="1:10" s="162" customFormat="1" x14ac:dyDescent="0.2">
      <c r="A344" s="148"/>
      <c r="B344" s="150"/>
      <c r="C344" s="158"/>
      <c r="D344" s="43"/>
      <c r="E344" s="148"/>
      <c r="H344" s="43"/>
      <c r="I344" s="43"/>
      <c r="J344" s="43"/>
    </row>
    <row r="345" spans="1:10" s="162" customFormat="1" x14ac:dyDescent="0.2">
      <c r="A345" s="148"/>
      <c r="B345" s="150"/>
      <c r="C345" s="158"/>
      <c r="D345" s="43"/>
      <c r="E345" s="148"/>
      <c r="H345" s="43"/>
      <c r="I345" s="43"/>
      <c r="J345" s="43"/>
    </row>
    <row r="346" spans="1:10" s="162" customFormat="1" x14ac:dyDescent="0.2">
      <c r="A346" s="148"/>
      <c r="B346" s="150"/>
      <c r="C346" s="158"/>
      <c r="D346" s="43"/>
      <c r="E346" s="148"/>
      <c r="H346" s="43"/>
      <c r="I346" s="43"/>
      <c r="J346" s="43"/>
    </row>
    <row r="347" spans="1:10" s="162" customFormat="1" x14ac:dyDescent="0.2">
      <c r="A347" s="148"/>
      <c r="B347" s="150"/>
      <c r="C347" s="158"/>
      <c r="D347" s="43"/>
      <c r="E347" s="148"/>
      <c r="H347" s="43"/>
      <c r="I347" s="43"/>
      <c r="J347" s="43"/>
    </row>
    <row r="348" spans="1:10" s="162" customFormat="1" x14ac:dyDescent="0.2">
      <c r="A348" s="148"/>
      <c r="B348" s="150"/>
      <c r="C348" s="158"/>
      <c r="D348" s="43"/>
      <c r="E348" s="148"/>
      <c r="H348" s="43"/>
      <c r="I348" s="43"/>
      <c r="J348" s="43"/>
    </row>
    <row r="349" spans="1:10" s="162" customFormat="1" x14ac:dyDescent="0.2">
      <c r="A349" s="148"/>
      <c r="B349" s="150"/>
      <c r="C349" s="158"/>
      <c r="D349" s="43"/>
      <c r="E349" s="148"/>
      <c r="H349" s="43"/>
      <c r="I349" s="43"/>
      <c r="J349" s="43"/>
    </row>
    <row r="350" spans="1:10" s="162" customFormat="1" x14ac:dyDescent="0.2">
      <c r="A350" s="148"/>
      <c r="B350" s="150"/>
      <c r="C350" s="158"/>
      <c r="D350" s="43"/>
      <c r="E350" s="148"/>
      <c r="H350" s="43"/>
      <c r="I350" s="43"/>
      <c r="J350" s="43"/>
    </row>
    <row r="351" spans="1:10" s="162" customFormat="1" x14ac:dyDescent="0.2">
      <c r="A351" s="148"/>
      <c r="B351" s="150"/>
      <c r="C351" s="158"/>
      <c r="D351" s="43"/>
      <c r="E351" s="148"/>
      <c r="H351" s="43"/>
      <c r="I351" s="43"/>
      <c r="J351" s="43"/>
    </row>
    <row r="352" spans="1:10" s="162" customFormat="1" x14ac:dyDescent="0.2">
      <c r="A352" s="148"/>
      <c r="B352" s="150"/>
      <c r="C352" s="158"/>
      <c r="D352" s="43"/>
      <c r="E352" s="148"/>
      <c r="H352" s="43"/>
      <c r="I352" s="43"/>
      <c r="J352" s="43"/>
    </row>
    <row r="353" spans="1:10" s="162" customFormat="1" x14ac:dyDescent="0.2">
      <c r="A353" s="148"/>
      <c r="B353" s="150"/>
      <c r="C353" s="158"/>
      <c r="D353" s="43"/>
      <c r="E353" s="148"/>
      <c r="H353" s="43"/>
      <c r="I353" s="43"/>
      <c r="J353" s="43"/>
    </row>
    <row r="354" spans="1:10" s="162" customFormat="1" x14ac:dyDescent="0.2">
      <c r="A354" s="148"/>
      <c r="B354" s="150"/>
      <c r="C354" s="158"/>
      <c r="D354" s="43"/>
      <c r="E354" s="148"/>
      <c r="H354" s="43"/>
      <c r="I354" s="43"/>
      <c r="J354" s="43"/>
    </row>
    <row r="355" spans="1:10" s="162" customFormat="1" x14ac:dyDescent="0.2">
      <c r="A355" s="148"/>
      <c r="B355" s="150"/>
      <c r="C355" s="158"/>
      <c r="D355" s="43"/>
      <c r="E355" s="148"/>
      <c r="H355" s="43"/>
      <c r="I355" s="43"/>
      <c r="J355" s="43"/>
    </row>
    <row r="356" spans="1:10" s="162" customFormat="1" x14ac:dyDescent="0.2">
      <c r="A356" s="148"/>
      <c r="B356" s="150"/>
      <c r="C356" s="158"/>
      <c r="D356" s="43"/>
      <c r="E356" s="148"/>
      <c r="H356" s="43"/>
      <c r="I356" s="43"/>
      <c r="J356" s="43"/>
    </row>
    <row r="357" spans="1:10" s="162" customFormat="1" x14ac:dyDescent="0.2">
      <c r="A357" s="148"/>
      <c r="B357" s="150"/>
      <c r="C357" s="158"/>
      <c r="D357" s="43"/>
      <c r="E357" s="148"/>
      <c r="H357" s="43"/>
      <c r="I357" s="43"/>
      <c r="J357" s="43"/>
    </row>
    <row r="358" spans="1:10" s="162" customFormat="1" x14ac:dyDescent="0.2">
      <c r="A358" s="148"/>
      <c r="B358" s="150"/>
      <c r="C358" s="158"/>
      <c r="D358" s="43"/>
      <c r="E358" s="148"/>
      <c r="H358" s="43"/>
      <c r="I358" s="43"/>
      <c r="J358" s="43"/>
    </row>
    <row r="359" spans="1:10" s="162" customFormat="1" x14ac:dyDescent="0.2">
      <c r="A359" s="148"/>
      <c r="B359" s="150"/>
      <c r="C359" s="158"/>
      <c r="D359" s="43"/>
      <c r="E359" s="148"/>
      <c r="H359" s="43"/>
      <c r="I359" s="43"/>
      <c r="J359" s="43"/>
    </row>
    <row r="360" spans="1:10" s="162" customFormat="1" x14ac:dyDescent="0.2">
      <c r="A360" s="148"/>
      <c r="B360" s="150"/>
      <c r="C360" s="158"/>
      <c r="D360" s="43"/>
      <c r="E360" s="148"/>
      <c r="H360" s="43"/>
      <c r="I360" s="43"/>
      <c r="J360" s="43"/>
    </row>
    <row r="361" spans="1:10" s="162" customFormat="1" x14ac:dyDescent="0.2">
      <c r="A361" s="148"/>
      <c r="B361" s="150"/>
      <c r="C361" s="158"/>
      <c r="D361" s="43"/>
      <c r="E361" s="148"/>
      <c r="H361" s="43"/>
      <c r="I361" s="43"/>
      <c r="J361" s="43"/>
    </row>
    <row r="362" spans="1:10" s="162" customFormat="1" x14ac:dyDescent="0.2">
      <c r="A362" s="148"/>
      <c r="B362" s="150"/>
      <c r="C362" s="158"/>
      <c r="D362" s="43"/>
      <c r="E362" s="148"/>
      <c r="H362" s="43"/>
      <c r="I362" s="43"/>
      <c r="J362" s="43"/>
    </row>
    <row r="363" spans="1:10" s="162" customFormat="1" x14ac:dyDescent="0.2">
      <c r="A363" s="148"/>
      <c r="B363" s="150"/>
      <c r="C363" s="158"/>
      <c r="D363" s="43"/>
      <c r="E363" s="148"/>
      <c r="H363" s="43"/>
      <c r="I363" s="43"/>
      <c r="J363" s="43"/>
    </row>
    <row r="364" spans="1:10" s="162" customFormat="1" x14ac:dyDescent="0.2">
      <c r="A364" s="148"/>
      <c r="B364" s="150"/>
      <c r="C364" s="158"/>
      <c r="D364" s="43"/>
      <c r="E364" s="148"/>
      <c r="H364" s="43"/>
      <c r="I364" s="43"/>
      <c r="J364" s="43"/>
    </row>
    <row r="365" spans="1:10" s="162" customFormat="1" x14ac:dyDescent="0.2">
      <c r="A365" s="148"/>
      <c r="B365" s="150"/>
      <c r="C365" s="158"/>
      <c r="D365" s="43"/>
      <c r="E365" s="148"/>
      <c r="H365" s="43"/>
      <c r="I365" s="43"/>
      <c r="J365" s="43"/>
    </row>
    <row r="366" spans="1:10" s="162" customFormat="1" x14ac:dyDescent="0.2">
      <c r="A366" s="148"/>
      <c r="B366" s="150"/>
      <c r="C366" s="158"/>
      <c r="D366" s="43"/>
      <c r="E366" s="148"/>
      <c r="H366" s="43"/>
      <c r="I366" s="43"/>
      <c r="J366" s="43"/>
    </row>
    <row r="367" spans="1:10" s="162" customFormat="1" x14ac:dyDescent="0.2">
      <c r="A367" s="148"/>
      <c r="B367" s="150"/>
      <c r="C367" s="158"/>
      <c r="D367" s="43"/>
      <c r="E367" s="148"/>
      <c r="H367" s="43"/>
      <c r="I367" s="43"/>
      <c r="J367" s="43"/>
    </row>
    <row r="368" spans="1:10" s="162" customFormat="1" x14ac:dyDescent="0.2">
      <c r="A368" s="148"/>
      <c r="B368" s="150"/>
      <c r="C368" s="158"/>
      <c r="D368" s="43"/>
      <c r="E368" s="148"/>
      <c r="H368" s="43"/>
      <c r="I368" s="43"/>
      <c r="J368" s="43"/>
    </row>
    <row r="369" spans="1:10" s="162" customFormat="1" x14ac:dyDescent="0.2">
      <c r="A369" s="148"/>
      <c r="B369" s="150"/>
      <c r="C369" s="158"/>
      <c r="D369" s="43"/>
      <c r="E369" s="148"/>
      <c r="H369" s="43"/>
      <c r="I369" s="43"/>
      <c r="J369" s="43"/>
    </row>
    <row r="370" spans="1:10" s="162" customFormat="1" x14ac:dyDescent="0.2">
      <c r="A370" s="148"/>
      <c r="B370" s="150"/>
      <c r="C370" s="158"/>
      <c r="D370" s="43"/>
      <c r="E370" s="148"/>
      <c r="H370" s="43"/>
      <c r="I370" s="43"/>
      <c r="J370" s="43"/>
    </row>
    <row r="371" spans="1:10" s="162" customFormat="1" x14ac:dyDescent="0.2">
      <c r="A371" s="148"/>
      <c r="B371" s="150"/>
      <c r="C371" s="158"/>
      <c r="D371" s="43"/>
      <c r="E371" s="148"/>
      <c r="H371" s="43"/>
      <c r="I371" s="43"/>
      <c r="J371" s="43"/>
    </row>
    <row r="372" spans="1:10" s="162" customFormat="1" x14ac:dyDescent="0.2">
      <c r="A372" s="148"/>
      <c r="B372" s="150"/>
      <c r="C372" s="158"/>
      <c r="D372" s="43"/>
      <c r="E372" s="148"/>
      <c r="H372" s="43"/>
      <c r="I372" s="43"/>
      <c r="J372" s="43"/>
    </row>
    <row r="373" spans="1:10" s="162" customFormat="1" x14ac:dyDescent="0.2">
      <c r="A373" s="148"/>
      <c r="B373" s="150"/>
      <c r="C373" s="158"/>
      <c r="D373" s="43"/>
      <c r="E373" s="148"/>
      <c r="H373" s="43"/>
      <c r="I373" s="43"/>
      <c r="J373" s="43"/>
    </row>
    <row r="374" spans="1:10" s="162" customFormat="1" x14ac:dyDescent="0.2">
      <c r="A374" s="148"/>
      <c r="B374" s="150"/>
      <c r="C374" s="158"/>
      <c r="D374" s="43"/>
      <c r="E374" s="148"/>
      <c r="H374" s="43"/>
      <c r="I374" s="43"/>
      <c r="J374" s="43"/>
    </row>
    <row r="375" spans="1:10" s="162" customFormat="1" x14ac:dyDescent="0.2">
      <c r="A375" s="148"/>
      <c r="B375" s="150"/>
      <c r="C375" s="158"/>
      <c r="D375" s="43"/>
      <c r="E375" s="148"/>
      <c r="H375" s="43"/>
      <c r="I375" s="43"/>
      <c r="J375" s="43"/>
    </row>
    <row r="376" spans="1:10" s="162" customFormat="1" x14ac:dyDescent="0.2">
      <c r="A376" s="148"/>
      <c r="B376" s="150"/>
      <c r="C376" s="158"/>
      <c r="D376" s="43"/>
      <c r="E376" s="148"/>
      <c r="H376" s="43"/>
      <c r="I376" s="43"/>
      <c r="J376" s="43"/>
    </row>
    <row r="377" spans="1:10" s="162" customFormat="1" x14ac:dyDescent="0.2">
      <c r="A377" s="148"/>
      <c r="B377" s="150"/>
      <c r="C377" s="158"/>
      <c r="D377" s="43"/>
      <c r="E377" s="148"/>
      <c r="H377" s="43"/>
      <c r="I377" s="43"/>
      <c r="J377" s="43"/>
    </row>
    <row r="378" spans="1:10" s="162" customFormat="1" x14ac:dyDescent="0.2">
      <c r="A378" s="148"/>
      <c r="B378" s="150"/>
      <c r="C378" s="158"/>
      <c r="D378" s="43"/>
      <c r="E378" s="148"/>
      <c r="H378" s="43"/>
      <c r="I378" s="43"/>
      <c r="J378" s="43"/>
    </row>
    <row r="379" spans="1:10" s="162" customFormat="1" x14ac:dyDescent="0.2">
      <c r="A379" s="148"/>
      <c r="B379" s="150"/>
      <c r="C379" s="158"/>
      <c r="D379" s="43"/>
      <c r="E379" s="148"/>
      <c r="H379" s="43"/>
      <c r="I379" s="43"/>
      <c r="J379" s="43"/>
    </row>
    <row r="380" spans="1:10" s="162" customFormat="1" x14ac:dyDescent="0.2">
      <c r="A380" s="148"/>
      <c r="B380" s="150"/>
      <c r="C380" s="158"/>
      <c r="D380" s="43"/>
      <c r="E380" s="148"/>
      <c r="H380" s="43"/>
      <c r="I380" s="43"/>
      <c r="J380" s="43"/>
    </row>
    <row r="381" spans="1:10" s="162" customFormat="1" x14ac:dyDescent="0.2">
      <c r="A381" s="148"/>
      <c r="B381" s="150"/>
      <c r="C381" s="158"/>
      <c r="D381" s="43"/>
      <c r="E381" s="148"/>
      <c r="H381" s="43"/>
      <c r="I381" s="43"/>
      <c r="J381" s="43"/>
    </row>
    <row r="382" spans="1:10" s="162" customFormat="1" x14ac:dyDescent="0.2">
      <c r="A382" s="148"/>
      <c r="B382" s="150"/>
      <c r="C382" s="158"/>
      <c r="D382" s="43"/>
      <c r="E382" s="148"/>
      <c r="H382" s="43"/>
      <c r="I382" s="43"/>
      <c r="J382" s="43"/>
    </row>
    <row r="383" spans="1:10" s="162" customFormat="1" x14ac:dyDescent="0.2">
      <c r="A383" s="148"/>
      <c r="B383" s="150"/>
      <c r="C383" s="158"/>
      <c r="D383" s="43"/>
      <c r="E383" s="148"/>
      <c r="H383" s="43"/>
      <c r="I383" s="43"/>
      <c r="J383" s="43"/>
    </row>
    <row r="384" spans="1:10" s="162" customFormat="1" x14ac:dyDescent="0.2">
      <c r="A384" s="148"/>
      <c r="B384" s="150"/>
      <c r="C384" s="158"/>
      <c r="D384" s="43"/>
      <c r="E384" s="148"/>
      <c r="H384" s="43"/>
      <c r="I384" s="43"/>
      <c r="J384" s="43"/>
    </row>
    <row r="385" spans="1:10" s="162" customFormat="1" x14ac:dyDescent="0.2">
      <c r="A385" s="148"/>
      <c r="B385" s="150"/>
      <c r="C385" s="158"/>
      <c r="D385" s="43"/>
      <c r="E385" s="148"/>
      <c r="H385" s="43"/>
      <c r="I385" s="43"/>
      <c r="J385" s="43"/>
    </row>
    <row r="386" spans="1:10" s="162" customFormat="1" x14ac:dyDescent="0.2">
      <c r="A386" s="148"/>
      <c r="B386" s="150"/>
      <c r="C386" s="158"/>
      <c r="D386" s="43"/>
      <c r="E386" s="148"/>
      <c r="H386" s="43"/>
      <c r="I386" s="43"/>
      <c r="J386" s="43"/>
    </row>
    <row r="387" spans="1:10" s="162" customFormat="1" x14ac:dyDescent="0.2">
      <c r="A387" s="148"/>
      <c r="B387" s="150"/>
      <c r="C387" s="158"/>
      <c r="D387" s="43"/>
      <c r="E387" s="148"/>
      <c r="H387" s="43"/>
      <c r="I387" s="43"/>
      <c r="J387" s="43"/>
    </row>
    <row r="388" spans="1:10" s="162" customFormat="1" x14ac:dyDescent="0.2">
      <c r="A388" s="148"/>
      <c r="B388" s="150"/>
      <c r="C388" s="158"/>
      <c r="D388" s="43"/>
      <c r="E388" s="148"/>
      <c r="H388" s="43"/>
      <c r="I388" s="43"/>
      <c r="J388" s="43"/>
    </row>
    <row r="389" spans="1:10" s="162" customFormat="1" x14ac:dyDescent="0.2">
      <c r="A389" s="148"/>
      <c r="B389" s="150"/>
      <c r="C389" s="158"/>
      <c r="D389" s="43"/>
      <c r="E389" s="148"/>
      <c r="H389" s="43"/>
      <c r="I389" s="43"/>
      <c r="J389" s="43"/>
    </row>
    <row r="390" spans="1:10" s="162" customFormat="1" x14ac:dyDescent="0.2">
      <c r="A390" s="148"/>
      <c r="B390" s="150"/>
      <c r="C390" s="158"/>
      <c r="D390" s="43"/>
      <c r="E390" s="148"/>
      <c r="H390" s="43"/>
      <c r="I390" s="43"/>
      <c r="J390" s="43"/>
    </row>
    <row r="391" spans="1:10" s="162" customFormat="1" x14ac:dyDescent="0.2">
      <c r="A391" s="148"/>
      <c r="B391" s="150"/>
      <c r="C391" s="158"/>
      <c r="D391" s="43"/>
      <c r="E391" s="148"/>
      <c r="H391" s="43"/>
      <c r="I391" s="43"/>
      <c r="J391" s="43"/>
    </row>
    <row r="392" spans="1:10" s="162" customFormat="1" x14ac:dyDescent="0.2">
      <c r="A392" s="148"/>
      <c r="B392" s="150"/>
      <c r="C392" s="158"/>
      <c r="D392" s="43"/>
      <c r="E392" s="148"/>
      <c r="H392" s="43"/>
      <c r="I392" s="43"/>
      <c r="J392" s="43"/>
    </row>
    <row r="393" spans="1:10" s="162" customFormat="1" x14ac:dyDescent="0.2">
      <c r="A393" s="148"/>
      <c r="B393" s="150"/>
      <c r="C393" s="158"/>
      <c r="D393" s="43"/>
      <c r="E393" s="148"/>
      <c r="H393" s="43"/>
      <c r="I393" s="43"/>
      <c r="J393" s="43"/>
    </row>
    <row r="394" spans="1:10" s="162" customFormat="1" x14ac:dyDescent="0.2">
      <c r="A394" s="148"/>
      <c r="B394" s="150"/>
      <c r="C394" s="158"/>
      <c r="D394" s="43"/>
      <c r="E394" s="148"/>
      <c r="H394" s="43"/>
      <c r="I394" s="43"/>
      <c r="J394" s="43"/>
    </row>
    <row r="395" spans="1:10" s="162" customFormat="1" x14ac:dyDescent="0.2">
      <c r="A395" s="148"/>
      <c r="B395" s="150"/>
      <c r="C395" s="158"/>
      <c r="D395" s="43"/>
      <c r="E395" s="148"/>
      <c r="H395" s="43"/>
      <c r="I395" s="43"/>
      <c r="J395" s="43"/>
    </row>
    <row r="396" spans="1:10" s="162" customFormat="1" x14ac:dyDescent="0.2">
      <c r="A396" s="148"/>
      <c r="B396" s="150"/>
      <c r="C396" s="158"/>
      <c r="D396" s="43"/>
      <c r="E396" s="148"/>
      <c r="H396" s="43"/>
      <c r="I396" s="43"/>
      <c r="J396" s="43"/>
    </row>
    <row r="397" spans="1:10" s="162" customFormat="1" x14ac:dyDescent="0.2">
      <c r="A397" s="148"/>
      <c r="B397" s="150"/>
      <c r="C397" s="158"/>
      <c r="D397" s="43"/>
      <c r="E397" s="148"/>
      <c r="H397" s="43"/>
      <c r="I397" s="43"/>
      <c r="J397" s="43"/>
    </row>
    <row r="398" spans="1:10" s="162" customFormat="1" x14ac:dyDescent="0.2">
      <c r="A398" s="148"/>
      <c r="B398" s="150"/>
      <c r="C398" s="158"/>
      <c r="D398" s="43"/>
      <c r="E398" s="148"/>
      <c r="H398" s="43"/>
      <c r="I398" s="43"/>
      <c r="J398" s="43"/>
    </row>
    <row r="399" spans="1:10" s="162" customFormat="1" x14ac:dyDescent="0.2">
      <c r="A399" s="148"/>
      <c r="B399" s="150"/>
      <c r="C399" s="158"/>
      <c r="D399" s="43"/>
      <c r="E399" s="148"/>
      <c r="H399" s="43"/>
      <c r="I399" s="43"/>
      <c r="J399" s="43"/>
    </row>
    <row r="400" spans="1:10" s="162" customFormat="1" x14ac:dyDescent="0.2">
      <c r="A400" s="148"/>
      <c r="B400" s="150"/>
      <c r="C400" s="158"/>
      <c r="D400" s="43"/>
      <c r="E400" s="148"/>
      <c r="H400" s="43"/>
      <c r="I400" s="43"/>
      <c r="J400" s="43"/>
    </row>
    <row r="401" spans="1:10" s="162" customFormat="1" x14ac:dyDescent="0.2">
      <c r="A401" s="148"/>
      <c r="B401" s="150"/>
      <c r="C401" s="158"/>
      <c r="D401" s="43"/>
      <c r="E401" s="148"/>
      <c r="H401" s="43"/>
      <c r="I401" s="43"/>
      <c r="J401" s="43"/>
    </row>
    <row r="402" spans="1:10" s="162" customFormat="1" x14ac:dyDescent="0.2">
      <c r="A402" s="148"/>
      <c r="B402" s="150"/>
      <c r="C402" s="158"/>
      <c r="D402" s="43"/>
      <c r="E402" s="148"/>
      <c r="H402" s="43"/>
      <c r="I402" s="43"/>
      <c r="J402" s="43"/>
    </row>
    <row r="403" spans="1:10" s="162" customFormat="1" x14ac:dyDescent="0.2">
      <c r="A403" s="148"/>
      <c r="B403" s="150"/>
      <c r="C403" s="158"/>
      <c r="D403" s="43"/>
      <c r="E403" s="148"/>
      <c r="H403" s="43"/>
      <c r="I403" s="43"/>
      <c r="J403" s="43"/>
    </row>
    <row r="404" spans="1:10" s="162" customFormat="1" x14ac:dyDescent="0.2">
      <c r="A404" s="148"/>
      <c r="B404" s="150"/>
      <c r="C404" s="158"/>
      <c r="D404" s="43"/>
      <c r="E404" s="148"/>
      <c r="H404" s="43"/>
      <c r="I404" s="43"/>
      <c r="J404" s="43"/>
    </row>
    <row r="405" spans="1:10" s="162" customFormat="1" x14ac:dyDescent="0.2">
      <c r="A405" s="148"/>
      <c r="B405" s="150"/>
      <c r="C405" s="158"/>
      <c r="D405" s="43"/>
      <c r="E405" s="148"/>
      <c r="H405" s="43"/>
      <c r="I405" s="43"/>
      <c r="J405" s="43"/>
    </row>
    <row r="406" spans="1:10" s="162" customFormat="1" x14ac:dyDescent="0.2">
      <c r="A406" s="148"/>
      <c r="B406" s="150"/>
      <c r="C406" s="158"/>
      <c r="D406" s="43"/>
      <c r="E406" s="148"/>
      <c r="H406" s="43"/>
      <c r="I406" s="43"/>
      <c r="J406" s="43"/>
    </row>
    <row r="407" spans="1:10" s="162" customFormat="1" x14ac:dyDescent="0.2">
      <c r="A407" s="148"/>
      <c r="B407" s="150"/>
      <c r="C407" s="158"/>
      <c r="D407" s="43"/>
      <c r="E407" s="148"/>
      <c r="H407" s="43"/>
      <c r="I407" s="43"/>
      <c r="J407" s="43"/>
    </row>
    <row r="408" spans="1:10" s="162" customFormat="1" x14ac:dyDescent="0.2">
      <c r="A408" s="148"/>
      <c r="B408" s="150"/>
      <c r="C408" s="158"/>
      <c r="D408" s="43"/>
      <c r="E408" s="148"/>
      <c r="H408" s="43"/>
      <c r="I408" s="43"/>
      <c r="J408" s="43"/>
    </row>
    <row r="409" spans="1:10" s="162" customFormat="1" x14ac:dyDescent="0.2">
      <c r="A409" s="148"/>
      <c r="B409" s="150"/>
      <c r="C409" s="158"/>
      <c r="D409" s="43"/>
      <c r="E409" s="148"/>
      <c r="H409" s="43"/>
      <c r="I409" s="43"/>
      <c r="J409" s="43"/>
    </row>
    <row r="410" spans="1:10" s="162" customFormat="1" x14ac:dyDescent="0.2">
      <c r="A410" s="148"/>
      <c r="B410" s="150"/>
      <c r="C410" s="158"/>
      <c r="D410" s="43"/>
      <c r="E410" s="148"/>
      <c r="H410" s="43"/>
      <c r="I410" s="43"/>
      <c r="J410" s="43"/>
    </row>
    <row r="411" spans="1:10" s="162" customFormat="1" x14ac:dyDescent="0.2">
      <c r="A411" s="148"/>
      <c r="B411" s="150"/>
      <c r="C411" s="158"/>
      <c r="D411" s="43"/>
      <c r="E411" s="148"/>
      <c r="H411" s="43"/>
      <c r="I411" s="43"/>
      <c r="J411" s="43"/>
    </row>
    <row r="412" spans="1:10" s="162" customFormat="1" x14ac:dyDescent="0.2">
      <c r="A412" s="148"/>
      <c r="B412" s="150"/>
      <c r="C412" s="158"/>
      <c r="D412" s="43"/>
      <c r="E412" s="148"/>
      <c r="H412" s="43"/>
      <c r="I412" s="43"/>
      <c r="J412" s="43"/>
    </row>
    <row r="413" spans="1:10" s="162" customFormat="1" x14ac:dyDescent="0.2">
      <c r="A413" s="148"/>
      <c r="B413" s="150"/>
      <c r="C413" s="158"/>
      <c r="D413" s="43"/>
      <c r="E413" s="148"/>
      <c r="H413" s="43"/>
      <c r="I413" s="43"/>
      <c r="J413" s="43"/>
    </row>
    <row r="414" spans="1:10" s="162" customFormat="1" x14ac:dyDescent="0.2">
      <c r="A414" s="148"/>
      <c r="B414" s="150"/>
      <c r="C414" s="158"/>
      <c r="D414" s="43"/>
      <c r="E414" s="148"/>
      <c r="H414" s="43"/>
      <c r="I414" s="43"/>
      <c r="J414" s="43"/>
    </row>
    <row r="415" spans="1:10" s="162" customFormat="1" x14ac:dyDescent="0.2">
      <c r="A415" s="148"/>
      <c r="B415" s="150"/>
      <c r="C415" s="158"/>
      <c r="D415" s="43"/>
      <c r="E415" s="148"/>
      <c r="H415" s="43"/>
      <c r="I415" s="43"/>
      <c r="J415" s="43"/>
    </row>
    <row r="416" spans="1:10" s="162" customFormat="1" x14ac:dyDescent="0.2">
      <c r="A416" s="148"/>
      <c r="B416" s="150"/>
      <c r="C416" s="158"/>
      <c r="D416" s="43"/>
      <c r="E416" s="148"/>
      <c r="H416" s="43"/>
      <c r="I416" s="43"/>
      <c r="J416" s="43"/>
    </row>
    <row r="417" spans="1:10" s="162" customFormat="1" x14ac:dyDescent="0.2">
      <c r="A417" s="148"/>
      <c r="B417" s="150"/>
      <c r="C417" s="158"/>
      <c r="D417" s="43"/>
      <c r="E417" s="148"/>
      <c r="H417" s="43"/>
      <c r="I417" s="43"/>
      <c r="J417" s="43"/>
    </row>
    <row r="418" spans="1:10" s="162" customFormat="1" x14ac:dyDescent="0.2">
      <c r="A418" s="148"/>
      <c r="B418" s="150"/>
      <c r="C418" s="158"/>
      <c r="D418" s="43"/>
      <c r="E418" s="148"/>
      <c r="H418" s="43"/>
      <c r="I418" s="43"/>
      <c r="J418" s="43"/>
    </row>
    <row r="419" spans="1:10" s="162" customFormat="1" x14ac:dyDescent="0.2">
      <c r="A419" s="148"/>
      <c r="B419" s="150"/>
      <c r="C419" s="158"/>
      <c r="D419" s="43"/>
      <c r="E419" s="148"/>
      <c r="H419" s="43"/>
      <c r="I419" s="43"/>
      <c r="J419" s="43"/>
    </row>
    <row r="420" spans="1:10" s="162" customFormat="1" x14ac:dyDescent="0.2">
      <c r="A420" s="148"/>
      <c r="B420" s="150"/>
      <c r="C420" s="158"/>
      <c r="D420" s="43"/>
      <c r="E420" s="148"/>
      <c r="H420" s="43"/>
      <c r="I420" s="43"/>
      <c r="J420" s="43"/>
    </row>
    <row r="421" spans="1:10" s="162" customFormat="1" x14ac:dyDescent="0.2">
      <c r="A421" s="148"/>
      <c r="B421" s="150"/>
      <c r="C421" s="158"/>
      <c r="D421" s="43"/>
      <c r="E421" s="148"/>
      <c r="H421" s="43"/>
      <c r="I421" s="43"/>
      <c r="J421" s="43"/>
    </row>
    <row r="422" spans="1:10" s="162" customFormat="1" x14ac:dyDescent="0.2">
      <c r="A422" s="148"/>
      <c r="B422" s="150"/>
      <c r="C422" s="158"/>
      <c r="D422" s="43"/>
      <c r="E422" s="148"/>
      <c r="H422" s="43"/>
      <c r="I422" s="43"/>
      <c r="J422" s="43"/>
    </row>
    <row r="423" spans="1:10" s="162" customFormat="1" x14ac:dyDescent="0.2">
      <c r="A423" s="148"/>
      <c r="B423" s="150"/>
      <c r="C423" s="158"/>
      <c r="D423" s="43"/>
      <c r="E423" s="148"/>
      <c r="H423" s="43"/>
      <c r="I423" s="43"/>
      <c r="J423" s="43"/>
    </row>
    <row r="424" spans="1:10" s="162" customFormat="1" x14ac:dyDescent="0.2">
      <c r="A424" s="148"/>
      <c r="B424" s="150"/>
      <c r="C424" s="158"/>
      <c r="D424" s="43"/>
      <c r="E424" s="148"/>
      <c r="H424" s="43"/>
      <c r="I424" s="43"/>
      <c r="J424" s="43"/>
    </row>
    <row r="425" spans="1:10" s="162" customFormat="1" x14ac:dyDescent="0.2">
      <c r="A425" s="148"/>
      <c r="B425" s="150"/>
      <c r="C425" s="158"/>
      <c r="D425" s="43"/>
      <c r="E425" s="148"/>
      <c r="H425" s="43"/>
      <c r="I425" s="43"/>
      <c r="J425" s="43"/>
    </row>
    <row r="426" spans="1:10" s="162" customFormat="1" x14ac:dyDescent="0.2">
      <c r="A426" s="148"/>
      <c r="B426" s="150"/>
      <c r="C426" s="158"/>
      <c r="D426" s="43"/>
      <c r="E426" s="148"/>
      <c r="H426" s="43"/>
      <c r="I426" s="43"/>
      <c r="J426" s="43"/>
    </row>
    <row r="427" spans="1:10" s="162" customFormat="1" x14ac:dyDescent="0.2">
      <c r="A427" s="148"/>
      <c r="B427" s="150"/>
      <c r="C427" s="158"/>
      <c r="D427" s="43"/>
      <c r="E427" s="148"/>
      <c r="H427" s="43"/>
      <c r="I427" s="43"/>
      <c r="J427" s="43"/>
    </row>
    <row r="428" spans="1:10" s="162" customFormat="1" x14ac:dyDescent="0.2">
      <c r="A428" s="148"/>
      <c r="B428" s="150"/>
      <c r="C428" s="158"/>
      <c r="D428" s="43"/>
      <c r="E428" s="148"/>
      <c r="H428" s="43"/>
      <c r="I428" s="43"/>
      <c r="J428" s="43"/>
    </row>
    <row r="429" spans="1:10" s="162" customFormat="1" x14ac:dyDescent="0.2">
      <c r="A429" s="148"/>
      <c r="B429" s="150"/>
      <c r="C429" s="158"/>
      <c r="D429" s="43"/>
      <c r="E429" s="148"/>
      <c r="H429" s="43"/>
      <c r="I429" s="43"/>
      <c r="J429" s="43"/>
    </row>
    <row r="430" spans="1:10" s="162" customFormat="1" x14ac:dyDescent="0.2">
      <c r="A430" s="148"/>
      <c r="B430" s="150"/>
      <c r="C430" s="158"/>
      <c r="D430" s="43"/>
      <c r="E430" s="148"/>
      <c r="H430" s="43"/>
      <c r="I430" s="43"/>
      <c r="J430" s="43"/>
    </row>
    <row r="431" spans="1:10" s="162" customFormat="1" x14ac:dyDescent="0.2">
      <c r="A431" s="148"/>
      <c r="B431" s="150"/>
      <c r="C431" s="158"/>
      <c r="D431" s="43"/>
      <c r="E431" s="148"/>
      <c r="H431" s="43"/>
      <c r="I431" s="43"/>
      <c r="J431" s="43"/>
    </row>
    <row r="432" spans="1:10" s="162" customFormat="1" x14ac:dyDescent="0.2">
      <c r="A432" s="148"/>
      <c r="B432" s="150"/>
      <c r="C432" s="158"/>
      <c r="D432" s="43"/>
      <c r="E432" s="148"/>
      <c r="H432" s="43"/>
      <c r="I432" s="43"/>
      <c r="J432" s="43"/>
    </row>
    <row r="433" spans="1:10" s="162" customFormat="1" x14ac:dyDescent="0.2">
      <c r="A433" s="148"/>
      <c r="B433" s="150"/>
      <c r="C433" s="158"/>
      <c r="D433" s="43"/>
      <c r="E433" s="148"/>
      <c r="H433" s="43"/>
      <c r="I433" s="43"/>
      <c r="J433" s="43"/>
    </row>
    <row r="434" spans="1:10" s="162" customFormat="1" x14ac:dyDescent="0.2">
      <c r="A434" s="148"/>
      <c r="B434" s="150"/>
      <c r="C434" s="158"/>
      <c r="D434" s="43"/>
      <c r="E434" s="148"/>
      <c r="H434" s="43"/>
      <c r="I434" s="43"/>
      <c r="J434" s="43"/>
    </row>
    <row r="435" spans="1:10" s="162" customFormat="1" x14ac:dyDescent="0.2">
      <c r="A435" s="148"/>
      <c r="B435" s="150"/>
      <c r="C435" s="158"/>
      <c r="D435" s="43"/>
      <c r="E435" s="148"/>
      <c r="H435" s="43"/>
      <c r="I435" s="43"/>
      <c r="J435" s="43"/>
    </row>
    <row r="436" spans="1:10" s="162" customFormat="1" x14ac:dyDescent="0.2">
      <c r="A436" s="148"/>
      <c r="B436" s="150"/>
      <c r="C436" s="158"/>
      <c r="D436" s="43"/>
      <c r="E436" s="148"/>
      <c r="H436" s="43"/>
      <c r="I436" s="43"/>
      <c r="J436" s="43"/>
    </row>
    <row r="437" spans="1:10" s="162" customFormat="1" x14ac:dyDescent="0.2">
      <c r="A437" s="148"/>
      <c r="B437" s="150"/>
      <c r="C437" s="158"/>
      <c r="D437" s="43"/>
      <c r="E437" s="148"/>
      <c r="H437" s="43"/>
      <c r="I437" s="43"/>
      <c r="J437" s="43"/>
    </row>
    <row r="438" spans="1:10" s="162" customFormat="1" x14ac:dyDescent="0.2">
      <c r="A438" s="148"/>
      <c r="B438" s="150"/>
      <c r="C438" s="158"/>
      <c r="D438" s="43"/>
      <c r="E438" s="148"/>
      <c r="H438" s="43"/>
      <c r="I438" s="43"/>
      <c r="J438" s="43"/>
    </row>
    <row r="439" spans="1:10" s="162" customFormat="1" x14ac:dyDescent="0.2">
      <c r="A439" s="148"/>
      <c r="B439" s="150"/>
      <c r="C439" s="158"/>
      <c r="D439" s="43"/>
      <c r="E439" s="148"/>
      <c r="H439" s="43"/>
      <c r="I439" s="43"/>
      <c r="J439" s="43"/>
    </row>
    <row r="440" spans="1:10" s="162" customFormat="1" x14ac:dyDescent="0.2">
      <c r="A440" s="148"/>
      <c r="B440" s="150"/>
      <c r="C440" s="158"/>
      <c r="D440" s="43"/>
      <c r="E440" s="148"/>
      <c r="H440" s="43"/>
      <c r="I440" s="43"/>
      <c r="J440" s="43"/>
    </row>
    <row r="441" spans="1:10" s="162" customFormat="1" x14ac:dyDescent="0.2">
      <c r="A441" s="148"/>
      <c r="B441" s="150"/>
      <c r="C441" s="158"/>
      <c r="D441" s="43"/>
      <c r="E441" s="148"/>
      <c r="H441" s="43"/>
      <c r="I441" s="43"/>
      <c r="J441" s="43"/>
    </row>
    <row r="442" spans="1:10" s="162" customFormat="1" x14ac:dyDescent="0.2">
      <c r="A442" s="148"/>
      <c r="B442" s="150"/>
      <c r="C442" s="158"/>
      <c r="D442" s="43"/>
      <c r="E442" s="148"/>
      <c r="H442" s="43"/>
      <c r="I442" s="43"/>
      <c r="J442" s="43"/>
    </row>
    <row r="443" spans="1:10" s="162" customFormat="1" x14ac:dyDescent="0.2">
      <c r="A443" s="148"/>
      <c r="B443" s="150"/>
      <c r="C443" s="158"/>
      <c r="D443" s="43"/>
      <c r="E443" s="148"/>
      <c r="H443" s="43"/>
      <c r="I443" s="43"/>
      <c r="J443" s="43"/>
    </row>
    <row r="444" spans="1:10" s="162" customFormat="1" x14ac:dyDescent="0.2">
      <c r="A444" s="148"/>
      <c r="B444" s="150"/>
      <c r="C444" s="158"/>
      <c r="D444" s="43"/>
      <c r="E444" s="148"/>
      <c r="H444" s="43"/>
      <c r="I444" s="43"/>
      <c r="J444" s="43"/>
    </row>
    <row r="445" spans="1:10" s="162" customFormat="1" x14ac:dyDescent="0.2">
      <c r="A445" s="148"/>
      <c r="B445" s="150"/>
      <c r="C445" s="158"/>
      <c r="D445" s="43"/>
      <c r="E445" s="148"/>
      <c r="H445" s="43"/>
      <c r="I445" s="43"/>
      <c r="J445" s="43"/>
    </row>
    <row r="446" spans="1:10" s="162" customFormat="1" x14ac:dyDescent="0.2">
      <c r="A446" s="148"/>
      <c r="B446" s="150"/>
      <c r="C446" s="158"/>
      <c r="D446" s="43"/>
      <c r="E446" s="148"/>
      <c r="H446" s="43"/>
      <c r="I446" s="43"/>
      <c r="J446" s="43"/>
    </row>
    <row r="447" spans="1:10" s="162" customFormat="1" x14ac:dyDescent="0.2">
      <c r="A447" s="148"/>
      <c r="B447" s="150"/>
      <c r="C447" s="158"/>
      <c r="D447" s="43"/>
      <c r="E447" s="148"/>
      <c r="H447" s="43"/>
      <c r="I447" s="43"/>
      <c r="J447" s="43"/>
    </row>
    <row r="448" spans="1:10" s="162" customFormat="1" x14ac:dyDescent="0.2">
      <c r="A448" s="148"/>
      <c r="B448" s="150"/>
      <c r="C448" s="158"/>
      <c r="D448" s="43"/>
      <c r="E448" s="148"/>
      <c r="H448" s="43"/>
      <c r="I448" s="43"/>
      <c r="J448" s="43"/>
    </row>
    <row r="449" spans="1:10" s="162" customFormat="1" x14ac:dyDescent="0.2">
      <c r="A449" s="148"/>
      <c r="B449" s="150"/>
      <c r="C449" s="158"/>
      <c r="D449" s="43"/>
      <c r="E449" s="148"/>
      <c r="H449" s="43"/>
      <c r="I449" s="43"/>
      <c r="J449" s="43"/>
    </row>
    <row r="450" spans="1:10" s="162" customFormat="1" x14ac:dyDescent="0.2">
      <c r="A450" s="148"/>
      <c r="B450" s="150"/>
      <c r="C450" s="158"/>
      <c r="D450" s="43"/>
      <c r="E450" s="148"/>
      <c r="H450" s="43"/>
      <c r="I450" s="43"/>
      <c r="J450" s="43"/>
    </row>
    <row r="451" spans="1:10" s="162" customFormat="1" x14ac:dyDescent="0.2">
      <c r="A451" s="148"/>
      <c r="B451" s="150"/>
      <c r="C451" s="158"/>
      <c r="D451" s="43"/>
      <c r="E451" s="148"/>
      <c r="H451" s="43"/>
      <c r="I451" s="43"/>
      <c r="J451" s="43"/>
    </row>
    <row r="452" spans="1:10" s="162" customFormat="1" x14ac:dyDescent="0.2">
      <c r="A452" s="148"/>
      <c r="B452" s="150"/>
      <c r="C452" s="158"/>
      <c r="D452" s="43"/>
      <c r="E452" s="148"/>
      <c r="H452" s="43"/>
      <c r="I452" s="43"/>
      <c r="J452" s="43"/>
    </row>
    <row r="453" spans="1:10" s="162" customFormat="1" x14ac:dyDescent="0.2">
      <c r="A453" s="148"/>
      <c r="B453" s="150"/>
      <c r="C453" s="158"/>
      <c r="D453" s="43"/>
      <c r="E453" s="148"/>
      <c r="H453" s="43"/>
      <c r="I453" s="43"/>
      <c r="J453" s="43"/>
    </row>
    <row r="454" spans="1:10" s="162" customFormat="1" x14ac:dyDescent="0.2">
      <c r="A454" s="148"/>
      <c r="B454" s="150"/>
      <c r="C454" s="158"/>
      <c r="D454" s="43"/>
      <c r="E454" s="148"/>
      <c r="H454" s="43"/>
      <c r="I454" s="43"/>
      <c r="J454" s="43"/>
    </row>
    <row r="455" spans="1:10" s="162" customFormat="1" x14ac:dyDescent="0.2">
      <c r="A455" s="148"/>
      <c r="B455" s="150"/>
      <c r="C455" s="158"/>
      <c r="D455" s="43"/>
      <c r="E455" s="148"/>
      <c r="H455" s="43"/>
      <c r="I455" s="43"/>
      <c r="J455" s="43"/>
    </row>
    <row r="456" spans="1:10" s="162" customFormat="1" x14ac:dyDescent="0.2">
      <c r="A456" s="148"/>
      <c r="B456" s="150"/>
      <c r="C456" s="158"/>
      <c r="D456" s="43"/>
      <c r="E456" s="148"/>
      <c r="H456" s="43"/>
      <c r="I456" s="43"/>
      <c r="J456" s="43"/>
    </row>
    <row r="457" spans="1:10" s="162" customFormat="1" x14ac:dyDescent="0.2">
      <c r="A457" s="148"/>
      <c r="B457" s="150"/>
      <c r="C457" s="158"/>
      <c r="D457" s="43"/>
      <c r="E457" s="148"/>
      <c r="H457" s="43"/>
      <c r="I457" s="43"/>
      <c r="J457" s="43"/>
    </row>
    <row r="458" spans="1:10" s="162" customFormat="1" x14ac:dyDescent="0.2">
      <c r="A458" s="148"/>
      <c r="B458" s="150"/>
      <c r="C458" s="158"/>
      <c r="D458" s="43"/>
      <c r="E458" s="148"/>
      <c r="H458" s="43"/>
      <c r="I458" s="43"/>
      <c r="J458" s="43"/>
    </row>
    <row r="459" spans="1:10" s="162" customFormat="1" x14ac:dyDescent="0.2">
      <c r="A459" s="148"/>
      <c r="B459" s="150"/>
      <c r="C459" s="158"/>
      <c r="D459" s="43"/>
      <c r="E459" s="148"/>
      <c r="H459" s="43"/>
      <c r="I459" s="43"/>
      <c r="J459" s="43"/>
    </row>
    <row r="460" spans="1:10" s="162" customFormat="1" x14ac:dyDescent="0.2">
      <c r="A460" s="148"/>
      <c r="B460" s="150"/>
      <c r="C460" s="158"/>
      <c r="D460" s="43"/>
      <c r="E460" s="148"/>
      <c r="H460" s="43"/>
      <c r="I460" s="43"/>
      <c r="J460" s="43"/>
    </row>
    <row r="461" spans="1:10" s="162" customFormat="1" x14ac:dyDescent="0.2">
      <c r="A461" s="148"/>
      <c r="B461" s="150"/>
      <c r="C461" s="158"/>
      <c r="D461" s="43"/>
      <c r="E461" s="148"/>
      <c r="H461" s="43"/>
      <c r="I461" s="43"/>
      <c r="J461" s="43"/>
    </row>
    <row r="462" spans="1:10" s="162" customFormat="1" x14ac:dyDescent="0.2">
      <c r="A462" s="148"/>
      <c r="B462" s="150"/>
      <c r="C462" s="158"/>
      <c r="D462" s="43"/>
      <c r="E462" s="148"/>
      <c r="H462" s="43"/>
      <c r="I462" s="43"/>
      <c r="J462" s="43"/>
    </row>
    <row r="463" spans="1:10" s="162" customFormat="1" x14ac:dyDescent="0.2">
      <c r="A463" s="148"/>
      <c r="B463" s="150"/>
      <c r="C463" s="158"/>
      <c r="D463" s="43"/>
      <c r="E463" s="148"/>
      <c r="H463" s="43"/>
      <c r="I463" s="43"/>
      <c r="J463" s="43"/>
    </row>
    <row r="464" spans="1:10" s="162" customFormat="1" x14ac:dyDescent="0.2">
      <c r="A464" s="148"/>
      <c r="B464" s="150"/>
      <c r="C464" s="158"/>
      <c r="D464" s="43"/>
      <c r="E464" s="148"/>
      <c r="H464" s="43"/>
      <c r="I464" s="43"/>
      <c r="J464" s="43"/>
    </row>
    <row r="465" spans="1:10" s="162" customFormat="1" x14ac:dyDescent="0.2">
      <c r="A465" s="148"/>
      <c r="B465" s="150"/>
      <c r="C465" s="158"/>
      <c r="D465" s="43"/>
      <c r="E465" s="148"/>
      <c r="H465" s="43"/>
      <c r="I465" s="43"/>
      <c r="J465" s="43"/>
    </row>
    <row r="466" spans="1:10" s="162" customFormat="1" x14ac:dyDescent="0.2">
      <c r="A466" s="148"/>
      <c r="B466" s="150"/>
      <c r="C466" s="158"/>
      <c r="D466" s="43"/>
      <c r="E466" s="148"/>
      <c r="H466" s="43"/>
      <c r="I466" s="43"/>
      <c r="J466" s="43"/>
    </row>
    <row r="467" spans="1:10" s="162" customFormat="1" x14ac:dyDescent="0.2">
      <c r="A467" s="148"/>
      <c r="B467" s="150"/>
      <c r="C467" s="158"/>
      <c r="D467" s="43"/>
      <c r="E467" s="148"/>
      <c r="H467" s="43"/>
      <c r="I467" s="43"/>
      <c r="J467" s="43"/>
    </row>
    <row r="468" spans="1:10" s="162" customFormat="1" x14ac:dyDescent="0.2">
      <c r="A468" s="148"/>
      <c r="B468" s="150"/>
      <c r="C468" s="158"/>
      <c r="D468" s="43"/>
      <c r="E468" s="148"/>
      <c r="H468" s="43"/>
      <c r="I468" s="43"/>
      <c r="J468" s="43"/>
    </row>
    <row r="469" spans="1:10" s="162" customFormat="1" x14ac:dyDescent="0.2">
      <c r="A469" s="148"/>
      <c r="B469" s="150"/>
      <c r="C469" s="158"/>
      <c r="D469" s="43"/>
      <c r="E469" s="148"/>
      <c r="H469" s="43"/>
      <c r="I469" s="43"/>
      <c r="J469" s="43"/>
    </row>
    <row r="470" spans="1:10" s="162" customFormat="1" x14ac:dyDescent="0.2">
      <c r="A470" s="148"/>
      <c r="B470" s="150"/>
      <c r="C470" s="158"/>
      <c r="D470" s="43"/>
      <c r="E470" s="148"/>
      <c r="H470" s="43"/>
      <c r="I470" s="43"/>
      <c r="J470" s="43"/>
    </row>
    <row r="471" spans="1:10" s="162" customFormat="1" x14ac:dyDescent="0.2">
      <c r="A471" s="148"/>
      <c r="B471" s="150"/>
      <c r="C471" s="158"/>
      <c r="D471" s="43"/>
      <c r="E471" s="148"/>
      <c r="H471" s="43"/>
      <c r="I471" s="43"/>
      <c r="J471" s="43"/>
    </row>
    <row r="472" spans="1:10" s="162" customFormat="1" x14ac:dyDescent="0.2">
      <c r="A472" s="148"/>
      <c r="B472" s="150"/>
      <c r="C472" s="158"/>
      <c r="D472" s="43"/>
      <c r="E472" s="148"/>
      <c r="H472" s="43"/>
      <c r="I472" s="43"/>
      <c r="J472" s="43"/>
    </row>
    <row r="473" spans="1:10" s="162" customFormat="1" x14ac:dyDescent="0.2">
      <c r="A473" s="148"/>
      <c r="B473" s="150"/>
      <c r="C473" s="158"/>
      <c r="D473" s="43"/>
      <c r="E473" s="148"/>
      <c r="H473" s="43"/>
      <c r="I473" s="43"/>
      <c r="J473" s="43"/>
    </row>
    <row r="474" spans="1:10" s="162" customFormat="1" x14ac:dyDescent="0.2">
      <c r="A474" s="148"/>
      <c r="B474" s="150"/>
      <c r="C474" s="158"/>
      <c r="D474" s="43"/>
      <c r="E474" s="148"/>
      <c r="H474" s="43"/>
      <c r="I474" s="43"/>
      <c r="J474" s="43"/>
    </row>
    <row r="475" spans="1:10" s="162" customFormat="1" x14ac:dyDescent="0.2">
      <c r="A475" s="148"/>
      <c r="B475" s="150"/>
      <c r="C475" s="158"/>
      <c r="D475" s="43"/>
      <c r="E475" s="148"/>
      <c r="H475" s="43"/>
      <c r="I475" s="43"/>
      <c r="J475" s="43"/>
    </row>
    <row r="476" spans="1:10" s="162" customFormat="1" x14ac:dyDescent="0.2">
      <c r="A476" s="148"/>
      <c r="B476" s="150"/>
      <c r="C476" s="158"/>
      <c r="D476" s="43"/>
      <c r="E476" s="148"/>
      <c r="H476" s="43"/>
      <c r="I476" s="43"/>
      <c r="J476" s="43"/>
    </row>
    <row r="477" spans="1:10" s="162" customFormat="1" x14ac:dyDescent="0.2">
      <c r="A477" s="148"/>
      <c r="B477" s="150"/>
      <c r="C477" s="158"/>
      <c r="D477" s="43"/>
      <c r="E477" s="148"/>
      <c r="H477" s="43"/>
      <c r="I477" s="43"/>
      <c r="J477" s="43"/>
    </row>
    <row r="478" spans="1:10" s="162" customFormat="1" x14ac:dyDescent="0.2">
      <c r="A478" s="148"/>
      <c r="B478" s="150"/>
      <c r="C478" s="158"/>
      <c r="D478" s="43"/>
      <c r="E478" s="148"/>
      <c r="H478" s="43"/>
      <c r="I478" s="43"/>
      <c r="J478" s="43"/>
    </row>
    <row r="479" spans="1:10" s="162" customFormat="1" x14ac:dyDescent="0.2">
      <c r="A479" s="148"/>
      <c r="B479" s="150"/>
      <c r="C479" s="158"/>
      <c r="D479" s="43"/>
      <c r="E479" s="148"/>
      <c r="H479" s="43"/>
      <c r="I479" s="43"/>
      <c r="J479" s="43"/>
    </row>
    <row r="480" spans="1:10" s="162" customFormat="1" x14ac:dyDescent="0.2">
      <c r="A480" s="148"/>
      <c r="B480" s="150"/>
      <c r="C480" s="158"/>
      <c r="D480" s="43"/>
      <c r="E480" s="148"/>
      <c r="H480" s="43"/>
      <c r="I480" s="43"/>
      <c r="J480" s="43"/>
    </row>
    <row r="481" spans="1:10" s="162" customFormat="1" x14ac:dyDescent="0.2">
      <c r="A481" s="148"/>
      <c r="B481" s="150"/>
      <c r="C481" s="158"/>
      <c r="D481" s="43"/>
      <c r="E481" s="148"/>
      <c r="H481" s="43"/>
      <c r="I481" s="43"/>
      <c r="J481" s="43"/>
    </row>
    <row r="482" spans="1:10" s="162" customFormat="1" x14ac:dyDescent="0.2">
      <c r="A482" s="148"/>
      <c r="B482" s="150"/>
      <c r="C482" s="158"/>
      <c r="D482" s="43"/>
      <c r="E482" s="148"/>
      <c r="H482" s="43"/>
      <c r="I482" s="43"/>
      <c r="J482" s="43"/>
    </row>
    <row r="483" spans="1:10" s="162" customFormat="1" x14ac:dyDescent="0.2">
      <c r="A483" s="148"/>
      <c r="B483" s="150"/>
      <c r="C483" s="158"/>
      <c r="D483" s="43"/>
      <c r="E483" s="148"/>
      <c r="H483" s="43"/>
      <c r="I483" s="43"/>
      <c r="J483" s="43"/>
    </row>
    <row r="484" spans="1:10" s="162" customFormat="1" x14ac:dyDescent="0.2">
      <c r="A484" s="148"/>
      <c r="B484" s="150"/>
      <c r="C484" s="158"/>
      <c r="D484" s="43"/>
      <c r="E484" s="148"/>
      <c r="H484" s="43"/>
      <c r="I484" s="43"/>
      <c r="J484" s="43"/>
    </row>
    <row r="485" spans="1:10" s="162" customFormat="1" x14ac:dyDescent="0.2">
      <c r="A485" s="148"/>
      <c r="B485" s="150"/>
      <c r="C485" s="158"/>
      <c r="D485" s="43"/>
      <c r="E485" s="148"/>
      <c r="H485" s="43"/>
      <c r="I485" s="43"/>
      <c r="J485" s="43"/>
    </row>
    <row r="486" spans="1:10" s="162" customFormat="1" x14ac:dyDescent="0.2">
      <c r="A486" s="148"/>
      <c r="B486" s="150"/>
      <c r="C486" s="158"/>
      <c r="D486" s="43"/>
      <c r="E486" s="148"/>
      <c r="H486" s="43"/>
      <c r="I486" s="43"/>
      <c r="J486" s="43"/>
    </row>
    <row r="487" spans="1:10" s="162" customFormat="1" x14ac:dyDescent="0.2">
      <c r="A487" s="148"/>
      <c r="B487" s="150"/>
      <c r="C487" s="158"/>
      <c r="D487" s="43"/>
      <c r="E487" s="148"/>
      <c r="H487" s="43"/>
      <c r="I487" s="43"/>
      <c r="J487" s="43"/>
    </row>
    <row r="488" spans="1:10" s="162" customFormat="1" x14ac:dyDescent="0.2">
      <c r="A488" s="148"/>
      <c r="B488" s="150"/>
      <c r="C488" s="158"/>
      <c r="D488" s="43"/>
      <c r="E488" s="148"/>
      <c r="H488" s="43"/>
      <c r="I488" s="43"/>
      <c r="J488" s="43"/>
    </row>
    <row r="489" spans="1:10" s="162" customFormat="1" x14ac:dyDescent="0.2">
      <c r="A489" s="148"/>
      <c r="B489" s="150"/>
      <c r="C489" s="158"/>
      <c r="D489" s="43"/>
      <c r="E489" s="148"/>
      <c r="H489" s="43"/>
      <c r="I489" s="43"/>
      <c r="J489" s="43"/>
    </row>
    <row r="490" spans="1:10" s="162" customFormat="1" x14ac:dyDescent="0.2">
      <c r="A490" s="148"/>
      <c r="B490" s="150"/>
      <c r="C490" s="158"/>
      <c r="D490" s="43"/>
      <c r="E490" s="148"/>
      <c r="H490" s="43"/>
      <c r="I490" s="43"/>
      <c r="J490" s="43"/>
    </row>
    <row r="491" spans="1:10" s="162" customFormat="1" x14ac:dyDescent="0.2">
      <c r="A491" s="148"/>
      <c r="B491" s="150"/>
      <c r="C491" s="158"/>
      <c r="D491" s="43"/>
      <c r="E491" s="148"/>
      <c r="H491" s="43"/>
      <c r="I491" s="43"/>
      <c r="J491" s="43"/>
    </row>
    <row r="492" spans="1:10" s="162" customFormat="1" x14ac:dyDescent="0.2">
      <c r="A492" s="148"/>
      <c r="B492" s="150"/>
      <c r="C492" s="158"/>
      <c r="D492" s="43"/>
      <c r="E492" s="148"/>
      <c r="H492" s="43"/>
      <c r="I492" s="43"/>
      <c r="J492" s="43"/>
    </row>
    <row r="493" spans="1:10" s="162" customFormat="1" x14ac:dyDescent="0.2">
      <c r="A493" s="148"/>
      <c r="B493" s="150"/>
      <c r="C493" s="158"/>
      <c r="D493" s="43"/>
      <c r="E493" s="148"/>
      <c r="H493" s="43"/>
      <c r="I493" s="43"/>
      <c r="J493" s="43"/>
    </row>
    <row r="494" spans="1:10" s="162" customFormat="1" x14ac:dyDescent="0.2">
      <c r="A494" s="148"/>
      <c r="B494" s="150"/>
      <c r="C494" s="158"/>
      <c r="D494" s="43"/>
      <c r="E494" s="148"/>
      <c r="H494" s="43"/>
      <c r="I494" s="43"/>
      <c r="J494" s="43"/>
    </row>
    <row r="495" spans="1:10" s="162" customFormat="1" x14ac:dyDescent="0.2">
      <c r="A495" s="148"/>
      <c r="B495" s="150"/>
      <c r="C495" s="158"/>
      <c r="D495" s="43"/>
      <c r="E495" s="148"/>
      <c r="H495" s="43"/>
      <c r="I495" s="43"/>
      <c r="J495" s="43"/>
    </row>
    <row r="496" spans="1:10" s="162" customFormat="1" x14ac:dyDescent="0.2">
      <c r="A496" s="148"/>
      <c r="B496" s="150"/>
      <c r="C496" s="158"/>
      <c r="D496" s="43"/>
      <c r="E496" s="148"/>
      <c r="H496" s="43"/>
      <c r="I496" s="43"/>
      <c r="J496" s="43"/>
    </row>
    <row r="497" spans="1:10" s="162" customFormat="1" x14ac:dyDescent="0.2">
      <c r="A497" s="148"/>
      <c r="B497" s="150"/>
      <c r="C497" s="158"/>
      <c r="D497" s="43"/>
      <c r="E497" s="148"/>
      <c r="H497" s="43"/>
      <c r="I497" s="43"/>
      <c r="J497" s="43"/>
    </row>
    <row r="498" spans="1:10" s="162" customFormat="1" x14ac:dyDescent="0.2">
      <c r="A498" s="148"/>
      <c r="B498" s="150"/>
      <c r="C498" s="158"/>
      <c r="D498" s="43"/>
      <c r="E498" s="148"/>
      <c r="H498" s="43"/>
      <c r="I498" s="43"/>
      <c r="J498" s="43"/>
    </row>
    <row r="499" spans="1:10" s="162" customFormat="1" x14ac:dyDescent="0.2">
      <c r="A499" s="148"/>
      <c r="B499" s="150"/>
      <c r="C499" s="158"/>
      <c r="D499" s="43"/>
      <c r="E499" s="148"/>
      <c r="H499" s="43"/>
      <c r="I499" s="43"/>
      <c r="J499" s="43"/>
    </row>
    <row r="500" spans="1:10" s="162" customFormat="1" x14ac:dyDescent="0.2">
      <c r="A500" s="148"/>
      <c r="B500" s="150"/>
      <c r="C500" s="158"/>
      <c r="D500" s="43"/>
      <c r="E500" s="148"/>
      <c r="H500" s="43"/>
      <c r="I500" s="43"/>
      <c r="J500" s="43"/>
    </row>
    <row r="501" spans="1:10" s="162" customFormat="1" x14ac:dyDescent="0.2">
      <c r="A501" s="148"/>
      <c r="B501" s="150"/>
      <c r="C501" s="158"/>
      <c r="D501" s="43"/>
      <c r="E501" s="148"/>
      <c r="H501" s="43"/>
      <c r="I501" s="43"/>
      <c r="J501" s="43"/>
    </row>
    <row r="502" spans="1:10" s="162" customFormat="1" x14ac:dyDescent="0.2">
      <c r="A502" s="148"/>
      <c r="B502" s="150"/>
      <c r="C502" s="158"/>
      <c r="D502" s="43"/>
      <c r="E502" s="148"/>
      <c r="H502" s="43"/>
      <c r="I502" s="43"/>
      <c r="J502" s="43"/>
    </row>
    <row r="503" spans="1:10" s="162" customFormat="1" x14ac:dyDescent="0.2">
      <c r="A503" s="148"/>
      <c r="B503" s="150"/>
      <c r="C503" s="158"/>
      <c r="D503" s="43"/>
      <c r="E503" s="148"/>
      <c r="H503" s="43"/>
      <c r="I503" s="43"/>
      <c r="J503" s="43"/>
    </row>
    <row r="504" spans="1:10" s="162" customFormat="1" x14ac:dyDescent="0.2">
      <c r="A504" s="148"/>
      <c r="B504" s="150"/>
      <c r="C504" s="158"/>
      <c r="D504" s="43"/>
      <c r="E504" s="148"/>
      <c r="H504" s="43"/>
      <c r="I504" s="43"/>
      <c r="J504" s="43"/>
    </row>
    <row r="505" spans="1:10" s="162" customFormat="1" x14ac:dyDescent="0.2">
      <c r="A505" s="148"/>
      <c r="B505" s="150"/>
      <c r="C505" s="158"/>
      <c r="D505" s="43"/>
      <c r="E505" s="148"/>
      <c r="H505" s="43"/>
      <c r="I505" s="43"/>
      <c r="J505" s="43"/>
    </row>
    <row r="506" spans="1:10" s="162" customFormat="1" x14ac:dyDescent="0.2">
      <c r="A506" s="148"/>
      <c r="B506" s="150"/>
      <c r="C506" s="158"/>
      <c r="D506" s="43"/>
      <c r="E506" s="148"/>
      <c r="H506" s="43"/>
      <c r="I506" s="43"/>
      <c r="J506" s="43"/>
    </row>
    <row r="507" spans="1:10" s="162" customFormat="1" x14ac:dyDescent="0.2">
      <c r="A507" s="148"/>
      <c r="B507" s="150"/>
      <c r="C507" s="158"/>
      <c r="D507" s="43"/>
      <c r="E507" s="148"/>
      <c r="H507" s="43"/>
      <c r="I507" s="43"/>
      <c r="J507" s="43"/>
    </row>
    <row r="508" spans="1:10" s="162" customFormat="1" x14ac:dyDescent="0.2">
      <c r="A508" s="148"/>
      <c r="B508" s="150"/>
      <c r="C508" s="158"/>
      <c r="D508" s="43"/>
      <c r="E508" s="148"/>
      <c r="H508" s="43"/>
      <c r="I508" s="43"/>
      <c r="J508" s="43"/>
    </row>
    <row r="509" spans="1:10" s="162" customFormat="1" x14ac:dyDescent="0.2">
      <c r="A509" s="148"/>
      <c r="B509" s="150"/>
      <c r="C509" s="158"/>
      <c r="D509" s="43"/>
      <c r="E509" s="148"/>
      <c r="H509" s="43"/>
      <c r="I509" s="43"/>
      <c r="J509" s="43"/>
    </row>
    <row r="510" spans="1:10" s="162" customFormat="1" x14ac:dyDescent="0.2">
      <c r="A510" s="148"/>
      <c r="B510" s="150"/>
      <c r="C510" s="158"/>
      <c r="D510" s="43"/>
      <c r="E510" s="148"/>
      <c r="H510" s="43"/>
      <c r="I510" s="43"/>
      <c r="J510" s="43"/>
    </row>
    <row r="511" spans="1:10" s="162" customFormat="1" x14ac:dyDescent="0.2">
      <c r="A511" s="148"/>
      <c r="B511" s="150"/>
      <c r="C511" s="158"/>
      <c r="D511" s="43"/>
      <c r="E511" s="148"/>
      <c r="H511" s="43"/>
      <c r="I511" s="43"/>
      <c r="J511" s="43"/>
    </row>
    <row r="512" spans="1:10" s="162" customFormat="1" x14ac:dyDescent="0.2">
      <c r="A512" s="148"/>
      <c r="B512" s="150"/>
      <c r="C512" s="158"/>
      <c r="D512" s="43"/>
      <c r="E512" s="148"/>
      <c r="H512" s="43"/>
      <c r="I512" s="43"/>
      <c r="J512" s="43"/>
    </row>
    <row r="513" spans="1:10" s="162" customFormat="1" x14ac:dyDescent="0.2">
      <c r="A513" s="148"/>
      <c r="B513" s="150"/>
      <c r="C513" s="158"/>
      <c r="D513" s="43"/>
      <c r="E513" s="148"/>
      <c r="H513" s="43"/>
      <c r="I513" s="43"/>
      <c r="J513" s="43"/>
    </row>
    <row r="514" spans="1:10" s="162" customFormat="1" x14ac:dyDescent="0.2">
      <c r="A514" s="148"/>
      <c r="B514" s="150"/>
      <c r="C514" s="158"/>
      <c r="D514" s="43"/>
      <c r="E514" s="148"/>
      <c r="H514" s="43"/>
      <c r="I514" s="43"/>
      <c r="J514" s="43"/>
    </row>
    <row r="515" spans="1:10" s="162" customFormat="1" x14ac:dyDescent="0.2">
      <c r="A515" s="148"/>
      <c r="B515" s="150"/>
      <c r="C515" s="158"/>
      <c r="D515" s="43"/>
      <c r="E515" s="148"/>
      <c r="H515" s="43"/>
      <c r="I515" s="43"/>
      <c r="J515" s="43"/>
    </row>
    <row r="516" spans="1:10" s="162" customFormat="1" x14ac:dyDescent="0.2">
      <c r="A516" s="148"/>
      <c r="B516" s="150"/>
      <c r="C516" s="158"/>
      <c r="D516" s="43"/>
      <c r="E516" s="148"/>
      <c r="H516" s="43"/>
      <c r="I516" s="43"/>
      <c r="J516" s="43"/>
    </row>
    <row r="517" spans="1:10" s="162" customFormat="1" x14ac:dyDescent="0.2">
      <c r="A517" s="148"/>
      <c r="B517" s="150"/>
      <c r="C517" s="158"/>
      <c r="D517" s="43"/>
      <c r="E517" s="148"/>
      <c r="H517" s="43"/>
      <c r="I517" s="43"/>
      <c r="J517" s="43"/>
    </row>
    <row r="518" spans="1:10" s="162" customFormat="1" x14ac:dyDescent="0.2">
      <c r="A518" s="148"/>
      <c r="B518" s="150"/>
      <c r="C518" s="158"/>
      <c r="D518" s="43"/>
      <c r="E518" s="148"/>
      <c r="H518" s="43"/>
      <c r="I518" s="43"/>
      <c r="J518" s="43"/>
    </row>
    <row r="519" spans="1:10" s="162" customFormat="1" x14ac:dyDescent="0.2">
      <c r="A519" s="148"/>
      <c r="B519" s="150"/>
      <c r="C519" s="158"/>
      <c r="D519" s="43"/>
      <c r="E519" s="148"/>
      <c r="H519" s="43"/>
      <c r="I519" s="43"/>
      <c r="J519" s="43"/>
    </row>
    <row r="520" spans="1:10" s="162" customFormat="1" x14ac:dyDescent="0.2">
      <c r="A520" s="148"/>
      <c r="B520" s="150"/>
      <c r="C520" s="158"/>
      <c r="D520" s="43"/>
      <c r="E520" s="148"/>
      <c r="H520" s="43"/>
      <c r="I520" s="43"/>
      <c r="J520" s="43"/>
    </row>
    <row r="521" spans="1:10" s="162" customFormat="1" x14ac:dyDescent="0.2">
      <c r="A521" s="148"/>
      <c r="B521" s="150"/>
      <c r="C521" s="158"/>
      <c r="D521" s="43"/>
      <c r="E521" s="148"/>
      <c r="H521" s="43"/>
      <c r="I521" s="43"/>
      <c r="J521" s="43"/>
    </row>
    <row r="522" spans="1:10" s="162" customFormat="1" x14ac:dyDescent="0.2">
      <c r="A522" s="148"/>
      <c r="B522" s="150"/>
      <c r="C522" s="158"/>
      <c r="D522" s="43"/>
      <c r="E522" s="148"/>
      <c r="H522" s="43"/>
      <c r="I522" s="43"/>
      <c r="J522" s="43"/>
    </row>
    <row r="523" spans="1:10" s="162" customFormat="1" x14ac:dyDescent="0.2">
      <c r="A523" s="148"/>
      <c r="B523" s="150"/>
      <c r="C523" s="158"/>
      <c r="D523" s="43"/>
      <c r="E523" s="148"/>
      <c r="H523" s="43"/>
      <c r="I523" s="43"/>
      <c r="J523" s="43"/>
    </row>
    <row r="524" spans="1:10" s="162" customFormat="1" x14ac:dyDescent="0.2">
      <c r="A524" s="148"/>
      <c r="B524" s="150"/>
      <c r="C524" s="158"/>
      <c r="D524" s="43"/>
      <c r="E524" s="148"/>
      <c r="H524" s="43"/>
      <c r="I524" s="43"/>
      <c r="J524" s="43"/>
    </row>
    <row r="525" spans="1:10" s="162" customFormat="1" x14ac:dyDescent="0.2">
      <c r="A525" s="148"/>
      <c r="B525" s="150"/>
      <c r="C525" s="158"/>
      <c r="D525" s="43"/>
      <c r="E525" s="148"/>
      <c r="H525" s="43"/>
      <c r="I525" s="43"/>
      <c r="J525" s="43"/>
    </row>
    <row r="526" spans="1:10" s="162" customFormat="1" x14ac:dyDescent="0.2">
      <c r="A526" s="148"/>
      <c r="B526" s="150"/>
      <c r="C526" s="158"/>
      <c r="D526" s="43"/>
      <c r="E526" s="148"/>
      <c r="H526" s="43"/>
      <c r="I526" s="43"/>
      <c r="J526" s="43"/>
    </row>
    <row r="527" spans="1:10" s="162" customFormat="1" x14ac:dyDescent="0.2">
      <c r="A527" s="148"/>
      <c r="B527" s="150"/>
      <c r="C527" s="158"/>
      <c r="D527" s="43"/>
      <c r="E527" s="148"/>
      <c r="H527" s="43"/>
      <c r="I527" s="43"/>
      <c r="J527" s="43"/>
    </row>
    <row r="528" spans="1:10" s="162" customFormat="1" x14ac:dyDescent="0.2">
      <c r="A528" s="148"/>
      <c r="B528" s="150"/>
      <c r="C528" s="158"/>
      <c r="D528" s="43"/>
      <c r="E528" s="148"/>
      <c r="H528" s="43"/>
      <c r="I528" s="43"/>
      <c r="J528" s="43"/>
    </row>
    <row r="529" spans="1:10" s="162" customFormat="1" x14ac:dyDescent="0.2">
      <c r="A529" s="148"/>
      <c r="B529" s="150"/>
      <c r="C529" s="158"/>
      <c r="D529" s="43"/>
      <c r="E529" s="148"/>
      <c r="H529" s="43"/>
      <c r="I529" s="43"/>
      <c r="J529" s="43"/>
    </row>
    <row r="530" spans="1:10" s="162" customFormat="1" x14ac:dyDescent="0.2">
      <c r="A530" s="148"/>
      <c r="B530" s="150"/>
      <c r="C530" s="158"/>
      <c r="D530" s="43"/>
      <c r="E530" s="148"/>
      <c r="H530" s="43"/>
      <c r="I530" s="43"/>
      <c r="J530" s="43"/>
    </row>
    <row r="531" spans="1:10" s="162" customFormat="1" x14ac:dyDescent="0.2">
      <c r="A531" s="148"/>
      <c r="B531" s="150"/>
      <c r="C531" s="158"/>
      <c r="D531" s="43"/>
      <c r="E531" s="148"/>
      <c r="H531" s="43"/>
      <c r="I531" s="43"/>
      <c r="J531" s="43"/>
    </row>
    <row r="532" spans="1:10" s="162" customFormat="1" x14ac:dyDescent="0.2">
      <c r="A532" s="148"/>
      <c r="B532" s="150"/>
      <c r="C532" s="158"/>
      <c r="D532" s="43"/>
      <c r="E532" s="148"/>
      <c r="H532" s="43"/>
      <c r="I532" s="43"/>
      <c r="J532" s="43"/>
    </row>
    <row r="533" spans="1:10" s="162" customFormat="1" x14ac:dyDescent="0.2">
      <c r="A533" s="148"/>
      <c r="B533" s="150"/>
      <c r="C533" s="158"/>
      <c r="D533" s="43"/>
      <c r="E533" s="148"/>
      <c r="H533" s="43"/>
      <c r="I533" s="43"/>
      <c r="J533" s="43"/>
    </row>
    <row r="534" spans="1:10" s="162" customFormat="1" x14ac:dyDescent="0.2">
      <c r="A534" s="148"/>
      <c r="B534" s="150"/>
      <c r="C534" s="158"/>
      <c r="D534" s="43"/>
      <c r="E534" s="148"/>
      <c r="H534" s="43"/>
      <c r="I534" s="43"/>
      <c r="J534" s="43"/>
    </row>
    <row r="535" spans="1:10" s="162" customFormat="1" x14ac:dyDescent="0.2">
      <c r="A535" s="148"/>
      <c r="B535" s="150"/>
      <c r="C535" s="158"/>
      <c r="D535" s="43"/>
      <c r="E535" s="148"/>
      <c r="H535" s="43"/>
      <c r="I535" s="43"/>
      <c r="J535" s="43"/>
    </row>
    <row r="536" spans="1:10" s="162" customFormat="1" x14ac:dyDescent="0.2">
      <c r="A536" s="148"/>
      <c r="B536" s="150"/>
      <c r="C536" s="158"/>
      <c r="D536" s="43"/>
      <c r="E536" s="148"/>
      <c r="H536" s="43"/>
      <c r="I536" s="43"/>
      <c r="J536" s="43"/>
    </row>
    <row r="537" spans="1:10" s="162" customFormat="1" x14ac:dyDescent="0.2">
      <c r="A537" s="148"/>
      <c r="B537" s="150"/>
      <c r="C537" s="158"/>
      <c r="D537" s="43"/>
      <c r="E537" s="148"/>
      <c r="H537" s="43"/>
      <c r="I537" s="43"/>
      <c r="J537" s="43"/>
    </row>
    <row r="538" spans="1:10" s="162" customFormat="1" x14ac:dyDescent="0.2">
      <c r="A538" s="148"/>
      <c r="B538" s="150"/>
      <c r="C538" s="158"/>
      <c r="D538" s="43"/>
      <c r="E538" s="148"/>
      <c r="H538" s="43"/>
      <c r="I538" s="43"/>
      <c r="J538" s="43"/>
    </row>
    <row r="539" spans="1:10" s="162" customFormat="1" x14ac:dyDescent="0.2">
      <c r="A539" s="148"/>
      <c r="B539" s="150"/>
      <c r="C539" s="158"/>
      <c r="D539" s="43"/>
      <c r="E539" s="148"/>
      <c r="H539" s="43"/>
      <c r="I539" s="43"/>
      <c r="J539" s="43"/>
    </row>
    <row r="540" spans="1:10" s="162" customFormat="1" x14ac:dyDescent="0.2">
      <c r="A540" s="148"/>
      <c r="B540" s="150"/>
      <c r="C540" s="158"/>
      <c r="D540" s="43"/>
      <c r="E540" s="148"/>
      <c r="H540" s="43"/>
      <c r="I540" s="43"/>
      <c r="J540" s="43"/>
    </row>
    <row r="541" spans="1:10" s="162" customFormat="1" x14ac:dyDescent="0.2">
      <c r="A541" s="148"/>
      <c r="B541" s="150"/>
      <c r="C541" s="158"/>
      <c r="D541" s="43"/>
      <c r="E541" s="148"/>
      <c r="H541" s="43"/>
      <c r="I541" s="43"/>
      <c r="J541" s="43"/>
    </row>
    <row r="542" spans="1:10" s="162" customFormat="1" x14ac:dyDescent="0.2">
      <c r="A542" s="148"/>
      <c r="B542" s="150"/>
      <c r="C542" s="158"/>
      <c r="D542" s="43"/>
      <c r="E542" s="148"/>
      <c r="H542" s="43"/>
      <c r="I542" s="43"/>
      <c r="J542" s="43"/>
    </row>
    <row r="543" spans="1:10" s="162" customFormat="1" x14ac:dyDescent="0.2">
      <c r="A543" s="148"/>
      <c r="B543" s="150"/>
      <c r="C543" s="158"/>
      <c r="D543" s="43"/>
      <c r="E543" s="148"/>
      <c r="H543" s="43"/>
      <c r="I543" s="43"/>
      <c r="J543" s="43"/>
    </row>
    <row r="544" spans="1:10" s="162" customFormat="1" x14ac:dyDescent="0.2">
      <c r="A544" s="148"/>
      <c r="B544" s="150"/>
      <c r="C544" s="158"/>
      <c r="D544" s="43"/>
      <c r="E544" s="148"/>
      <c r="H544" s="43"/>
      <c r="I544" s="43"/>
      <c r="J544" s="43"/>
    </row>
    <row r="545" spans="1:10" s="162" customFormat="1" x14ac:dyDescent="0.2">
      <c r="A545" s="148"/>
      <c r="B545" s="150"/>
      <c r="C545" s="158"/>
      <c r="D545" s="43"/>
      <c r="E545" s="148"/>
      <c r="H545" s="43"/>
      <c r="I545" s="43"/>
      <c r="J545" s="43"/>
    </row>
    <row r="546" spans="1:10" s="162" customFormat="1" x14ac:dyDescent="0.2">
      <c r="A546" s="148"/>
      <c r="B546" s="150"/>
      <c r="C546" s="158"/>
      <c r="D546" s="43"/>
      <c r="E546" s="148"/>
      <c r="H546" s="43"/>
      <c r="I546" s="43"/>
      <c r="J546" s="43"/>
    </row>
    <row r="547" spans="1:10" s="162" customFormat="1" x14ac:dyDescent="0.2">
      <c r="A547" s="148"/>
      <c r="B547" s="150"/>
      <c r="C547" s="158"/>
      <c r="D547" s="43"/>
      <c r="E547" s="148"/>
      <c r="H547" s="43"/>
      <c r="I547" s="43"/>
      <c r="J547" s="43"/>
    </row>
    <row r="548" spans="1:10" s="162" customFormat="1" x14ac:dyDescent="0.2">
      <c r="A548" s="148"/>
      <c r="B548" s="150"/>
      <c r="C548" s="158"/>
      <c r="D548" s="43"/>
      <c r="E548" s="148"/>
      <c r="H548" s="43"/>
      <c r="I548" s="43"/>
      <c r="J548" s="43"/>
    </row>
    <row r="549" spans="1:10" s="162" customFormat="1" x14ac:dyDescent="0.2">
      <c r="A549" s="148"/>
      <c r="B549" s="150"/>
      <c r="C549" s="158"/>
      <c r="D549" s="43"/>
      <c r="E549" s="148"/>
      <c r="H549" s="43"/>
      <c r="I549" s="43"/>
      <c r="J549" s="43"/>
    </row>
    <row r="550" spans="1:10" s="162" customFormat="1" x14ac:dyDescent="0.2">
      <c r="A550" s="148"/>
      <c r="B550" s="150"/>
      <c r="C550" s="158"/>
      <c r="D550" s="43"/>
      <c r="E550" s="148"/>
      <c r="H550" s="43"/>
      <c r="I550" s="43"/>
      <c r="J550" s="43"/>
    </row>
    <row r="551" spans="1:10" s="162" customFormat="1" x14ac:dyDescent="0.2">
      <c r="A551" s="148"/>
      <c r="B551" s="150"/>
      <c r="C551" s="158"/>
      <c r="D551" s="43"/>
      <c r="E551" s="148"/>
      <c r="H551" s="43"/>
      <c r="I551" s="43"/>
      <c r="J551" s="43"/>
    </row>
    <row r="552" spans="1:10" s="162" customFormat="1" x14ac:dyDescent="0.2">
      <c r="A552" s="148"/>
      <c r="B552" s="150"/>
      <c r="C552" s="158"/>
      <c r="D552" s="43"/>
      <c r="E552" s="148"/>
      <c r="H552" s="43"/>
      <c r="I552" s="43"/>
      <c r="J552" s="43"/>
    </row>
    <row r="553" spans="1:10" s="162" customFormat="1" x14ac:dyDescent="0.2">
      <c r="A553" s="148"/>
      <c r="B553" s="150"/>
      <c r="C553" s="158"/>
      <c r="D553" s="43"/>
      <c r="E553" s="148"/>
      <c r="H553" s="43"/>
      <c r="I553" s="43"/>
      <c r="J553" s="43"/>
    </row>
    <row r="554" spans="1:10" s="162" customFormat="1" x14ac:dyDescent="0.2">
      <c r="A554" s="148"/>
      <c r="B554" s="150"/>
      <c r="C554" s="158"/>
      <c r="D554" s="43"/>
      <c r="E554" s="148"/>
      <c r="H554" s="43"/>
      <c r="I554" s="43"/>
      <c r="J554" s="43"/>
    </row>
    <row r="555" spans="1:10" s="162" customFormat="1" x14ac:dyDescent="0.2">
      <c r="A555" s="148"/>
      <c r="B555" s="150"/>
      <c r="C555" s="158"/>
      <c r="D555" s="43"/>
      <c r="E555" s="148"/>
      <c r="H555" s="43"/>
      <c r="I555" s="43"/>
      <c r="J555" s="43"/>
    </row>
    <row r="556" spans="1:10" s="162" customFormat="1" x14ac:dyDescent="0.2">
      <c r="A556" s="148"/>
      <c r="B556" s="150"/>
      <c r="C556" s="158"/>
      <c r="D556" s="43"/>
      <c r="E556" s="148"/>
      <c r="H556" s="43"/>
      <c r="I556" s="43"/>
      <c r="J556" s="43"/>
    </row>
    <row r="557" spans="1:10" s="162" customFormat="1" x14ac:dyDescent="0.2">
      <c r="A557" s="148"/>
      <c r="B557" s="150"/>
      <c r="C557" s="158"/>
      <c r="D557" s="43"/>
      <c r="E557" s="148"/>
      <c r="H557" s="43"/>
      <c r="I557" s="43"/>
      <c r="J557" s="43"/>
    </row>
    <row r="558" spans="1:10" s="162" customFormat="1" x14ac:dyDescent="0.2">
      <c r="A558" s="148"/>
      <c r="B558" s="150"/>
      <c r="C558" s="158"/>
      <c r="D558" s="43"/>
      <c r="E558" s="148"/>
      <c r="H558" s="43"/>
      <c r="I558" s="43"/>
      <c r="J558" s="43"/>
    </row>
    <row r="559" spans="1:10" s="162" customFormat="1" x14ac:dyDescent="0.2">
      <c r="A559" s="148"/>
      <c r="B559" s="150"/>
      <c r="C559" s="158"/>
      <c r="D559" s="43"/>
      <c r="E559" s="148"/>
      <c r="H559" s="43"/>
      <c r="I559" s="43"/>
      <c r="J559" s="43"/>
    </row>
    <row r="560" spans="1:10" s="162" customFormat="1" x14ac:dyDescent="0.2">
      <c r="A560" s="148"/>
      <c r="B560" s="150"/>
      <c r="C560" s="158"/>
      <c r="D560" s="43"/>
      <c r="E560" s="148"/>
      <c r="H560" s="43"/>
      <c r="I560" s="43"/>
      <c r="J560" s="43"/>
    </row>
    <row r="561" spans="1:10" s="162" customFormat="1" x14ac:dyDescent="0.2">
      <c r="A561" s="148"/>
      <c r="B561" s="150"/>
      <c r="C561" s="158"/>
      <c r="D561" s="43"/>
      <c r="E561" s="148"/>
      <c r="H561" s="43"/>
      <c r="I561" s="43"/>
      <c r="J561" s="43"/>
    </row>
    <row r="562" spans="1:10" s="162" customFormat="1" x14ac:dyDescent="0.2">
      <c r="A562" s="148"/>
      <c r="B562" s="150"/>
      <c r="C562" s="158"/>
      <c r="D562" s="43"/>
      <c r="E562" s="148"/>
      <c r="H562" s="43"/>
      <c r="I562" s="43"/>
      <c r="J562" s="43"/>
    </row>
    <row r="563" spans="1:10" s="162" customFormat="1" x14ac:dyDescent="0.2">
      <c r="A563" s="148"/>
      <c r="B563" s="150"/>
      <c r="C563" s="158"/>
      <c r="D563" s="43"/>
      <c r="E563" s="148"/>
      <c r="H563" s="43"/>
      <c r="I563" s="43"/>
      <c r="J563" s="43"/>
    </row>
    <row r="564" spans="1:10" s="162" customFormat="1" x14ac:dyDescent="0.2">
      <c r="A564" s="148"/>
      <c r="B564" s="150"/>
      <c r="C564" s="158"/>
      <c r="D564" s="43"/>
      <c r="E564" s="148"/>
      <c r="H564" s="43"/>
      <c r="I564" s="43"/>
      <c r="J564" s="43"/>
    </row>
    <row r="565" spans="1:10" s="162" customFormat="1" x14ac:dyDescent="0.2">
      <c r="A565" s="148"/>
      <c r="B565" s="150"/>
      <c r="C565" s="158"/>
      <c r="D565" s="43"/>
      <c r="E565" s="148"/>
      <c r="H565" s="43"/>
      <c r="I565" s="43"/>
      <c r="J565" s="43"/>
    </row>
    <row r="566" spans="1:10" s="162" customFormat="1" x14ac:dyDescent="0.2">
      <c r="A566" s="148"/>
      <c r="B566" s="150"/>
      <c r="C566" s="158"/>
      <c r="D566" s="43"/>
      <c r="E566" s="148"/>
      <c r="H566" s="43"/>
      <c r="I566" s="43"/>
      <c r="J566" s="43"/>
    </row>
    <row r="567" spans="1:10" s="162" customFormat="1" x14ac:dyDescent="0.2">
      <c r="A567" s="148"/>
      <c r="B567" s="150"/>
      <c r="C567" s="158"/>
      <c r="D567" s="43"/>
      <c r="E567" s="148"/>
      <c r="H567" s="43"/>
      <c r="I567" s="43"/>
      <c r="J567" s="43"/>
    </row>
    <row r="568" spans="1:10" s="162" customFormat="1" x14ac:dyDescent="0.2">
      <c r="A568" s="148"/>
      <c r="B568" s="150"/>
      <c r="C568" s="158"/>
      <c r="D568" s="43"/>
      <c r="E568" s="148"/>
      <c r="H568" s="43"/>
      <c r="I568" s="43"/>
      <c r="J568" s="43"/>
    </row>
    <row r="569" spans="1:10" s="162" customFormat="1" x14ac:dyDescent="0.2">
      <c r="A569" s="148"/>
      <c r="B569" s="150"/>
      <c r="C569" s="158"/>
      <c r="D569" s="43"/>
      <c r="E569" s="148"/>
      <c r="H569" s="43"/>
      <c r="I569" s="43"/>
      <c r="J569" s="43"/>
    </row>
    <row r="570" spans="1:10" s="162" customFormat="1" x14ac:dyDescent="0.2">
      <c r="A570" s="148"/>
      <c r="B570" s="150"/>
      <c r="C570" s="158"/>
      <c r="D570" s="43"/>
      <c r="E570" s="148"/>
      <c r="H570" s="43"/>
      <c r="I570" s="43"/>
      <c r="J570" s="43"/>
    </row>
    <row r="571" spans="1:10" s="162" customFormat="1" x14ac:dyDescent="0.2">
      <c r="A571" s="148"/>
      <c r="B571" s="150"/>
      <c r="C571" s="158"/>
      <c r="D571" s="43"/>
      <c r="E571" s="148"/>
      <c r="H571" s="43"/>
      <c r="I571" s="43"/>
      <c r="J571" s="43"/>
    </row>
    <row r="572" spans="1:10" s="162" customFormat="1" x14ac:dyDescent="0.2">
      <c r="A572" s="148"/>
      <c r="B572" s="150"/>
      <c r="C572" s="158"/>
      <c r="D572" s="43"/>
      <c r="E572" s="148"/>
      <c r="H572" s="43"/>
      <c r="I572" s="43"/>
      <c r="J572" s="43"/>
    </row>
    <row r="573" spans="1:10" s="162" customFormat="1" x14ac:dyDescent="0.2">
      <c r="A573" s="148"/>
      <c r="B573" s="150"/>
      <c r="C573" s="158"/>
      <c r="D573" s="43"/>
      <c r="E573" s="148"/>
      <c r="H573" s="43"/>
      <c r="I573" s="43"/>
      <c r="J573" s="43"/>
    </row>
    <row r="574" spans="1:10" s="162" customFormat="1" x14ac:dyDescent="0.2">
      <c r="A574" s="148"/>
      <c r="B574" s="150"/>
      <c r="C574" s="158"/>
      <c r="D574" s="43"/>
      <c r="E574" s="148"/>
      <c r="H574" s="43"/>
      <c r="I574" s="43"/>
      <c r="J574" s="43"/>
    </row>
    <row r="575" spans="1:10" s="162" customFormat="1" x14ac:dyDescent="0.2">
      <c r="A575" s="148"/>
      <c r="B575" s="150"/>
      <c r="C575" s="158"/>
      <c r="D575" s="43"/>
      <c r="E575" s="148"/>
      <c r="H575" s="43"/>
      <c r="I575" s="43"/>
      <c r="J575" s="43"/>
    </row>
    <row r="576" spans="1:10" s="162" customFormat="1" x14ac:dyDescent="0.2">
      <c r="A576" s="148"/>
      <c r="B576" s="150"/>
      <c r="C576" s="158"/>
      <c r="D576" s="43"/>
      <c r="E576" s="148"/>
      <c r="H576" s="43"/>
      <c r="I576" s="43"/>
      <c r="J576" s="43"/>
    </row>
    <row r="577" spans="1:10" s="162" customFormat="1" x14ac:dyDescent="0.2">
      <c r="A577" s="148"/>
      <c r="B577" s="150"/>
      <c r="C577" s="158"/>
      <c r="D577" s="43"/>
      <c r="E577" s="148"/>
      <c r="H577" s="43"/>
      <c r="I577" s="43"/>
      <c r="J577" s="43"/>
    </row>
    <row r="578" spans="1:10" s="162" customFormat="1" x14ac:dyDescent="0.2">
      <c r="A578" s="148"/>
      <c r="B578" s="150"/>
      <c r="C578" s="158"/>
      <c r="D578" s="43"/>
      <c r="E578" s="148"/>
      <c r="H578" s="43"/>
      <c r="I578" s="43"/>
      <c r="J578" s="43"/>
    </row>
    <row r="579" spans="1:10" s="162" customFormat="1" x14ac:dyDescent="0.2">
      <c r="A579" s="148"/>
      <c r="B579" s="150"/>
      <c r="C579" s="158"/>
      <c r="D579" s="43"/>
      <c r="E579" s="148"/>
      <c r="H579" s="43"/>
      <c r="I579" s="43"/>
      <c r="J579" s="43"/>
    </row>
    <row r="580" spans="1:10" s="162" customFormat="1" x14ac:dyDescent="0.2">
      <c r="A580" s="148"/>
      <c r="B580" s="150"/>
      <c r="C580" s="158"/>
      <c r="D580" s="43"/>
      <c r="E580" s="148"/>
      <c r="H580" s="43"/>
      <c r="I580" s="43"/>
      <c r="J580" s="43"/>
    </row>
    <row r="581" spans="1:10" s="162" customFormat="1" x14ac:dyDescent="0.2">
      <c r="A581" s="148"/>
      <c r="B581" s="150"/>
      <c r="C581" s="158"/>
      <c r="D581" s="43"/>
      <c r="E581" s="148"/>
      <c r="H581" s="43"/>
      <c r="I581" s="43"/>
      <c r="J581" s="43"/>
    </row>
    <row r="582" spans="1:10" s="162" customFormat="1" x14ac:dyDescent="0.2">
      <c r="A582" s="148"/>
      <c r="B582" s="150"/>
      <c r="C582" s="158"/>
      <c r="D582" s="43"/>
      <c r="E582" s="148"/>
      <c r="H582" s="43"/>
      <c r="I582" s="43"/>
      <c r="J582" s="43"/>
    </row>
    <row r="583" spans="1:10" s="162" customFormat="1" x14ac:dyDescent="0.2">
      <c r="A583" s="148"/>
      <c r="B583" s="150"/>
      <c r="C583" s="158"/>
      <c r="D583" s="43"/>
      <c r="E583" s="148"/>
      <c r="H583" s="43"/>
      <c r="I583" s="43"/>
      <c r="J583" s="43"/>
    </row>
    <row r="584" spans="1:10" s="162" customFormat="1" x14ac:dyDescent="0.2">
      <c r="A584" s="148"/>
      <c r="B584" s="150"/>
      <c r="C584" s="158"/>
      <c r="D584" s="43"/>
      <c r="E584" s="148"/>
      <c r="H584" s="43"/>
      <c r="I584" s="43"/>
      <c r="J584" s="43"/>
    </row>
    <row r="585" spans="1:10" s="162" customFormat="1" x14ac:dyDescent="0.2">
      <c r="A585" s="148"/>
      <c r="B585" s="150"/>
      <c r="C585" s="158"/>
      <c r="D585" s="43"/>
      <c r="E585" s="148"/>
      <c r="H585" s="43"/>
      <c r="I585" s="43"/>
      <c r="J585" s="43"/>
    </row>
    <row r="586" spans="1:10" s="162" customFormat="1" x14ac:dyDescent="0.2">
      <c r="A586" s="148"/>
      <c r="B586" s="150"/>
      <c r="C586" s="158"/>
      <c r="D586" s="43"/>
      <c r="E586" s="148"/>
      <c r="H586" s="43"/>
      <c r="I586" s="43"/>
      <c r="J586" s="43"/>
    </row>
    <row r="587" spans="1:10" s="162" customFormat="1" x14ac:dyDescent="0.2">
      <c r="A587" s="148"/>
      <c r="B587" s="150"/>
      <c r="C587" s="158"/>
      <c r="D587" s="43"/>
      <c r="E587" s="148"/>
      <c r="H587" s="43"/>
      <c r="I587" s="43"/>
      <c r="J587" s="43"/>
    </row>
    <row r="588" spans="1:10" s="162" customFormat="1" x14ac:dyDescent="0.2">
      <c r="A588" s="148"/>
      <c r="B588" s="150"/>
      <c r="C588" s="158"/>
      <c r="D588" s="43"/>
      <c r="E588" s="148"/>
      <c r="H588" s="43"/>
      <c r="I588" s="43"/>
      <c r="J588" s="43"/>
    </row>
    <row r="589" spans="1:10" s="162" customFormat="1" x14ac:dyDescent="0.2">
      <c r="A589" s="148"/>
      <c r="B589" s="150"/>
      <c r="C589" s="158"/>
      <c r="D589" s="43"/>
      <c r="E589" s="148"/>
      <c r="H589" s="43"/>
      <c r="I589" s="43"/>
      <c r="J589" s="43"/>
    </row>
    <row r="590" spans="1:10" s="162" customFormat="1" x14ac:dyDescent="0.2">
      <c r="A590" s="148"/>
      <c r="B590" s="150"/>
      <c r="C590" s="158"/>
      <c r="D590" s="43"/>
      <c r="E590" s="148"/>
      <c r="H590" s="43"/>
      <c r="I590" s="43"/>
      <c r="J590" s="43"/>
    </row>
    <row r="591" spans="1:10" s="162" customFormat="1" x14ac:dyDescent="0.2">
      <c r="A591" s="148"/>
      <c r="B591" s="150"/>
      <c r="C591" s="158"/>
      <c r="D591" s="43"/>
      <c r="E591" s="148"/>
      <c r="H591" s="43"/>
      <c r="I591" s="43"/>
      <c r="J591" s="43"/>
    </row>
    <row r="592" spans="1:10" s="162" customFormat="1" x14ac:dyDescent="0.2">
      <c r="A592" s="148"/>
      <c r="B592" s="150"/>
      <c r="C592" s="158"/>
      <c r="D592" s="43"/>
      <c r="E592" s="148"/>
      <c r="H592" s="43"/>
      <c r="I592" s="43"/>
      <c r="J592" s="43"/>
    </row>
    <row r="593" spans="1:10" s="162" customFormat="1" x14ac:dyDescent="0.2">
      <c r="A593" s="148"/>
      <c r="B593" s="150"/>
      <c r="C593" s="158"/>
      <c r="D593" s="43"/>
      <c r="E593" s="148"/>
      <c r="H593" s="43"/>
      <c r="I593" s="43"/>
      <c r="J593" s="43"/>
    </row>
    <row r="594" spans="1:10" s="162" customFormat="1" x14ac:dyDescent="0.2">
      <c r="A594" s="148"/>
      <c r="B594" s="150"/>
      <c r="C594" s="158"/>
      <c r="D594" s="43"/>
      <c r="E594" s="148"/>
      <c r="H594" s="43"/>
      <c r="I594" s="43"/>
      <c r="J594" s="43"/>
    </row>
    <row r="595" spans="1:10" s="162" customFormat="1" x14ac:dyDescent="0.2">
      <c r="A595" s="148"/>
      <c r="B595" s="150"/>
      <c r="C595" s="158"/>
      <c r="D595" s="43"/>
      <c r="E595" s="148"/>
      <c r="H595" s="43"/>
      <c r="I595" s="43"/>
      <c r="J595" s="43"/>
    </row>
    <row r="596" spans="1:10" s="162" customFormat="1" x14ac:dyDescent="0.2">
      <c r="A596" s="148"/>
      <c r="B596" s="150"/>
      <c r="C596" s="158"/>
      <c r="D596" s="43"/>
      <c r="E596" s="148"/>
      <c r="H596" s="43"/>
      <c r="I596" s="43"/>
      <c r="J596" s="43"/>
    </row>
    <row r="597" spans="1:10" s="162" customFormat="1" x14ac:dyDescent="0.2">
      <c r="A597" s="148"/>
      <c r="B597" s="150"/>
      <c r="C597" s="158"/>
      <c r="D597" s="43"/>
      <c r="E597" s="148"/>
      <c r="H597" s="43"/>
      <c r="I597" s="43"/>
      <c r="J597" s="43"/>
    </row>
    <row r="598" spans="1:10" s="162" customFormat="1" x14ac:dyDescent="0.2">
      <c r="A598" s="148"/>
      <c r="B598" s="150"/>
      <c r="C598" s="158"/>
      <c r="D598" s="43"/>
      <c r="E598" s="148"/>
      <c r="H598" s="43"/>
      <c r="I598" s="43"/>
      <c r="J598" s="43"/>
    </row>
    <row r="599" spans="1:10" s="162" customFormat="1" x14ac:dyDescent="0.2">
      <c r="A599" s="148"/>
      <c r="B599" s="150"/>
      <c r="C599" s="158"/>
      <c r="D599" s="43"/>
      <c r="E599" s="148"/>
      <c r="H599" s="43"/>
      <c r="I599" s="43"/>
      <c r="J599" s="43"/>
    </row>
    <row r="600" spans="1:10" s="162" customFormat="1" x14ac:dyDescent="0.2">
      <c r="A600" s="148"/>
      <c r="B600" s="150"/>
      <c r="C600" s="158"/>
      <c r="D600" s="43"/>
      <c r="E600" s="148"/>
      <c r="H600" s="43"/>
      <c r="I600" s="43"/>
      <c r="J600" s="43"/>
    </row>
    <row r="601" spans="1:10" s="162" customFormat="1" x14ac:dyDescent="0.2">
      <c r="A601" s="148"/>
      <c r="B601" s="150"/>
      <c r="C601" s="158"/>
      <c r="D601" s="43"/>
      <c r="E601" s="148"/>
      <c r="H601" s="43"/>
      <c r="I601" s="43"/>
      <c r="J601" s="43"/>
    </row>
    <row r="602" spans="1:10" s="162" customFormat="1" x14ac:dyDescent="0.2">
      <c r="A602" s="148"/>
      <c r="B602" s="150"/>
      <c r="C602" s="158"/>
      <c r="D602" s="43"/>
      <c r="E602" s="148"/>
      <c r="H602" s="43"/>
      <c r="I602" s="43"/>
      <c r="J602" s="43"/>
    </row>
    <row r="603" spans="1:10" s="162" customFormat="1" x14ac:dyDescent="0.2">
      <c r="A603" s="148"/>
      <c r="B603" s="150"/>
      <c r="C603" s="158"/>
      <c r="D603" s="43"/>
      <c r="E603" s="148"/>
      <c r="H603" s="43"/>
      <c r="I603" s="43"/>
      <c r="J603" s="43"/>
    </row>
    <row r="604" spans="1:10" s="162" customFormat="1" x14ac:dyDescent="0.2">
      <c r="A604" s="148"/>
      <c r="B604" s="150"/>
      <c r="C604" s="158"/>
      <c r="D604" s="43"/>
      <c r="E604" s="148"/>
      <c r="H604" s="43"/>
      <c r="I604" s="43"/>
      <c r="J604" s="43"/>
    </row>
    <row r="605" spans="1:10" s="162" customFormat="1" x14ac:dyDescent="0.2">
      <c r="A605" s="148"/>
      <c r="B605" s="150"/>
      <c r="C605" s="158"/>
      <c r="D605" s="43"/>
      <c r="E605" s="148"/>
      <c r="H605" s="43"/>
      <c r="I605" s="43"/>
      <c r="J605" s="43"/>
    </row>
    <row r="606" spans="1:10" s="162" customFormat="1" x14ac:dyDescent="0.2">
      <c r="A606" s="148"/>
      <c r="B606" s="150"/>
      <c r="C606" s="158"/>
      <c r="D606" s="43"/>
      <c r="E606" s="148"/>
      <c r="H606" s="43"/>
      <c r="I606" s="43"/>
      <c r="J606" s="43"/>
    </row>
    <row r="607" spans="1:10" s="162" customFormat="1" x14ac:dyDescent="0.2">
      <c r="A607" s="148"/>
      <c r="B607" s="150"/>
      <c r="C607" s="158"/>
      <c r="D607" s="43"/>
      <c r="E607" s="148"/>
      <c r="H607" s="43"/>
      <c r="I607" s="43"/>
      <c r="J607" s="43"/>
    </row>
    <row r="608" spans="1:10" s="162" customFormat="1" x14ac:dyDescent="0.2">
      <c r="A608" s="148"/>
      <c r="B608" s="150"/>
      <c r="C608" s="158"/>
      <c r="D608" s="43"/>
      <c r="E608" s="148"/>
      <c r="H608" s="43"/>
      <c r="I608" s="43"/>
      <c r="J608" s="43"/>
    </row>
    <row r="609" spans="1:10" s="162" customFormat="1" x14ac:dyDescent="0.2">
      <c r="A609" s="148"/>
      <c r="B609" s="150"/>
      <c r="C609" s="158"/>
      <c r="D609" s="43"/>
      <c r="E609" s="148"/>
      <c r="H609" s="43"/>
      <c r="I609" s="43"/>
      <c r="J609" s="43"/>
    </row>
    <row r="610" spans="1:10" s="162" customFormat="1" x14ac:dyDescent="0.2">
      <c r="A610" s="148"/>
      <c r="B610" s="150"/>
      <c r="C610" s="158"/>
      <c r="D610" s="43"/>
      <c r="E610" s="148"/>
      <c r="H610" s="43"/>
      <c r="I610" s="43"/>
      <c r="J610" s="43"/>
    </row>
    <row r="611" spans="1:10" s="162" customFormat="1" x14ac:dyDescent="0.2">
      <c r="A611" s="148"/>
      <c r="B611" s="150"/>
      <c r="C611" s="158"/>
      <c r="D611" s="43"/>
      <c r="E611" s="148"/>
      <c r="H611" s="43"/>
      <c r="I611" s="43"/>
      <c r="J611" s="43"/>
    </row>
    <row r="612" spans="1:10" s="162" customFormat="1" x14ac:dyDescent="0.2">
      <c r="A612" s="148"/>
      <c r="B612" s="150"/>
      <c r="C612" s="158"/>
      <c r="D612" s="43"/>
      <c r="E612" s="148"/>
      <c r="H612" s="43"/>
      <c r="I612" s="43"/>
      <c r="J612" s="43"/>
    </row>
    <row r="613" spans="1:10" s="162" customFormat="1" x14ac:dyDescent="0.2">
      <c r="A613" s="148"/>
      <c r="B613" s="150"/>
      <c r="C613" s="158"/>
      <c r="D613" s="43"/>
      <c r="E613" s="148"/>
      <c r="H613" s="43"/>
      <c r="I613" s="43"/>
      <c r="J613" s="43"/>
    </row>
    <row r="614" spans="1:10" s="162" customFormat="1" x14ac:dyDescent="0.2">
      <c r="A614" s="148"/>
      <c r="B614" s="150"/>
      <c r="C614" s="158"/>
      <c r="D614" s="43"/>
      <c r="E614" s="148"/>
      <c r="H614" s="43"/>
      <c r="I614" s="43"/>
      <c r="J614" s="43"/>
    </row>
    <row r="615" spans="1:10" s="162" customFormat="1" x14ac:dyDescent="0.2">
      <c r="A615" s="148"/>
      <c r="B615" s="150"/>
      <c r="C615" s="158"/>
      <c r="D615" s="43"/>
      <c r="E615" s="148"/>
      <c r="H615" s="43"/>
      <c r="I615" s="43"/>
      <c r="J615" s="43"/>
    </row>
    <row r="616" spans="1:10" s="162" customFormat="1" x14ac:dyDescent="0.2">
      <c r="A616" s="148"/>
      <c r="B616" s="150"/>
      <c r="C616" s="158"/>
      <c r="D616" s="43"/>
      <c r="E616" s="148"/>
      <c r="H616" s="43"/>
      <c r="I616" s="43"/>
      <c r="J616" s="43"/>
    </row>
    <row r="617" spans="1:10" s="162" customFormat="1" x14ac:dyDescent="0.2">
      <c r="A617" s="148"/>
      <c r="B617" s="150"/>
      <c r="C617" s="158"/>
      <c r="D617" s="43"/>
      <c r="E617" s="148"/>
      <c r="H617" s="43"/>
      <c r="I617" s="43"/>
      <c r="J617" s="43"/>
    </row>
    <row r="618" spans="1:10" s="162" customFormat="1" x14ac:dyDescent="0.2">
      <c r="A618" s="148"/>
      <c r="B618" s="150"/>
      <c r="C618" s="158"/>
      <c r="D618" s="43"/>
      <c r="E618" s="148"/>
      <c r="H618" s="43"/>
      <c r="I618" s="43"/>
      <c r="J618" s="43"/>
    </row>
    <row r="619" spans="1:10" s="162" customFormat="1" x14ac:dyDescent="0.2">
      <c r="A619" s="148"/>
      <c r="B619" s="150"/>
      <c r="C619" s="158"/>
      <c r="D619" s="43"/>
      <c r="E619" s="148"/>
      <c r="H619" s="43"/>
      <c r="I619" s="43"/>
      <c r="J619" s="43"/>
    </row>
    <row r="620" spans="1:10" s="162" customFormat="1" x14ac:dyDescent="0.2">
      <c r="A620" s="148"/>
      <c r="B620" s="150"/>
      <c r="C620" s="158"/>
      <c r="D620" s="43"/>
      <c r="E620" s="148"/>
      <c r="H620" s="43"/>
      <c r="I620" s="43"/>
      <c r="J620" s="43"/>
    </row>
    <row r="621" spans="1:10" s="162" customFormat="1" x14ac:dyDescent="0.2">
      <c r="A621" s="148"/>
      <c r="B621" s="150"/>
      <c r="C621" s="158"/>
      <c r="D621" s="43"/>
      <c r="E621" s="148"/>
      <c r="H621" s="43"/>
      <c r="I621" s="43"/>
      <c r="J621" s="43"/>
    </row>
    <row r="622" spans="1:10" s="162" customFormat="1" x14ac:dyDescent="0.2">
      <c r="A622" s="148"/>
      <c r="B622" s="150"/>
      <c r="C622" s="158"/>
      <c r="D622" s="43"/>
      <c r="E622" s="148"/>
      <c r="H622" s="43"/>
      <c r="I622" s="43"/>
      <c r="J622" s="43"/>
    </row>
    <row r="623" spans="1:10" s="162" customFormat="1" x14ac:dyDescent="0.2">
      <c r="A623" s="148"/>
      <c r="B623" s="150"/>
      <c r="C623" s="158"/>
      <c r="D623" s="43"/>
      <c r="E623" s="148"/>
      <c r="H623" s="43"/>
      <c r="I623" s="43"/>
      <c r="J623" s="43"/>
    </row>
    <row r="624" spans="1:10" s="162" customFormat="1" x14ac:dyDescent="0.2">
      <c r="A624" s="148"/>
      <c r="B624" s="150"/>
      <c r="C624" s="158"/>
      <c r="D624" s="43"/>
      <c r="E624" s="148"/>
      <c r="H624" s="43"/>
      <c r="I624" s="43"/>
      <c r="J624" s="43"/>
    </row>
    <row r="625" spans="1:10" s="162" customFormat="1" x14ac:dyDescent="0.2">
      <c r="A625" s="148"/>
      <c r="B625" s="150"/>
      <c r="C625" s="158"/>
      <c r="D625" s="43"/>
      <c r="E625" s="148"/>
      <c r="H625" s="43"/>
      <c r="I625" s="43"/>
      <c r="J625" s="43"/>
    </row>
    <row r="626" spans="1:10" s="162" customFormat="1" x14ac:dyDescent="0.2">
      <c r="A626" s="148"/>
      <c r="B626" s="150"/>
      <c r="C626" s="158"/>
      <c r="D626" s="43"/>
      <c r="E626" s="148"/>
      <c r="H626" s="43"/>
      <c r="I626" s="43"/>
      <c r="J626" s="43"/>
    </row>
    <row r="627" spans="1:10" s="162" customFormat="1" x14ac:dyDescent="0.2">
      <c r="A627" s="148"/>
      <c r="B627" s="150"/>
      <c r="C627" s="158"/>
      <c r="D627" s="43"/>
      <c r="E627" s="148"/>
      <c r="H627" s="43"/>
      <c r="I627" s="43"/>
      <c r="J627" s="43"/>
    </row>
    <row r="628" spans="1:10" s="162" customFormat="1" x14ac:dyDescent="0.2">
      <c r="A628" s="148"/>
      <c r="B628" s="150"/>
      <c r="C628" s="158"/>
      <c r="D628" s="43"/>
      <c r="E628" s="148"/>
      <c r="H628" s="43"/>
      <c r="I628" s="43"/>
      <c r="J628" s="43"/>
    </row>
  </sheetData>
  <pageMargins left="0.25" right="0.25" top="0.95" bottom="0.75" header="0.09" footer="0.3"/>
  <pageSetup scale="75" fitToHeight="0" orientation="portrait" r:id="rId1"/>
  <headerFooter alignWithMargins="0">
    <oddHeader>&amp;CDepartment of Administrative Services
Major Maintenance 
2000
&amp;A
&amp;D</oddHeader>
    <oddFooter>&amp;LAcct Codes 0017-335-2000
Reversion 6/30/2027
&amp;C&amp;Z&amp;F&amp;R&amp;P/&amp;N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398E5-A18B-49A3-AF50-E1C7137F1235}">
  <sheetPr>
    <tabColor rgb="FF0070C0"/>
    <pageSetUpPr fitToPage="1"/>
  </sheetPr>
  <dimension ref="A1:J628"/>
  <sheetViews>
    <sheetView topLeftCell="A3" zoomScaleNormal="100" workbookViewId="0">
      <selection activeCell="E9" sqref="E9"/>
    </sheetView>
  </sheetViews>
  <sheetFormatPr defaultColWidth="11.42578125" defaultRowHeight="12.75" x14ac:dyDescent="0.2"/>
  <cols>
    <col min="1" max="1" width="24.5703125" style="148" customWidth="1"/>
    <col min="2" max="2" width="9.42578125" style="150" customWidth="1"/>
    <col min="3" max="3" width="25" style="158" bestFit="1" customWidth="1"/>
    <col min="4" max="4" width="14.42578125" style="43" customWidth="1"/>
    <col min="5" max="5" width="13.5703125" style="162" customWidth="1"/>
    <col min="6" max="6" width="12.42578125" style="162" customWidth="1"/>
    <col min="7" max="7" width="10.5703125" style="162" customWidth="1"/>
    <col min="8" max="8" width="12.42578125" style="43" customWidth="1"/>
    <col min="9" max="9" width="6.42578125" style="43" bestFit="1" customWidth="1"/>
    <col min="10" max="10" width="6.7109375" style="43" customWidth="1"/>
    <col min="11" max="16384" width="11.42578125" style="43"/>
  </cols>
  <sheetData>
    <row r="1" spans="1:10" s="135" customFormat="1" ht="24.75" customHeight="1" x14ac:dyDescent="0.25">
      <c r="A1" s="31" t="str">
        <f>'RECAP #9436.00'!B1</f>
        <v>DAS TH Residence Elevator Replacement</v>
      </c>
      <c r="B1" s="31"/>
      <c r="C1" s="133"/>
      <c r="D1" s="133"/>
      <c r="E1" s="133"/>
      <c r="F1" s="134"/>
      <c r="G1" s="134"/>
    </row>
    <row r="2" spans="1:10" s="135" customFormat="1" ht="15.75" x14ac:dyDescent="0.25">
      <c r="A2" s="32" t="str">
        <f>'RECAP #9436.00'!B2</f>
        <v>Project # 9436.00</v>
      </c>
      <c r="B2" s="136"/>
      <c r="C2" s="133"/>
      <c r="D2" s="133"/>
      <c r="E2" s="133"/>
      <c r="F2" s="134"/>
      <c r="G2" s="134"/>
    </row>
    <row r="3" spans="1:10" s="135" customFormat="1" ht="15.75" x14ac:dyDescent="0.25">
      <c r="A3" s="137" t="str">
        <f>'RECAP #9436.00'!B3</f>
        <v>Program code 943600</v>
      </c>
      <c r="B3" s="136"/>
      <c r="C3" s="133"/>
      <c r="D3" s="138" t="str">
        <f>'RECAP #9436.00'!E3</f>
        <v>Major Program 4D03</v>
      </c>
      <c r="E3" s="133"/>
      <c r="F3" s="134"/>
      <c r="G3" s="134"/>
    </row>
    <row r="4" spans="1:10" s="135" customFormat="1" ht="15.75" x14ac:dyDescent="0.25">
      <c r="A4" s="31" t="s">
        <v>386</v>
      </c>
      <c r="B4" s="32"/>
      <c r="D4" s="139" t="s">
        <v>209</v>
      </c>
      <c r="E4" s="134"/>
      <c r="F4" s="134"/>
      <c r="G4" s="134"/>
    </row>
    <row r="5" spans="1:10" s="135" customFormat="1" ht="15.75" x14ac:dyDescent="0.25">
      <c r="A5" s="140" t="s">
        <v>86</v>
      </c>
      <c r="C5" s="141"/>
      <c r="D5" s="38" t="s">
        <v>210</v>
      </c>
      <c r="E5" s="43"/>
      <c r="F5" s="134"/>
      <c r="G5" s="134"/>
    </row>
    <row r="6" spans="1:10" s="135" customFormat="1" ht="15.75" x14ac:dyDescent="0.25">
      <c r="A6" s="32" t="str">
        <f>'RECAP #9436.00'!B6</f>
        <v>Project Manager - James T.</v>
      </c>
      <c r="B6" s="32"/>
      <c r="C6" s="142"/>
      <c r="D6" s="143" t="s">
        <v>159</v>
      </c>
      <c r="E6" s="43"/>
      <c r="F6" s="44"/>
      <c r="G6" s="134"/>
    </row>
    <row r="7" spans="1:10" s="135" customFormat="1" ht="15.75" x14ac:dyDescent="0.25">
      <c r="B7" s="144"/>
      <c r="C7" s="144"/>
      <c r="E7" s="44"/>
      <c r="F7" s="44"/>
      <c r="G7" s="134"/>
      <c r="I7" s="135" t="s">
        <v>5</v>
      </c>
    </row>
    <row r="8" spans="1:10" s="135" customFormat="1" ht="32.25" thickBot="1" x14ac:dyDescent="0.3">
      <c r="A8" s="145" t="s">
        <v>20</v>
      </c>
      <c r="B8" s="146" t="s">
        <v>21</v>
      </c>
      <c r="C8" s="147" t="s">
        <v>22</v>
      </c>
      <c r="D8" s="131" t="s">
        <v>23</v>
      </c>
      <c r="E8" s="131" t="s">
        <v>24</v>
      </c>
      <c r="F8" s="131" t="s">
        <v>25</v>
      </c>
      <c r="G8" s="131" t="s">
        <v>26</v>
      </c>
      <c r="H8" s="131" t="s">
        <v>27</v>
      </c>
      <c r="I8" s="131" t="s">
        <v>5</v>
      </c>
    </row>
    <row r="9" spans="1:10" x14ac:dyDescent="0.2">
      <c r="A9" s="243" t="s">
        <v>212</v>
      </c>
      <c r="B9" s="244">
        <v>45784</v>
      </c>
      <c r="C9" s="245" t="s">
        <v>211</v>
      </c>
      <c r="D9" s="246"/>
      <c r="E9" s="247">
        <f>D9</f>
        <v>0</v>
      </c>
      <c r="F9" s="248"/>
      <c r="G9" s="248"/>
      <c r="H9" s="248">
        <f>E9</f>
        <v>0</v>
      </c>
      <c r="I9" s="249" t="s">
        <v>285</v>
      </c>
      <c r="J9" s="257"/>
    </row>
    <row r="10" spans="1:10" x14ac:dyDescent="0.2">
      <c r="A10" s="148" t="s">
        <v>301</v>
      </c>
      <c r="B10" s="149">
        <v>45898</v>
      </c>
      <c r="C10" s="150" t="s">
        <v>287</v>
      </c>
      <c r="D10" s="151">
        <v>0</v>
      </c>
      <c r="E10" s="152">
        <f t="shared" ref="E10:E21" si="0">E9+D10</f>
        <v>0</v>
      </c>
      <c r="F10" s="155"/>
      <c r="G10" s="153">
        <f t="shared" ref="G10:G21" si="1">G9+F10</f>
        <v>0</v>
      </c>
      <c r="H10" s="153">
        <f t="shared" ref="H10:H21" si="2">H9-F10+D10</f>
        <v>0</v>
      </c>
    </row>
    <row r="11" spans="1:10" x14ac:dyDescent="0.2">
      <c r="A11" s="148" t="s">
        <v>383</v>
      </c>
      <c r="B11" s="149">
        <v>46001</v>
      </c>
      <c r="C11" s="150" t="s">
        <v>384</v>
      </c>
      <c r="D11" s="151">
        <v>5360</v>
      </c>
      <c r="E11" s="152">
        <f t="shared" si="0"/>
        <v>5360</v>
      </c>
      <c r="F11" s="155"/>
      <c r="G11" s="153">
        <f t="shared" si="1"/>
        <v>0</v>
      </c>
      <c r="H11" s="153">
        <f t="shared" si="2"/>
        <v>5360</v>
      </c>
      <c r="I11" s="155"/>
    </row>
    <row r="12" spans="1:10" x14ac:dyDescent="0.2">
      <c r="A12" s="148" t="s">
        <v>476</v>
      </c>
      <c r="B12" s="149">
        <v>46076</v>
      </c>
      <c r="C12" s="150" t="s">
        <v>477</v>
      </c>
      <c r="D12" s="151"/>
      <c r="E12" s="152">
        <f t="shared" si="0"/>
        <v>5360</v>
      </c>
      <c r="F12" s="155">
        <v>5360</v>
      </c>
      <c r="G12" s="153">
        <f t="shared" si="1"/>
        <v>5360</v>
      </c>
      <c r="H12" s="153">
        <f t="shared" si="2"/>
        <v>0</v>
      </c>
      <c r="I12" s="155"/>
    </row>
    <row r="13" spans="1:10" x14ac:dyDescent="0.2">
      <c r="B13" s="149"/>
      <c r="C13" s="150"/>
      <c r="D13" s="152"/>
      <c r="E13" s="152">
        <f t="shared" si="0"/>
        <v>5360</v>
      </c>
      <c r="F13" s="155"/>
      <c r="G13" s="153">
        <f t="shared" si="1"/>
        <v>5360</v>
      </c>
      <c r="H13" s="153">
        <f t="shared" si="2"/>
        <v>0</v>
      </c>
      <c r="I13" s="155"/>
    </row>
    <row r="14" spans="1:10" x14ac:dyDescent="0.2">
      <c r="B14" s="149"/>
      <c r="C14" s="150"/>
      <c r="D14" s="152"/>
      <c r="E14" s="152">
        <f t="shared" si="0"/>
        <v>5360</v>
      </c>
      <c r="F14" s="155"/>
      <c r="G14" s="153">
        <f t="shared" si="1"/>
        <v>5360</v>
      </c>
      <c r="H14" s="153">
        <f t="shared" si="2"/>
        <v>0</v>
      </c>
      <c r="I14" s="155"/>
    </row>
    <row r="15" spans="1:10" x14ac:dyDescent="0.2">
      <c r="B15" s="149"/>
      <c r="C15" s="150"/>
      <c r="D15" s="152"/>
      <c r="E15" s="152">
        <f t="shared" si="0"/>
        <v>5360</v>
      </c>
      <c r="F15" s="155"/>
      <c r="G15" s="153">
        <f t="shared" si="1"/>
        <v>5360</v>
      </c>
      <c r="H15" s="153">
        <f t="shared" si="2"/>
        <v>0</v>
      </c>
      <c r="I15" s="155"/>
    </row>
    <row r="16" spans="1:10" x14ac:dyDescent="0.2">
      <c r="B16" s="149"/>
      <c r="C16" s="150"/>
      <c r="D16" s="152"/>
      <c r="E16" s="152">
        <f t="shared" si="0"/>
        <v>5360</v>
      </c>
      <c r="F16" s="155"/>
      <c r="G16" s="153">
        <f t="shared" si="1"/>
        <v>5360</v>
      </c>
      <c r="H16" s="153">
        <f t="shared" si="2"/>
        <v>0</v>
      </c>
      <c r="I16" s="155"/>
    </row>
    <row r="17" spans="2:9" x14ac:dyDescent="0.2">
      <c r="B17" s="149"/>
      <c r="C17" s="150"/>
      <c r="D17" s="152"/>
      <c r="E17" s="152">
        <f t="shared" si="0"/>
        <v>5360</v>
      </c>
      <c r="F17" s="155"/>
      <c r="G17" s="153">
        <f t="shared" si="1"/>
        <v>5360</v>
      </c>
      <c r="H17" s="153">
        <f t="shared" si="2"/>
        <v>0</v>
      </c>
      <c r="I17" s="155"/>
    </row>
    <row r="18" spans="2:9" x14ac:dyDescent="0.2">
      <c r="B18" s="149"/>
      <c r="C18" s="150"/>
      <c r="D18" s="152"/>
      <c r="E18" s="152">
        <f t="shared" si="0"/>
        <v>5360</v>
      </c>
      <c r="F18" s="155"/>
      <c r="G18" s="153">
        <f t="shared" si="1"/>
        <v>5360</v>
      </c>
      <c r="H18" s="153">
        <f t="shared" si="2"/>
        <v>0</v>
      </c>
      <c r="I18" s="155"/>
    </row>
    <row r="19" spans="2:9" x14ac:dyDescent="0.2">
      <c r="B19" s="149"/>
      <c r="C19" s="150"/>
      <c r="D19" s="152"/>
      <c r="E19" s="152">
        <f t="shared" si="0"/>
        <v>5360</v>
      </c>
      <c r="F19" s="153"/>
      <c r="G19" s="153">
        <f t="shared" si="1"/>
        <v>5360</v>
      </c>
      <c r="H19" s="153">
        <f t="shared" si="2"/>
        <v>0</v>
      </c>
      <c r="I19" s="155"/>
    </row>
    <row r="20" spans="2:9" x14ac:dyDescent="0.2">
      <c r="B20" s="149"/>
      <c r="C20" s="150"/>
      <c r="D20" s="152"/>
      <c r="E20" s="152">
        <f t="shared" si="0"/>
        <v>5360</v>
      </c>
      <c r="F20" s="153"/>
      <c r="G20" s="153">
        <f t="shared" si="1"/>
        <v>5360</v>
      </c>
      <c r="H20" s="153">
        <f t="shared" si="2"/>
        <v>0</v>
      </c>
      <c r="I20" s="155"/>
    </row>
    <row r="21" spans="2:9" x14ac:dyDescent="0.2">
      <c r="B21" s="149"/>
      <c r="C21" s="157"/>
      <c r="D21" s="152"/>
      <c r="E21" s="152">
        <f t="shared" si="0"/>
        <v>5360</v>
      </c>
      <c r="F21" s="153"/>
      <c r="G21" s="153">
        <f t="shared" si="1"/>
        <v>5360</v>
      </c>
      <c r="H21" s="153">
        <f t="shared" si="2"/>
        <v>0</v>
      </c>
      <c r="I21" s="155"/>
    </row>
    <row r="22" spans="2:9" x14ac:dyDescent="0.2">
      <c r="D22" s="153"/>
      <c r="E22" s="153"/>
      <c r="F22" s="153"/>
      <c r="G22" s="153"/>
      <c r="H22" s="153"/>
    </row>
    <row r="23" spans="2:9" ht="13.5" thickBot="1" x14ac:dyDescent="0.25">
      <c r="B23" s="159"/>
      <c r="C23" s="160" t="s">
        <v>28</v>
      </c>
      <c r="D23" s="161">
        <f>SUM(D9:D22)</f>
        <v>5360</v>
      </c>
      <c r="E23" s="161"/>
      <c r="F23" s="161">
        <f>SUM(F9:F22)</f>
        <v>5360</v>
      </c>
      <c r="G23" s="161"/>
      <c r="H23" s="161">
        <f>D23-F23</f>
        <v>0</v>
      </c>
      <c r="I23" s="38" t="s">
        <v>199</v>
      </c>
    </row>
    <row r="24" spans="2:9" ht="13.5" thickTop="1" x14ac:dyDescent="0.2">
      <c r="D24" s="153"/>
      <c r="E24" s="153"/>
      <c r="F24" s="153"/>
      <c r="G24" s="153"/>
      <c r="H24" s="153"/>
    </row>
    <row r="25" spans="2:9" x14ac:dyDescent="0.2">
      <c r="D25" s="153"/>
      <c r="E25" s="153"/>
      <c r="F25" s="153"/>
      <c r="G25" s="153"/>
      <c r="H25" s="153"/>
    </row>
    <row r="26" spans="2:9" x14ac:dyDescent="0.2">
      <c r="D26" s="153"/>
      <c r="E26" s="153"/>
      <c r="F26" s="153"/>
      <c r="G26" s="153"/>
      <c r="H26" s="153"/>
    </row>
    <row r="27" spans="2:9" x14ac:dyDescent="0.2">
      <c r="D27" s="153"/>
      <c r="E27" s="153"/>
      <c r="F27" s="153"/>
      <c r="G27" s="153"/>
      <c r="H27" s="153"/>
    </row>
    <row r="28" spans="2:9" x14ac:dyDescent="0.2">
      <c r="D28" s="153"/>
      <c r="E28" s="153"/>
      <c r="F28" s="153"/>
      <c r="G28" s="153"/>
      <c r="H28" s="153"/>
    </row>
    <row r="29" spans="2:9" x14ac:dyDescent="0.2">
      <c r="C29" s="165"/>
      <c r="D29" s="250"/>
      <c r="E29" s="250"/>
      <c r="F29" s="250"/>
      <c r="G29" s="250"/>
      <c r="H29" s="250"/>
    </row>
    <row r="30" spans="2:9" x14ac:dyDescent="0.2">
      <c r="D30" s="153"/>
      <c r="E30" s="153"/>
      <c r="F30" s="153"/>
      <c r="G30" s="153"/>
      <c r="H30" s="153"/>
    </row>
    <row r="31" spans="2:9" x14ac:dyDescent="0.2">
      <c r="D31" s="153"/>
      <c r="E31" s="153"/>
      <c r="F31" s="153"/>
      <c r="G31" s="153"/>
      <c r="H31" s="153"/>
    </row>
    <row r="32" spans="2:9" x14ac:dyDescent="0.2">
      <c r="D32" s="153"/>
      <c r="E32" s="153"/>
      <c r="F32" s="153"/>
      <c r="G32" s="153"/>
      <c r="H32" s="153"/>
    </row>
    <row r="33" spans="5:5" x14ac:dyDescent="0.2">
      <c r="E33" s="148"/>
    </row>
    <row r="34" spans="5:5" x14ac:dyDescent="0.2">
      <c r="E34" s="148"/>
    </row>
    <row r="35" spans="5:5" x14ac:dyDescent="0.2">
      <c r="E35" s="148"/>
    </row>
    <row r="36" spans="5:5" x14ac:dyDescent="0.2">
      <c r="E36" s="148"/>
    </row>
    <row r="37" spans="5:5" x14ac:dyDescent="0.2">
      <c r="E37" s="148"/>
    </row>
    <row r="38" spans="5:5" x14ac:dyDescent="0.2">
      <c r="E38" s="148"/>
    </row>
    <row r="39" spans="5:5" x14ac:dyDescent="0.2">
      <c r="E39" s="148"/>
    </row>
    <row r="40" spans="5:5" x14ac:dyDescent="0.2">
      <c r="E40" s="148"/>
    </row>
    <row r="41" spans="5:5" x14ac:dyDescent="0.2">
      <c r="E41" s="148"/>
    </row>
    <row r="42" spans="5:5" x14ac:dyDescent="0.2">
      <c r="E42" s="148"/>
    </row>
    <row r="43" spans="5:5" x14ac:dyDescent="0.2">
      <c r="E43" s="148"/>
    </row>
    <row r="44" spans="5:5" x14ac:dyDescent="0.2">
      <c r="E44" s="148"/>
    </row>
    <row r="45" spans="5:5" x14ac:dyDescent="0.2">
      <c r="E45" s="148"/>
    </row>
    <row r="46" spans="5:5" x14ac:dyDescent="0.2">
      <c r="E46" s="148"/>
    </row>
    <row r="47" spans="5:5" x14ac:dyDescent="0.2">
      <c r="E47" s="148"/>
    </row>
    <row r="48" spans="5:5" x14ac:dyDescent="0.2">
      <c r="E48" s="148"/>
    </row>
    <row r="49" spans="1:10" x14ac:dyDescent="0.2">
      <c r="E49" s="148"/>
    </row>
    <row r="50" spans="1:10" s="162" customFormat="1" x14ac:dyDescent="0.2">
      <c r="A50" s="148"/>
      <c r="B50" s="150"/>
      <c r="C50" s="158"/>
      <c r="D50" s="43"/>
      <c r="E50" s="148"/>
      <c r="H50" s="43"/>
      <c r="I50" s="43"/>
      <c r="J50" s="43"/>
    </row>
    <row r="51" spans="1:10" s="162" customFormat="1" x14ac:dyDescent="0.2">
      <c r="A51" s="148"/>
      <c r="B51" s="150"/>
      <c r="C51" s="158"/>
      <c r="D51" s="43"/>
      <c r="E51" s="148"/>
      <c r="H51" s="43"/>
      <c r="I51" s="43"/>
      <c r="J51" s="43"/>
    </row>
    <row r="52" spans="1:10" s="162" customFormat="1" x14ac:dyDescent="0.2">
      <c r="A52" s="148"/>
      <c r="B52" s="150"/>
      <c r="C52" s="158"/>
      <c r="D52" s="43"/>
      <c r="E52" s="148"/>
      <c r="H52" s="43"/>
      <c r="I52" s="43"/>
      <c r="J52" s="43"/>
    </row>
    <row r="53" spans="1:10" s="162" customFormat="1" x14ac:dyDescent="0.2">
      <c r="A53" s="148"/>
      <c r="B53" s="150"/>
      <c r="C53" s="158"/>
      <c r="D53" s="43"/>
      <c r="E53" s="148"/>
      <c r="H53" s="43"/>
      <c r="I53" s="43"/>
      <c r="J53" s="43"/>
    </row>
    <row r="54" spans="1:10" s="162" customFormat="1" x14ac:dyDescent="0.2">
      <c r="A54" s="148"/>
      <c r="B54" s="150"/>
      <c r="C54" s="158"/>
      <c r="D54" s="43"/>
      <c r="E54" s="148"/>
      <c r="H54" s="43"/>
      <c r="I54" s="43"/>
      <c r="J54" s="43"/>
    </row>
    <row r="55" spans="1:10" s="162" customFormat="1" x14ac:dyDescent="0.2">
      <c r="A55" s="148"/>
      <c r="B55" s="150"/>
      <c r="C55" s="158"/>
      <c r="D55" s="43"/>
      <c r="E55" s="148"/>
      <c r="H55" s="43"/>
      <c r="I55" s="43"/>
      <c r="J55" s="43"/>
    </row>
    <row r="56" spans="1:10" s="162" customFormat="1" x14ac:dyDescent="0.2">
      <c r="A56" s="148"/>
      <c r="B56" s="150"/>
      <c r="C56" s="158"/>
      <c r="D56" s="43"/>
      <c r="E56" s="148"/>
      <c r="H56" s="43"/>
      <c r="I56" s="43"/>
      <c r="J56" s="43"/>
    </row>
    <row r="57" spans="1:10" s="162" customFormat="1" x14ac:dyDescent="0.2">
      <c r="A57" s="148"/>
      <c r="B57" s="150"/>
      <c r="C57" s="158"/>
      <c r="D57" s="43"/>
      <c r="E57" s="148"/>
      <c r="H57" s="43"/>
      <c r="I57" s="43"/>
      <c r="J57" s="43"/>
    </row>
    <row r="58" spans="1:10" s="162" customFormat="1" x14ac:dyDescent="0.2">
      <c r="A58" s="148"/>
      <c r="B58" s="150"/>
      <c r="C58" s="158"/>
      <c r="D58" s="43"/>
      <c r="E58" s="148"/>
      <c r="H58" s="43"/>
      <c r="I58" s="43"/>
      <c r="J58" s="43"/>
    </row>
    <row r="59" spans="1:10" s="162" customFormat="1" x14ac:dyDescent="0.2">
      <c r="A59" s="148"/>
      <c r="B59" s="150"/>
      <c r="C59" s="158"/>
      <c r="D59" s="43"/>
      <c r="E59" s="148"/>
      <c r="H59" s="43"/>
      <c r="I59" s="43"/>
      <c r="J59" s="43"/>
    </row>
    <row r="60" spans="1:10" s="162" customFormat="1" x14ac:dyDescent="0.2">
      <c r="A60" s="148"/>
      <c r="B60" s="150"/>
      <c r="C60" s="158"/>
      <c r="D60" s="43"/>
      <c r="E60" s="148"/>
      <c r="H60" s="43"/>
      <c r="I60" s="43"/>
      <c r="J60" s="43"/>
    </row>
    <row r="61" spans="1:10" s="162" customFormat="1" x14ac:dyDescent="0.2">
      <c r="A61" s="148"/>
      <c r="B61" s="150"/>
      <c r="C61" s="158"/>
      <c r="D61" s="43"/>
      <c r="E61" s="148"/>
      <c r="H61" s="43"/>
      <c r="I61" s="43"/>
      <c r="J61" s="43"/>
    </row>
    <row r="62" spans="1:10" s="162" customFormat="1" x14ac:dyDescent="0.2">
      <c r="A62" s="148"/>
      <c r="B62" s="150"/>
      <c r="C62" s="158"/>
      <c r="D62" s="43"/>
      <c r="E62" s="148"/>
      <c r="H62" s="43"/>
      <c r="I62" s="43"/>
      <c r="J62" s="43"/>
    </row>
    <row r="63" spans="1:10" s="162" customFormat="1" x14ac:dyDescent="0.2">
      <c r="A63" s="148"/>
      <c r="B63" s="150"/>
      <c r="C63" s="158"/>
      <c r="D63" s="43"/>
      <c r="E63" s="148"/>
      <c r="H63" s="43"/>
      <c r="I63" s="43"/>
      <c r="J63" s="43"/>
    </row>
    <row r="64" spans="1:10" s="162" customFormat="1" x14ac:dyDescent="0.2">
      <c r="A64" s="148"/>
      <c r="B64" s="150"/>
      <c r="C64" s="158"/>
      <c r="D64" s="43"/>
      <c r="E64" s="148"/>
      <c r="H64" s="43"/>
      <c r="I64" s="43"/>
      <c r="J64" s="43"/>
    </row>
    <row r="65" spans="1:10" s="162" customFormat="1" x14ac:dyDescent="0.2">
      <c r="A65" s="148"/>
      <c r="B65" s="150"/>
      <c r="C65" s="158"/>
      <c r="D65" s="43"/>
      <c r="E65" s="148"/>
      <c r="H65" s="43"/>
      <c r="I65" s="43"/>
      <c r="J65" s="43"/>
    </row>
    <row r="66" spans="1:10" s="162" customFormat="1" x14ac:dyDescent="0.2">
      <c r="A66" s="148"/>
      <c r="B66" s="150"/>
      <c r="C66" s="158"/>
      <c r="D66" s="43"/>
      <c r="E66" s="148"/>
      <c r="H66" s="43"/>
      <c r="I66" s="43"/>
      <c r="J66" s="43"/>
    </row>
    <row r="67" spans="1:10" s="162" customFormat="1" x14ac:dyDescent="0.2">
      <c r="A67" s="148"/>
      <c r="B67" s="150"/>
      <c r="C67" s="158"/>
      <c r="D67" s="43"/>
      <c r="E67" s="148"/>
      <c r="H67" s="43"/>
      <c r="I67" s="43"/>
      <c r="J67" s="43"/>
    </row>
    <row r="68" spans="1:10" s="162" customFormat="1" x14ac:dyDescent="0.2">
      <c r="A68" s="148"/>
      <c r="B68" s="150"/>
      <c r="C68" s="158"/>
      <c r="D68" s="43"/>
      <c r="E68" s="148"/>
      <c r="H68" s="43"/>
      <c r="I68" s="43"/>
      <c r="J68" s="43"/>
    </row>
    <row r="69" spans="1:10" s="162" customFormat="1" x14ac:dyDescent="0.2">
      <c r="A69" s="148"/>
      <c r="B69" s="150"/>
      <c r="C69" s="158"/>
      <c r="D69" s="43"/>
      <c r="E69" s="148"/>
      <c r="H69" s="43"/>
      <c r="I69" s="43"/>
      <c r="J69" s="43"/>
    </row>
    <row r="70" spans="1:10" s="162" customFormat="1" x14ac:dyDescent="0.2">
      <c r="A70" s="148"/>
      <c r="B70" s="150"/>
      <c r="C70" s="158"/>
      <c r="D70" s="43"/>
      <c r="E70" s="148"/>
      <c r="H70" s="43"/>
      <c r="I70" s="43"/>
      <c r="J70" s="43"/>
    </row>
    <row r="71" spans="1:10" s="162" customFormat="1" x14ac:dyDescent="0.2">
      <c r="A71" s="148"/>
      <c r="B71" s="150"/>
      <c r="C71" s="158"/>
      <c r="D71" s="43"/>
      <c r="E71" s="148"/>
      <c r="H71" s="43"/>
      <c r="I71" s="43"/>
      <c r="J71" s="43"/>
    </row>
    <row r="72" spans="1:10" s="162" customFormat="1" x14ac:dyDescent="0.2">
      <c r="A72" s="148"/>
      <c r="B72" s="150"/>
      <c r="C72" s="158"/>
      <c r="D72" s="43"/>
      <c r="E72" s="148"/>
      <c r="H72" s="43"/>
      <c r="I72" s="43"/>
      <c r="J72" s="43"/>
    </row>
    <row r="73" spans="1:10" s="162" customFormat="1" x14ac:dyDescent="0.2">
      <c r="A73" s="148"/>
      <c r="B73" s="150"/>
      <c r="C73" s="158"/>
      <c r="D73" s="43"/>
      <c r="E73" s="148"/>
      <c r="H73" s="43"/>
      <c r="I73" s="43"/>
      <c r="J73" s="43"/>
    </row>
    <row r="74" spans="1:10" s="162" customFormat="1" x14ac:dyDescent="0.2">
      <c r="A74" s="148"/>
      <c r="B74" s="150"/>
      <c r="C74" s="158"/>
      <c r="D74" s="43"/>
      <c r="E74" s="148"/>
      <c r="H74" s="43"/>
      <c r="I74" s="43"/>
      <c r="J74" s="43"/>
    </row>
    <row r="75" spans="1:10" s="162" customFormat="1" x14ac:dyDescent="0.2">
      <c r="A75" s="148"/>
      <c r="B75" s="150"/>
      <c r="C75" s="158"/>
      <c r="D75" s="43"/>
      <c r="E75" s="148"/>
      <c r="H75" s="43"/>
      <c r="I75" s="43"/>
      <c r="J75" s="43"/>
    </row>
    <row r="76" spans="1:10" s="162" customFormat="1" x14ac:dyDescent="0.2">
      <c r="A76" s="148"/>
      <c r="B76" s="150"/>
      <c r="C76" s="158"/>
      <c r="D76" s="43"/>
      <c r="E76" s="148"/>
      <c r="H76" s="43"/>
      <c r="I76" s="43"/>
      <c r="J76" s="43"/>
    </row>
    <row r="77" spans="1:10" s="162" customFormat="1" x14ac:dyDescent="0.2">
      <c r="A77" s="148"/>
      <c r="B77" s="150"/>
      <c r="C77" s="158"/>
      <c r="D77" s="43"/>
      <c r="E77" s="148"/>
      <c r="H77" s="43"/>
      <c r="I77" s="43"/>
      <c r="J77" s="43"/>
    </row>
    <row r="78" spans="1:10" s="162" customFormat="1" x14ac:dyDescent="0.2">
      <c r="A78" s="148"/>
      <c r="B78" s="150"/>
      <c r="C78" s="158"/>
      <c r="D78" s="43"/>
      <c r="E78" s="148"/>
      <c r="H78" s="43"/>
      <c r="I78" s="43"/>
      <c r="J78" s="43"/>
    </row>
    <row r="79" spans="1:10" s="162" customFormat="1" x14ac:dyDescent="0.2">
      <c r="A79" s="148"/>
      <c r="B79" s="150"/>
      <c r="C79" s="158"/>
      <c r="D79" s="43"/>
      <c r="E79" s="148"/>
      <c r="H79" s="43"/>
      <c r="I79" s="43"/>
      <c r="J79" s="43"/>
    </row>
    <row r="80" spans="1:10" s="162" customFormat="1" x14ac:dyDescent="0.2">
      <c r="A80" s="148"/>
      <c r="B80" s="150"/>
      <c r="C80" s="158"/>
      <c r="D80" s="43"/>
      <c r="E80" s="148"/>
      <c r="H80" s="43"/>
      <c r="I80" s="43"/>
      <c r="J80" s="43"/>
    </row>
    <row r="81" spans="1:10" s="162" customFormat="1" x14ac:dyDescent="0.2">
      <c r="A81" s="148"/>
      <c r="B81" s="150"/>
      <c r="C81" s="158"/>
      <c r="D81" s="43"/>
      <c r="E81" s="148"/>
      <c r="H81" s="43"/>
      <c r="I81" s="43"/>
      <c r="J81" s="43"/>
    </row>
    <row r="82" spans="1:10" s="162" customFormat="1" x14ac:dyDescent="0.2">
      <c r="A82" s="148"/>
      <c r="B82" s="150"/>
      <c r="C82" s="158"/>
      <c r="D82" s="43"/>
      <c r="E82" s="148"/>
      <c r="H82" s="43"/>
      <c r="I82" s="43"/>
      <c r="J82" s="43"/>
    </row>
    <row r="83" spans="1:10" s="162" customFormat="1" x14ac:dyDescent="0.2">
      <c r="A83" s="148"/>
      <c r="B83" s="150"/>
      <c r="C83" s="158"/>
      <c r="D83" s="43"/>
      <c r="E83" s="148"/>
      <c r="H83" s="43"/>
      <c r="I83" s="43"/>
      <c r="J83" s="43"/>
    </row>
    <row r="84" spans="1:10" s="162" customFormat="1" x14ac:dyDescent="0.2">
      <c r="A84" s="148"/>
      <c r="B84" s="150"/>
      <c r="C84" s="158"/>
      <c r="D84" s="43"/>
      <c r="E84" s="148"/>
      <c r="H84" s="43"/>
      <c r="I84" s="43"/>
      <c r="J84" s="43"/>
    </row>
    <row r="85" spans="1:10" s="162" customFormat="1" x14ac:dyDescent="0.2">
      <c r="A85" s="148"/>
      <c r="B85" s="150"/>
      <c r="C85" s="158"/>
      <c r="D85" s="43"/>
      <c r="E85" s="148"/>
      <c r="H85" s="43"/>
      <c r="I85" s="43"/>
      <c r="J85" s="43"/>
    </row>
    <row r="86" spans="1:10" s="162" customFormat="1" x14ac:dyDescent="0.2">
      <c r="A86" s="148"/>
      <c r="B86" s="150"/>
      <c r="C86" s="158"/>
      <c r="D86" s="43"/>
      <c r="E86" s="148"/>
      <c r="H86" s="43"/>
      <c r="I86" s="43"/>
      <c r="J86" s="43"/>
    </row>
    <row r="87" spans="1:10" s="162" customFormat="1" x14ac:dyDescent="0.2">
      <c r="A87" s="148"/>
      <c r="B87" s="150"/>
      <c r="C87" s="158"/>
      <c r="D87" s="43"/>
      <c r="E87" s="148"/>
      <c r="H87" s="43"/>
      <c r="I87" s="43"/>
      <c r="J87" s="43"/>
    </row>
    <row r="88" spans="1:10" s="162" customFormat="1" x14ac:dyDescent="0.2">
      <c r="A88" s="148"/>
      <c r="B88" s="150"/>
      <c r="C88" s="158"/>
      <c r="D88" s="43"/>
      <c r="E88" s="148"/>
      <c r="H88" s="43"/>
      <c r="I88" s="43"/>
      <c r="J88" s="43"/>
    </row>
    <row r="89" spans="1:10" s="162" customFormat="1" x14ac:dyDescent="0.2">
      <c r="A89" s="148"/>
      <c r="B89" s="150"/>
      <c r="C89" s="158"/>
      <c r="D89" s="43"/>
      <c r="E89" s="148"/>
      <c r="H89" s="43"/>
      <c r="I89" s="43"/>
      <c r="J89" s="43"/>
    </row>
    <row r="90" spans="1:10" s="162" customFormat="1" x14ac:dyDescent="0.2">
      <c r="A90" s="148"/>
      <c r="B90" s="150"/>
      <c r="C90" s="158"/>
      <c r="D90" s="43"/>
      <c r="E90" s="148"/>
      <c r="H90" s="43"/>
      <c r="I90" s="43"/>
      <c r="J90" s="43"/>
    </row>
    <row r="91" spans="1:10" s="162" customFormat="1" x14ac:dyDescent="0.2">
      <c r="A91" s="148"/>
      <c r="B91" s="150"/>
      <c r="C91" s="158"/>
      <c r="D91" s="43"/>
      <c r="E91" s="148"/>
      <c r="H91" s="43"/>
      <c r="I91" s="43"/>
      <c r="J91" s="43"/>
    </row>
    <row r="92" spans="1:10" s="162" customFormat="1" x14ac:dyDescent="0.2">
      <c r="A92" s="148"/>
      <c r="B92" s="150"/>
      <c r="C92" s="158"/>
      <c r="D92" s="43"/>
      <c r="E92" s="148"/>
      <c r="H92" s="43"/>
      <c r="I92" s="43"/>
      <c r="J92" s="43"/>
    </row>
    <row r="93" spans="1:10" s="162" customFormat="1" x14ac:dyDescent="0.2">
      <c r="A93" s="148"/>
      <c r="B93" s="150"/>
      <c r="C93" s="158"/>
      <c r="D93" s="43"/>
      <c r="E93" s="148"/>
      <c r="H93" s="43"/>
      <c r="I93" s="43"/>
      <c r="J93" s="43"/>
    </row>
    <row r="94" spans="1:10" s="162" customFormat="1" x14ac:dyDescent="0.2">
      <c r="A94" s="148"/>
      <c r="B94" s="150"/>
      <c r="C94" s="158"/>
      <c r="D94" s="43"/>
      <c r="E94" s="148"/>
      <c r="H94" s="43"/>
      <c r="I94" s="43"/>
      <c r="J94" s="43"/>
    </row>
    <row r="95" spans="1:10" s="162" customFormat="1" x14ac:dyDescent="0.2">
      <c r="A95" s="148"/>
      <c r="B95" s="150"/>
      <c r="C95" s="158"/>
      <c r="D95" s="43"/>
      <c r="E95" s="148"/>
      <c r="H95" s="43"/>
      <c r="I95" s="43"/>
      <c r="J95" s="43"/>
    </row>
    <row r="96" spans="1:10" s="162" customFormat="1" x14ac:dyDescent="0.2">
      <c r="A96" s="148"/>
      <c r="B96" s="150"/>
      <c r="C96" s="158"/>
      <c r="D96" s="43"/>
      <c r="E96" s="148"/>
      <c r="H96" s="43"/>
      <c r="I96" s="43"/>
      <c r="J96" s="43"/>
    </row>
    <row r="97" spans="1:10" s="162" customFormat="1" x14ac:dyDescent="0.2">
      <c r="A97" s="148"/>
      <c r="B97" s="150"/>
      <c r="C97" s="158"/>
      <c r="D97" s="43"/>
      <c r="E97" s="148"/>
      <c r="H97" s="43"/>
      <c r="I97" s="43"/>
      <c r="J97" s="43"/>
    </row>
    <row r="98" spans="1:10" s="162" customFormat="1" x14ac:dyDescent="0.2">
      <c r="A98" s="148"/>
      <c r="B98" s="150"/>
      <c r="C98" s="158"/>
      <c r="D98" s="43"/>
      <c r="E98" s="148"/>
      <c r="H98" s="43"/>
      <c r="I98" s="43"/>
      <c r="J98" s="43"/>
    </row>
    <row r="99" spans="1:10" s="162" customFormat="1" x14ac:dyDescent="0.2">
      <c r="A99" s="148"/>
      <c r="B99" s="150"/>
      <c r="C99" s="158"/>
      <c r="D99" s="43"/>
      <c r="E99" s="148"/>
      <c r="H99" s="43"/>
      <c r="I99" s="43"/>
      <c r="J99" s="43"/>
    </row>
    <row r="100" spans="1:10" s="162" customFormat="1" x14ac:dyDescent="0.2">
      <c r="A100" s="148"/>
      <c r="B100" s="150"/>
      <c r="C100" s="158"/>
      <c r="D100" s="43"/>
      <c r="E100" s="148"/>
      <c r="H100" s="43"/>
      <c r="I100" s="43"/>
      <c r="J100" s="43"/>
    </row>
    <row r="101" spans="1:10" s="162" customFormat="1" x14ac:dyDescent="0.2">
      <c r="A101" s="148"/>
      <c r="B101" s="150"/>
      <c r="C101" s="158"/>
      <c r="D101" s="43"/>
      <c r="E101" s="148"/>
      <c r="H101" s="43"/>
      <c r="I101" s="43"/>
      <c r="J101" s="43"/>
    </row>
    <row r="102" spans="1:10" s="162" customFormat="1" x14ac:dyDescent="0.2">
      <c r="A102" s="148"/>
      <c r="B102" s="150"/>
      <c r="C102" s="158"/>
      <c r="D102" s="43"/>
      <c r="E102" s="148"/>
      <c r="H102" s="43"/>
      <c r="I102" s="43"/>
      <c r="J102" s="43"/>
    </row>
    <row r="103" spans="1:10" s="162" customFormat="1" x14ac:dyDescent="0.2">
      <c r="A103" s="148"/>
      <c r="B103" s="150"/>
      <c r="C103" s="158"/>
      <c r="D103" s="43"/>
      <c r="E103" s="148"/>
      <c r="H103" s="43"/>
      <c r="I103" s="43"/>
      <c r="J103" s="43"/>
    </row>
    <row r="104" spans="1:10" s="162" customFormat="1" x14ac:dyDescent="0.2">
      <c r="A104" s="148"/>
      <c r="B104" s="150"/>
      <c r="C104" s="158"/>
      <c r="D104" s="43"/>
      <c r="E104" s="148"/>
      <c r="H104" s="43"/>
      <c r="I104" s="43"/>
      <c r="J104" s="43"/>
    </row>
    <row r="105" spans="1:10" s="162" customFormat="1" x14ac:dyDescent="0.2">
      <c r="A105" s="148"/>
      <c r="B105" s="150"/>
      <c r="C105" s="158"/>
      <c r="D105" s="43"/>
      <c r="E105" s="148"/>
      <c r="H105" s="43"/>
      <c r="I105" s="43"/>
      <c r="J105" s="43"/>
    </row>
    <row r="106" spans="1:10" s="162" customFormat="1" x14ac:dyDescent="0.2">
      <c r="A106" s="148"/>
      <c r="B106" s="150"/>
      <c r="C106" s="158"/>
      <c r="D106" s="43"/>
      <c r="E106" s="148"/>
      <c r="H106" s="43"/>
      <c r="I106" s="43"/>
      <c r="J106" s="43"/>
    </row>
    <row r="107" spans="1:10" s="162" customFormat="1" x14ac:dyDescent="0.2">
      <c r="A107" s="148"/>
      <c r="B107" s="150"/>
      <c r="C107" s="158"/>
      <c r="D107" s="43"/>
      <c r="E107" s="148"/>
      <c r="H107" s="43"/>
      <c r="I107" s="43"/>
      <c r="J107" s="43"/>
    </row>
    <row r="108" spans="1:10" s="162" customFormat="1" x14ac:dyDescent="0.2">
      <c r="A108" s="148"/>
      <c r="B108" s="150"/>
      <c r="C108" s="158"/>
      <c r="D108" s="43"/>
      <c r="E108" s="148"/>
      <c r="H108" s="43"/>
      <c r="I108" s="43"/>
      <c r="J108" s="43"/>
    </row>
    <row r="109" spans="1:10" s="162" customFormat="1" x14ac:dyDescent="0.2">
      <c r="A109" s="148"/>
      <c r="B109" s="150"/>
      <c r="C109" s="158"/>
      <c r="D109" s="43"/>
      <c r="E109" s="148"/>
      <c r="H109" s="43"/>
      <c r="I109" s="43"/>
      <c r="J109" s="43"/>
    </row>
    <row r="110" spans="1:10" s="162" customFormat="1" x14ac:dyDescent="0.2">
      <c r="A110" s="148"/>
      <c r="B110" s="150"/>
      <c r="C110" s="158"/>
      <c r="D110" s="43"/>
      <c r="E110" s="148"/>
      <c r="H110" s="43"/>
      <c r="I110" s="43"/>
      <c r="J110" s="43"/>
    </row>
    <row r="111" spans="1:10" s="162" customFormat="1" x14ac:dyDescent="0.2">
      <c r="A111" s="148"/>
      <c r="B111" s="150"/>
      <c r="C111" s="158"/>
      <c r="D111" s="43"/>
      <c r="E111" s="148"/>
      <c r="H111" s="43"/>
      <c r="I111" s="43"/>
      <c r="J111" s="43"/>
    </row>
    <row r="112" spans="1:10" s="162" customFormat="1" x14ac:dyDescent="0.2">
      <c r="A112" s="148"/>
      <c r="B112" s="150"/>
      <c r="C112" s="158"/>
      <c r="D112" s="43"/>
      <c r="E112" s="148"/>
      <c r="H112" s="43"/>
      <c r="I112" s="43"/>
      <c r="J112" s="43"/>
    </row>
    <row r="113" spans="1:10" s="162" customFormat="1" x14ac:dyDescent="0.2">
      <c r="A113" s="148"/>
      <c r="B113" s="150"/>
      <c r="C113" s="158"/>
      <c r="D113" s="43"/>
      <c r="E113" s="148"/>
      <c r="H113" s="43"/>
      <c r="I113" s="43"/>
      <c r="J113" s="43"/>
    </row>
    <row r="114" spans="1:10" s="162" customFormat="1" x14ac:dyDescent="0.2">
      <c r="A114" s="148"/>
      <c r="B114" s="150"/>
      <c r="C114" s="158"/>
      <c r="D114" s="43"/>
      <c r="E114" s="148"/>
      <c r="H114" s="43"/>
      <c r="I114" s="43"/>
      <c r="J114" s="43"/>
    </row>
    <row r="115" spans="1:10" s="162" customFormat="1" x14ac:dyDescent="0.2">
      <c r="A115" s="148"/>
      <c r="B115" s="150"/>
      <c r="C115" s="158"/>
      <c r="D115" s="43"/>
      <c r="E115" s="148"/>
      <c r="H115" s="43"/>
      <c r="I115" s="43"/>
      <c r="J115" s="43"/>
    </row>
    <row r="116" spans="1:10" s="162" customFormat="1" x14ac:dyDescent="0.2">
      <c r="A116" s="148"/>
      <c r="B116" s="150"/>
      <c r="C116" s="158"/>
      <c r="D116" s="43"/>
      <c r="E116" s="148"/>
      <c r="H116" s="43"/>
      <c r="I116" s="43"/>
      <c r="J116" s="43"/>
    </row>
    <row r="117" spans="1:10" s="162" customFormat="1" x14ac:dyDescent="0.2">
      <c r="A117" s="148"/>
      <c r="B117" s="150"/>
      <c r="C117" s="158"/>
      <c r="D117" s="43"/>
      <c r="E117" s="148"/>
      <c r="H117" s="43"/>
      <c r="I117" s="43"/>
      <c r="J117" s="43"/>
    </row>
    <row r="118" spans="1:10" s="162" customFormat="1" x14ac:dyDescent="0.2">
      <c r="A118" s="148"/>
      <c r="B118" s="150"/>
      <c r="C118" s="158"/>
      <c r="D118" s="43"/>
      <c r="E118" s="148"/>
      <c r="H118" s="43"/>
      <c r="I118" s="43"/>
      <c r="J118" s="43"/>
    </row>
    <row r="119" spans="1:10" s="162" customFormat="1" x14ac:dyDescent="0.2">
      <c r="A119" s="148"/>
      <c r="B119" s="150"/>
      <c r="C119" s="158"/>
      <c r="D119" s="43"/>
      <c r="E119" s="148"/>
      <c r="H119" s="43"/>
      <c r="I119" s="43"/>
      <c r="J119" s="43"/>
    </row>
    <row r="120" spans="1:10" s="162" customFormat="1" x14ac:dyDescent="0.2">
      <c r="A120" s="148"/>
      <c r="B120" s="150"/>
      <c r="C120" s="158"/>
      <c r="D120" s="43"/>
      <c r="E120" s="148"/>
      <c r="H120" s="43"/>
      <c r="I120" s="43"/>
      <c r="J120" s="43"/>
    </row>
    <row r="121" spans="1:10" s="162" customFormat="1" x14ac:dyDescent="0.2">
      <c r="A121" s="148"/>
      <c r="B121" s="150"/>
      <c r="C121" s="158"/>
      <c r="D121" s="43"/>
      <c r="E121" s="148"/>
      <c r="H121" s="43"/>
      <c r="I121" s="43"/>
      <c r="J121" s="43"/>
    </row>
    <row r="122" spans="1:10" s="162" customFormat="1" x14ac:dyDescent="0.2">
      <c r="A122" s="148"/>
      <c r="B122" s="150"/>
      <c r="C122" s="158"/>
      <c r="D122" s="43"/>
      <c r="E122" s="148"/>
      <c r="H122" s="43"/>
      <c r="I122" s="43"/>
      <c r="J122" s="43"/>
    </row>
    <row r="123" spans="1:10" s="162" customFormat="1" x14ac:dyDescent="0.2">
      <c r="A123" s="148"/>
      <c r="B123" s="150"/>
      <c r="C123" s="158"/>
      <c r="D123" s="43"/>
      <c r="E123" s="148"/>
      <c r="H123" s="43"/>
      <c r="I123" s="43"/>
      <c r="J123" s="43"/>
    </row>
    <row r="124" spans="1:10" s="162" customFormat="1" x14ac:dyDescent="0.2">
      <c r="A124" s="148"/>
      <c r="B124" s="150"/>
      <c r="C124" s="158"/>
      <c r="D124" s="43"/>
      <c r="E124" s="148"/>
      <c r="H124" s="43"/>
      <c r="I124" s="43"/>
      <c r="J124" s="43"/>
    </row>
    <row r="125" spans="1:10" s="162" customFormat="1" x14ac:dyDescent="0.2">
      <c r="A125" s="148"/>
      <c r="B125" s="150"/>
      <c r="C125" s="158"/>
      <c r="D125" s="43"/>
      <c r="E125" s="148"/>
      <c r="H125" s="43"/>
      <c r="I125" s="43"/>
      <c r="J125" s="43"/>
    </row>
    <row r="126" spans="1:10" s="162" customFormat="1" x14ac:dyDescent="0.2">
      <c r="A126" s="148"/>
      <c r="B126" s="150"/>
      <c r="C126" s="158"/>
      <c r="D126" s="43"/>
      <c r="E126" s="148"/>
      <c r="H126" s="43"/>
      <c r="I126" s="43"/>
      <c r="J126" s="43"/>
    </row>
    <row r="127" spans="1:10" s="162" customFormat="1" x14ac:dyDescent="0.2">
      <c r="A127" s="148"/>
      <c r="B127" s="150"/>
      <c r="C127" s="158"/>
      <c r="D127" s="43"/>
      <c r="E127" s="148"/>
      <c r="H127" s="43"/>
      <c r="I127" s="43"/>
      <c r="J127" s="43"/>
    </row>
    <row r="128" spans="1:10" s="162" customFormat="1" x14ac:dyDescent="0.2">
      <c r="A128" s="148"/>
      <c r="B128" s="150"/>
      <c r="C128" s="158"/>
      <c r="D128" s="43"/>
      <c r="E128" s="148"/>
      <c r="H128" s="43"/>
      <c r="I128" s="43"/>
      <c r="J128" s="43"/>
    </row>
    <row r="129" spans="1:10" s="162" customFormat="1" x14ac:dyDescent="0.2">
      <c r="A129" s="148"/>
      <c r="B129" s="150"/>
      <c r="C129" s="158"/>
      <c r="D129" s="43"/>
      <c r="E129" s="148"/>
      <c r="H129" s="43"/>
      <c r="I129" s="43"/>
      <c r="J129" s="43"/>
    </row>
    <row r="130" spans="1:10" s="162" customFormat="1" x14ac:dyDescent="0.2">
      <c r="A130" s="148"/>
      <c r="B130" s="150"/>
      <c r="C130" s="158"/>
      <c r="D130" s="43"/>
      <c r="E130" s="148"/>
      <c r="H130" s="43"/>
      <c r="I130" s="43"/>
      <c r="J130" s="43"/>
    </row>
    <row r="131" spans="1:10" s="162" customFormat="1" x14ac:dyDescent="0.2">
      <c r="A131" s="148"/>
      <c r="B131" s="150"/>
      <c r="C131" s="158"/>
      <c r="D131" s="43"/>
      <c r="E131" s="148"/>
      <c r="H131" s="43"/>
      <c r="I131" s="43"/>
      <c r="J131" s="43"/>
    </row>
    <row r="132" spans="1:10" s="162" customFormat="1" x14ac:dyDescent="0.2">
      <c r="A132" s="148"/>
      <c r="B132" s="150"/>
      <c r="C132" s="158"/>
      <c r="D132" s="43"/>
      <c r="E132" s="148"/>
      <c r="H132" s="43"/>
      <c r="I132" s="43"/>
      <c r="J132" s="43"/>
    </row>
    <row r="133" spans="1:10" s="162" customFormat="1" x14ac:dyDescent="0.2">
      <c r="A133" s="148"/>
      <c r="B133" s="150"/>
      <c r="C133" s="158"/>
      <c r="D133" s="43"/>
      <c r="E133" s="148"/>
      <c r="H133" s="43"/>
      <c r="I133" s="43"/>
      <c r="J133" s="43"/>
    </row>
    <row r="134" spans="1:10" s="162" customFormat="1" x14ac:dyDescent="0.2">
      <c r="A134" s="148"/>
      <c r="B134" s="150"/>
      <c r="C134" s="158"/>
      <c r="D134" s="43"/>
      <c r="E134" s="148"/>
      <c r="H134" s="43"/>
      <c r="I134" s="43"/>
      <c r="J134" s="43"/>
    </row>
    <row r="135" spans="1:10" s="162" customFormat="1" x14ac:dyDescent="0.2">
      <c r="A135" s="148"/>
      <c r="B135" s="150"/>
      <c r="C135" s="158"/>
      <c r="D135" s="43"/>
      <c r="E135" s="148"/>
      <c r="H135" s="43"/>
      <c r="I135" s="43"/>
      <c r="J135" s="43"/>
    </row>
    <row r="136" spans="1:10" s="162" customFormat="1" x14ac:dyDescent="0.2">
      <c r="A136" s="148"/>
      <c r="B136" s="150"/>
      <c r="C136" s="158"/>
      <c r="D136" s="43"/>
      <c r="E136" s="148"/>
      <c r="H136" s="43"/>
      <c r="I136" s="43"/>
      <c r="J136" s="43"/>
    </row>
    <row r="137" spans="1:10" s="162" customFormat="1" x14ac:dyDescent="0.2">
      <c r="A137" s="148"/>
      <c r="B137" s="150"/>
      <c r="C137" s="158"/>
      <c r="D137" s="43"/>
      <c r="E137" s="148"/>
      <c r="H137" s="43"/>
      <c r="I137" s="43"/>
      <c r="J137" s="43"/>
    </row>
    <row r="138" spans="1:10" s="162" customFormat="1" x14ac:dyDescent="0.2">
      <c r="A138" s="148"/>
      <c r="B138" s="150"/>
      <c r="C138" s="158"/>
      <c r="D138" s="43"/>
      <c r="E138" s="148"/>
      <c r="H138" s="43"/>
      <c r="I138" s="43"/>
      <c r="J138" s="43"/>
    </row>
    <row r="139" spans="1:10" s="162" customFormat="1" x14ac:dyDescent="0.2">
      <c r="A139" s="148"/>
      <c r="B139" s="150"/>
      <c r="C139" s="158"/>
      <c r="D139" s="43"/>
      <c r="E139" s="148"/>
      <c r="H139" s="43"/>
      <c r="I139" s="43"/>
      <c r="J139" s="43"/>
    </row>
    <row r="140" spans="1:10" s="162" customFormat="1" x14ac:dyDescent="0.2">
      <c r="A140" s="148"/>
      <c r="B140" s="150"/>
      <c r="C140" s="158"/>
      <c r="D140" s="43"/>
      <c r="E140" s="148"/>
      <c r="H140" s="43"/>
      <c r="I140" s="43"/>
      <c r="J140" s="43"/>
    </row>
    <row r="141" spans="1:10" s="162" customFormat="1" x14ac:dyDescent="0.2">
      <c r="A141" s="148"/>
      <c r="B141" s="150"/>
      <c r="C141" s="158"/>
      <c r="D141" s="43"/>
      <c r="E141" s="148"/>
      <c r="H141" s="43"/>
      <c r="I141" s="43"/>
      <c r="J141" s="43"/>
    </row>
    <row r="142" spans="1:10" s="162" customFormat="1" x14ac:dyDescent="0.2">
      <c r="A142" s="148"/>
      <c r="B142" s="150"/>
      <c r="C142" s="158"/>
      <c r="D142" s="43"/>
      <c r="E142" s="148"/>
      <c r="H142" s="43"/>
      <c r="I142" s="43"/>
      <c r="J142" s="43"/>
    </row>
    <row r="143" spans="1:10" s="162" customFormat="1" x14ac:dyDescent="0.2">
      <c r="A143" s="148"/>
      <c r="B143" s="150"/>
      <c r="C143" s="158"/>
      <c r="D143" s="43"/>
      <c r="E143" s="148"/>
      <c r="H143" s="43"/>
      <c r="I143" s="43"/>
      <c r="J143" s="43"/>
    </row>
    <row r="144" spans="1:10" s="162" customFormat="1" x14ac:dyDescent="0.2">
      <c r="A144" s="148"/>
      <c r="B144" s="150"/>
      <c r="C144" s="158"/>
      <c r="D144" s="43"/>
      <c r="E144" s="148"/>
      <c r="H144" s="43"/>
      <c r="I144" s="43"/>
      <c r="J144" s="43"/>
    </row>
    <row r="145" spans="1:10" s="162" customFormat="1" x14ac:dyDescent="0.2">
      <c r="A145" s="148"/>
      <c r="B145" s="150"/>
      <c r="C145" s="158"/>
      <c r="D145" s="43"/>
      <c r="E145" s="148"/>
      <c r="H145" s="43"/>
      <c r="I145" s="43"/>
      <c r="J145" s="43"/>
    </row>
    <row r="146" spans="1:10" s="162" customFormat="1" x14ac:dyDescent="0.2">
      <c r="A146" s="148"/>
      <c r="B146" s="150"/>
      <c r="C146" s="158"/>
      <c r="D146" s="43"/>
      <c r="E146" s="148"/>
      <c r="H146" s="43"/>
      <c r="I146" s="43"/>
      <c r="J146" s="43"/>
    </row>
    <row r="147" spans="1:10" s="162" customFormat="1" x14ac:dyDescent="0.2">
      <c r="A147" s="148"/>
      <c r="B147" s="150"/>
      <c r="C147" s="158"/>
      <c r="D147" s="43"/>
      <c r="E147" s="148"/>
      <c r="H147" s="43"/>
      <c r="I147" s="43"/>
      <c r="J147" s="43"/>
    </row>
    <row r="148" spans="1:10" s="162" customFormat="1" x14ac:dyDescent="0.2">
      <c r="A148" s="148"/>
      <c r="B148" s="150"/>
      <c r="C148" s="158"/>
      <c r="D148" s="43"/>
      <c r="E148" s="148"/>
      <c r="H148" s="43"/>
      <c r="I148" s="43"/>
      <c r="J148" s="43"/>
    </row>
    <row r="149" spans="1:10" s="162" customFormat="1" x14ac:dyDescent="0.2">
      <c r="A149" s="148"/>
      <c r="B149" s="150"/>
      <c r="C149" s="158"/>
      <c r="D149" s="43"/>
      <c r="E149" s="148"/>
      <c r="H149" s="43"/>
      <c r="I149" s="43"/>
      <c r="J149" s="43"/>
    </row>
    <row r="150" spans="1:10" s="162" customFormat="1" x14ac:dyDescent="0.2">
      <c r="A150" s="148"/>
      <c r="B150" s="150"/>
      <c r="C150" s="158"/>
      <c r="D150" s="43"/>
      <c r="E150" s="148"/>
      <c r="H150" s="43"/>
      <c r="I150" s="43"/>
      <c r="J150" s="43"/>
    </row>
    <row r="151" spans="1:10" s="162" customFormat="1" x14ac:dyDescent="0.2">
      <c r="A151" s="148"/>
      <c r="B151" s="150"/>
      <c r="C151" s="158"/>
      <c r="D151" s="43"/>
      <c r="E151" s="148"/>
      <c r="H151" s="43"/>
      <c r="I151" s="43"/>
      <c r="J151" s="43"/>
    </row>
    <row r="152" spans="1:10" s="162" customFormat="1" x14ac:dyDescent="0.2">
      <c r="A152" s="148"/>
      <c r="B152" s="150"/>
      <c r="C152" s="158"/>
      <c r="D152" s="43"/>
      <c r="E152" s="148"/>
      <c r="H152" s="43"/>
      <c r="I152" s="43"/>
      <c r="J152" s="43"/>
    </row>
    <row r="153" spans="1:10" s="162" customFormat="1" x14ac:dyDescent="0.2">
      <c r="A153" s="148"/>
      <c r="B153" s="150"/>
      <c r="C153" s="158"/>
      <c r="D153" s="43"/>
      <c r="E153" s="148"/>
      <c r="H153" s="43"/>
      <c r="I153" s="43"/>
      <c r="J153" s="43"/>
    </row>
    <row r="154" spans="1:10" s="162" customFormat="1" x14ac:dyDescent="0.2">
      <c r="A154" s="148"/>
      <c r="B154" s="150"/>
      <c r="C154" s="158"/>
      <c r="D154" s="43"/>
      <c r="E154" s="148"/>
      <c r="H154" s="43"/>
      <c r="I154" s="43"/>
      <c r="J154" s="43"/>
    </row>
    <row r="155" spans="1:10" s="162" customFormat="1" x14ac:dyDescent="0.2">
      <c r="A155" s="148"/>
      <c r="B155" s="150"/>
      <c r="C155" s="158"/>
      <c r="D155" s="43"/>
      <c r="E155" s="148"/>
      <c r="H155" s="43"/>
      <c r="I155" s="43"/>
      <c r="J155" s="43"/>
    </row>
    <row r="156" spans="1:10" s="162" customFormat="1" x14ac:dyDescent="0.2">
      <c r="A156" s="148"/>
      <c r="B156" s="150"/>
      <c r="C156" s="158"/>
      <c r="D156" s="43"/>
      <c r="E156" s="148"/>
      <c r="H156" s="43"/>
      <c r="I156" s="43"/>
      <c r="J156" s="43"/>
    </row>
    <row r="157" spans="1:10" s="162" customFormat="1" x14ac:dyDescent="0.2">
      <c r="A157" s="148"/>
      <c r="B157" s="150"/>
      <c r="C157" s="158"/>
      <c r="D157" s="43"/>
      <c r="E157" s="148"/>
      <c r="H157" s="43"/>
      <c r="I157" s="43"/>
      <c r="J157" s="43"/>
    </row>
    <row r="158" spans="1:10" s="162" customFormat="1" x14ac:dyDescent="0.2">
      <c r="A158" s="148"/>
      <c r="B158" s="150"/>
      <c r="C158" s="158"/>
      <c r="D158" s="43"/>
      <c r="E158" s="148"/>
      <c r="H158" s="43"/>
      <c r="I158" s="43"/>
      <c r="J158" s="43"/>
    </row>
    <row r="159" spans="1:10" s="162" customFormat="1" x14ac:dyDescent="0.2">
      <c r="A159" s="148"/>
      <c r="B159" s="150"/>
      <c r="C159" s="158"/>
      <c r="D159" s="43"/>
      <c r="E159" s="148"/>
      <c r="H159" s="43"/>
      <c r="I159" s="43"/>
      <c r="J159" s="43"/>
    </row>
    <row r="160" spans="1:10" s="162" customFormat="1" x14ac:dyDescent="0.2">
      <c r="A160" s="148"/>
      <c r="B160" s="150"/>
      <c r="C160" s="158"/>
      <c r="D160" s="43"/>
      <c r="E160" s="148"/>
      <c r="H160" s="43"/>
      <c r="I160" s="43"/>
      <c r="J160" s="43"/>
    </row>
    <row r="161" spans="1:10" s="162" customFormat="1" x14ac:dyDescent="0.2">
      <c r="A161" s="148"/>
      <c r="B161" s="150"/>
      <c r="C161" s="158"/>
      <c r="D161" s="43"/>
      <c r="E161" s="148"/>
      <c r="H161" s="43"/>
      <c r="I161" s="43"/>
      <c r="J161" s="43"/>
    </row>
    <row r="162" spans="1:10" s="162" customFormat="1" x14ac:dyDescent="0.2">
      <c r="A162" s="148"/>
      <c r="B162" s="150"/>
      <c r="C162" s="158"/>
      <c r="D162" s="43"/>
      <c r="E162" s="148"/>
      <c r="H162" s="43"/>
      <c r="I162" s="43"/>
      <c r="J162" s="43"/>
    </row>
    <row r="163" spans="1:10" s="162" customFormat="1" x14ac:dyDescent="0.2">
      <c r="A163" s="148"/>
      <c r="B163" s="150"/>
      <c r="C163" s="158"/>
      <c r="D163" s="43"/>
      <c r="E163" s="148"/>
      <c r="H163" s="43"/>
      <c r="I163" s="43"/>
      <c r="J163" s="43"/>
    </row>
    <row r="164" spans="1:10" s="162" customFormat="1" x14ac:dyDescent="0.2">
      <c r="A164" s="148"/>
      <c r="B164" s="150"/>
      <c r="C164" s="158"/>
      <c r="D164" s="43"/>
      <c r="E164" s="148"/>
      <c r="H164" s="43"/>
      <c r="I164" s="43"/>
      <c r="J164" s="43"/>
    </row>
    <row r="165" spans="1:10" s="162" customFormat="1" x14ac:dyDescent="0.2">
      <c r="A165" s="148"/>
      <c r="B165" s="150"/>
      <c r="C165" s="158"/>
      <c r="D165" s="43"/>
      <c r="E165" s="148"/>
      <c r="H165" s="43"/>
      <c r="I165" s="43"/>
      <c r="J165" s="43"/>
    </row>
    <row r="166" spans="1:10" s="162" customFormat="1" x14ac:dyDescent="0.2">
      <c r="A166" s="148"/>
      <c r="B166" s="150"/>
      <c r="C166" s="158"/>
      <c r="D166" s="43"/>
      <c r="E166" s="148"/>
      <c r="H166" s="43"/>
      <c r="I166" s="43"/>
      <c r="J166" s="43"/>
    </row>
    <row r="167" spans="1:10" s="162" customFormat="1" x14ac:dyDescent="0.2">
      <c r="A167" s="148"/>
      <c r="B167" s="150"/>
      <c r="C167" s="158"/>
      <c r="D167" s="43"/>
      <c r="E167" s="148"/>
      <c r="H167" s="43"/>
      <c r="I167" s="43"/>
      <c r="J167" s="43"/>
    </row>
    <row r="168" spans="1:10" s="162" customFormat="1" x14ac:dyDescent="0.2">
      <c r="A168" s="148"/>
      <c r="B168" s="150"/>
      <c r="C168" s="158"/>
      <c r="D168" s="43"/>
      <c r="E168" s="148"/>
      <c r="H168" s="43"/>
      <c r="I168" s="43"/>
      <c r="J168" s="43"/>
    </row>
    <row r="169" spans="1:10" s="162" customFormat="1" x14ac:dyDescent="0.2">
      <c r="A169" s="148"/>
      <c r="B169" s="150"/>
      <c r="C169" s="158"/>
      <c r="D169" s="43"/>
      <c r="E169" s="148"/>
      <c r="H169" s="43"/>
      <c r="I169" s="43"/>
      <c r="J169" s="43"/>
    </row>
    <row r="170" spans="1:10" s="162" customFormat="1" x14ac:dyDescent="0.2">
      <c r="A170" s="148"/>
      <c r="B170" s="150"/>
      <c r="C170" s="158"/>
      <c r="D170" s="43"/>
      <c r="E170" s="148"/>
      <c r="H170" s="43"/>
      <c r="I170" s="43"/>
      <c r="J170" s="43"/>
    </row>
    <row r="171" spans="1:10" s="162" customFormat="1" x14ac:dyDescent="0.2">
      <c r="A171" s="148"/>
      <c r="B171" s="150"/>
      <c r="C171" s="158"/>
      <c r="D171" s="43"/>
      <c r="E171" s="148"/>
      <c r="H171" s="43"/>
      <c r="I171" s="43"/>
      <c r="J171" s="43"/>
    </row>
    <row r="172" spans="1:10" s="162" customFormat="1" x14ac:dyDescent="0.2">
      <c r="A172" s="148"/>
      <c r="B172" s="150"/>
      <c r="C172" s="158"/>
      <c r="D172" s="43"/>
      <c r="E172" s="148"/>
      <c r="H172" s="43"/>
      <c r="I172" s="43"/>
      <c r="J172" s="43"/>
    </row>
    <row r="173" spans="1:10" s="162" customFormat="1" x14ac:dyDescent="0.2">
      <c r="A173" s="148"/>
      <c r="B173" s="150"/>
      <c r="C173" s="158"/>
      <c r="D173" s="43"/>
      <c r="E173" s="148"/>
      <c r="H173" s="43"/>
      <c r="I173" s="43"/>
      <c r="J173" s="43"/>
    </row>
    <row r="174" spans="1:10" s="162" customFormat="1" x14ac:dyDescent="0.2">
      <c r="A174" s="148"/>
      <c r="B174" s="150"/>
      <c r="C174" s="158"/>
      <c r="D174" s="43"/>
      <c r="E174" s="148"/>
      <c r="H174" s="43"/>
      <c r="I174" s="43"/>
      <c r="J174" s="43"/>
    </row>
    <row r="175" spans="1:10" s="162" customFormat="1" x14ac:dyDescent="0.2">
      <c r="A175" s="148"/>
      <c r="B175" s="150"/>
      <c r="C175" s="158"/>
      <c r="D175" s="43"/>
      <c r="E175" s="148"/>
      <c r="H175" s="43"/>
      <c r="I175" s="43"/>
      <c r="J175" s="43"/>
    </row>
    <row r="176" spans="1:10" s="162" customFormat="1" x14ac:dyDescent="0.2">
      <c r="A176" s="148"/>
      <c r="B176" s="150"/>
      <c r="C176" s="158"/>
      <c r="D176" s="43"/>
      <c r="E176" s="148"/>
      <c r="H176" s="43"/>
      <c r="I176" s="43"/>
      <c r="J176" s="43"/>
    </row>
    <row r="177" spans="1:10" s="162" customFormat="1" x14ac:dyDescent="0.2">
      <c r="A177" s="148"/>
      <c r="B177" s="150"/>
      <c r="C177" s="158"/>
      <c r="D177" s="43"/>
      <c r="E177" s="148"/>
      <c r="H177" s="43"/>
      <c r="I177" s="43"/>
      <c r="J177" s="43"/>
    </row>
    <row r="178" spans="1:10" s="162" customFormat="1" x14ac:dyDescent="0.2">
      <c r="A178" s="148"/>
      <c r="B178" s="150"/>
      <c r="C178" s="158"/>
      <c r="D178" s="43"/>
      <c r="E178" s="148"/>
      <c r="H178" s="43"/>
      <c r="I178" s="43"/>
      <c r="J178" s="43"/>
    </row>
    <row r="179" spans="1:10" s="162" customFormat="1" x14ac:dyDescent="0.2">
      <c r="A179" s="148"/>
      <c r="B179" s="150"/>
      <c r="C179" s="158"/>
      <c r="D179" s="43"/>
      <c r="E179" s="148"/>
      <c r="H179" s="43"/>
      <c r="I179" s="43"/>
      <c r="J179" s="43"/>
    </row>
    <row r="180" spans="1:10" s="162" customFormat="1" x14ac:dyDescent="0.2">
      <c r="A180" s="148"/>
      <c r="B180" s="150"/>
      <c r="C180" s="158"/>
      <c r="D180" s="43"/>
      <c r="E180" s="148"/>
      <c r="H180" s="43"/>
      <c r="I180" s="43"/>
      <c r="J180" s="43"/>
    </row>
    <row r="181" spans="1:10" s="162" customFormat="1" x14ac:dyDescent="0.2">
      <c r="A181" s="148"/>
      <c r="B181" s="150"/>
      <c r="C181" s="158"/>
      <c r="D181" s="43"/>
      <c r="E181" s="148"/>
      <c r="H181" s="43"/>
      <c r="I181" s="43"/>
      <c r="J181" s="43"/>
    </row>
    <row r="182" spans="1:10" s="162" customFormat="1" x14ac:dyDescent="0.2">
      <c r="A182" s="148"/>
      <c r="B182" s="150"/>
      <c r="C182" s="158"/>
      <c r="D182" s="43"/>
      <c r="E182" s="148"/>
      <c r="H182" s="43"/>
      <c r="I182" s="43"/>
      <c r="J182" s="43"/>
    </row>
    <row r="183" spans="1:10" s="162" customFormat="1" x14ac:dyDescent="0.2">
      <c r="A183" s="148"/>
      <c r="B183" s="150"/>
      <c r="C183" s="158"/>
      <c r="D183" s="43"/>
      <c r="E183" s="148"/>
      <c r="H183" s="43"/>
      <c r="I183" s="43"/>
      <c r="J183" s="43"/>
    </row>
    <row r="184" spans="1:10" s="162" customFormat="1" x14ac:dyDescent="0.2">
      <c r="A184" s="148"/>
      <c r="B184" s="150"/>
      <c r="C184" s="158"/>
      <c r="D184" s="43"/>
      <c r="E184" s="148"/>
      <c r="H184" s="43"/>
      <c r="I184" s="43"/>
      <c r="J184" s="43"/>
    </row>
    <row r="185" spans="1:10" s="162" customFormat="1" x14ac:dyDescent="0.2">
      <c r="A185" s="148"/>
      <c r="B185" s="150"/>
      <c r="C185" s="158"/>
      <c r="D185" s="43"/>
      <c r="E185" s="148"/>
      <c r="H185" s="43"/>
      <c r="I185" s="43"/>
      <c r="J185" s="43"/>
    </row>
    <row r="186" spans="1:10" s="162" customFormat="1" x14ac:dyDescent="0.2">
      <c r="A186" s="148"/>
      <c r="B186" s="150"/>
      <c r="C186" s="158"/>
      <c r="D186" s="43"/>
      <c r="E186" s="148"/>
      <c r="H186" s="43"/>
      <c r="I186" s="43"/>
      <c r="J186" s="43"/>
    </row>
    <row r="187" spans="1:10" s="162" customFormat="1" x14ac:dyDescent="0.2">
      <c r="A187" s="148"/>
      <c r="B187" s="150"/>
      <c r="C187" s="158"/>
      <c r="D187" s="43"/>
      <c r="E187" s="148"/>
      <c r="H187" s="43"/>
      <c r="I187" s="43"/>
      <c r="J187" s="43"/>
    </row>
    <row r="188" spans="1:10" s="162" customFormat="1" x14ac:dyDescent="0.2">
      <c r="A188" s="148"/>
      <c r="B188" s="150"/>
      <c r="C188" s="158"/>
      <c r="D188" s="43"/>
      <c r="E188" s="148"/>
      <c r="H188" s="43"/>
      <c r="I188" s="43"/>
      <c r="J188" s="43"/>
    </row>
    <row r="189" spans="1:10" s="162" customFormat="1" x14ac:dyDescent="0.2">
      <c r="A189" s="148"/>
      <c r="B189" s="150"/>
      <c r="C189" s="158"/>
      <c r="D189" s="43"/>
      <c r="E189" s="148"/>
      <c r="H189" s="43"/>
      <c r="I189" s="43"/>
      <c r="J189" s="43"/>
    </row>
    <row r="190" spans="1:10" s="162" customFormat="1" x14ac:dyDescent="0.2">
      <c r="A190" s="148"/>
      <c r="B190" s="150"/>
      <c r="C190" s="158"/>
      <c r="D190" s="43"/>
      <c r="E190" s="148"/>
      <c r="H190" s="43"/>
      <c r="I190" s="43"/>
      <c r="J190" s="43"/>
    </row>
    <row r="191" spans="1:10" s="162" customFormat="1" x14ac:dyDescent="0.2">
      <c r="A191" s="148"/>
      <c r="B191" s="150"/>
      <c r="C191" s="158"/>
      <c r="D191" s="43"/>
      <c r="E191" s="148"/>
      <c r="H191" s="43"/>
      <c r="I191" s="43"/>
      <c r="J191" s="43"/>
    </row>
    <row r="192" spans="1:10" s="162" customFormat="1" x14ac:dyDescent="0.2">
      <c r="A192" s="148"/>
      <c r="B192" s="150"/>
      <c r="C192" s="158"/>
      <c r="D192" s="43"/>
      <c r="E192" s="148"/>
      <c r="H192" s="43"/>
      <c r="I192" s="43"/>
      <c r="J192" s="43"/>
    </row>
    <row r="193" spans="1:10" s="162" customFormat="1" x14ac:dyDescent="0.2">
      <c r="A193" s="148"/>
      <c r="B193" s="150"/>
      <c r="C193" s="158"/>
      <c r="D193" s="43"/>
      <c r="E193" s="148"/>
      <c r="H193" s="43"/>
      <c r="I193" s="43"/>
      <c r="J193" s="43"/>
    </row>
    <row r="194" spans="1:10" s="162" customFormat="1" x14ac:dyDescent="0.2">
      <c r="A194" s="148"/>
      <c r="B194" s="150"/>
      <c r="C194" s="158"/>
      <c r="D194" s="43"/>
      <c r="E194" s="148"/>
      <c r="H194" s="43"/>
      <c r="I194" s="43"/>
      <c r="J194" s="43"/>
    </row>
    <row r="195" spans="1:10" s="162" customFormat="1" x14ac:dyDescent="0.2">
      <c r="A195" s="148"/>
      <c r="B195" s="150"/>
      <c r="C195" s="158"/>
      <c r="D195" s="43"/>
      <c r="E195" s="148"/>
      <c r="H195" s="43"/>
      <c r="I195" s="43"/>
      <c r="J195" s="43"/>
    </row>
    <row r="196" spans="1:10" s="162" customFormat="1" x14ac:dyDescent="0.2">
      <c r="A196" s="148"/>
      <c r="B196" s="150"/>
      <c r="C196" s="158"/>
      <c r="D196" s="43"/>
      <c r="E196" s="148"/>
      <c r="H196" s="43"/>
      <c r="I196" s="43"/>
      <c r="J196" s="43"/>
    </row>
    <row r="197" spans="1:10" s="162" customFormat="1" x14ac:dyDescent="0.2">
      <c r="A197" s="148"/>
      <c r="B197" s="150"/>
      <c r="C197" s="158"/>
      <c r="D197" s="43"/>
      <c r="E197" s="148"/>
      <c r="H197" s="43"/>
      <c r="I197" s="43"/>
      <c r="J197" s="43"/>
    </row>
    <row r="198" spans="1:10" s="162" customFormat="1" x14ac:dyDescent="0.2">
      <c r="A198" s="148"/>
      <c r="B198" s="150"/>
      <c r="C198" s="158"/>
      <c r="D198" s="43"/>
      <c r="E198" s="148"/>
      <c r="H198" s="43"/>
      <c r="I198" s="43"/>
      <c r="J198" s="43"/>
    </row>
    <row r="199" spans="1:10" s="162" customFormat="1" x14ac:dyDescent="0.2">
      <c r="A199" s="148"/>
      <c r="B199" s="150"/>
      <c r="C199" s="158"/>
      <c r="D199" s="43"/>
      <c r="E199" s="148"/>
      <c r="H199" s="43"/>
      <c r="I199" s="43"/>
      <c r="J199" s="43"/>
    </row>
    <row r="200" spans="1:10" s="162" customFormat="1" x14ac:dyDescent="0.2">
      <c r="A200" s="148"/>
      <c r="B200" s="150"/>
      <c r="C200" s="158"/>
      <c r="D200" s="43"/>
      <c r="E200" s="148"/>
      <c r="H200" s="43"/>
      <c r="I200" s="43"/>
      <c r="J200" s="43"/>
    </row>
    <row r="201" spans="1:10" s="162" customFormat="1" x14ac:dyDescent="0.2">
      <c r="A201" s="148"/>
      <c r="B201" s="150"/>
      <c r="C201" s="158"/>
      <c r="D201" s="43"/>
      <c r="E201" s="148"/>
      <c r="H201" s="43"/>
      <c r="I201" s="43"/>
      <c r="J201" s="43"/>
    </row>
    <row r="202" spans="1:10" s="162" customFormat="1" x14ac:dyDescent="0.2">
      <c r="A202" s="148"/>
      <c r="B202" s="150"/>
      <c r="C202" s="158"/>
      <c r="D202" s="43"/>
      <c r="E202" s="148"/>
      <c r="H202" s="43"/>
      <c r="I202" s="43"/>
      <c r="J202" s="43"/>
    </row>
    <row r="203" spans="1:10" s="162" customFormat="1" x14ac:dyDescent="0.2">
      <c r="A203" s="148"/>
      <c r="B203" s="150"/>
      <c r="C203" s="158"/>
      <c r="D203" s="43"/>
      <c r="E203" s="148"/>
      <c r="H203" s="43"/>
      <c r="I203" s="43"/>
      <c r="J203" s="43"/>
    </row>
    <row r="204" spans="1:10" s="162" customFormat="1" x14ac:dyDescent="0.2">
      <c r="A204" s="148"/>
      <c r="B204" s="150"/>
      <c r="C204" s="158"/>
      <c r="D204" s="43"/>
      <c r="E204" s="148"/>
      <c r="H204" s="43"/>
      <c r="I204" s="43"/>
      <c r="J204" s="43"/>
    </row>
    <row r="205" spans="1:10" s="162" customFormat="1" x14ac:dyDescent="0.2">
      <c r="A205" s="148"/>
      <c r="B205" s="150"/>
      <c r="C205" s="158"/>
      <c r="D205" s="43"/>
      <c r="E205" s="148"/>
      <c r="H205" s="43"/>
      <c r="I205" s="43"/>
      <c r="J205" s="43"/>
    </row>
    <row r="206" spans="1:10" s="162" customFormat="1" x14ac:dyDescent="0.2">
      <c r="A206" s="148"/>
      <c r="B206" s="150"/>
      <c r="C206" s="158"/>
      <c r="D206" s="43"/>
      <c r="E206" s="148"/>
      <c r="H206" s="43"/>
      <c r="I206" s="43"/>
      <c r="J206" s="43"/>
    </row>
    <row r="207" spans="1:10" s="162" customFormat="1" x14ac:dyDescent="0.2">
      <c r="A207" s="148"/>
      <c r="B207" s="150"/>
      <c r="C207" s="158"/>
      <c r="D207" s="43"/>
      <c r="E207" s="148"/>
      <c r="H207" s="43"/>
      <c r="I207" s="43"/>
      <c r="J207" s="43"/>
    </row>
    <row r="208" spans="1:10" s="162" customFormat="1" x14ac:dyDescent="0.2">
      <c r="A208" s="148"/>
      <c r="B208" s="150"/>
      <c r="C208" s="158"/>
      <c r="D208" s="43"/>
      <c r="E208" s="148"/>
      <c r="H208" s="43"/>
      <c r="I208" s="43"/>
      <c r="J208" s="43"/>
    </row>
    <row r="209" spans="1:10" s="162" customFormat="1" x14ac:dyDescent="0.2">
      <c r="A209" s="148"/>
      <c r="B209" s="150"/>
      <c r="C209" s="158"/>
      <c r="D209" s="43"/>
      <c r="E209" s="148"/>
      <c r="H209" s="43"/>
      <c r="I209" s="43"/>
      <c r="J209" s="43"/>
    </row>
    <row r="210" spans="1:10" s="162" customFormat="1" x14ac:dyDescent="0.2">
      <c r="A210" s="148"/>
      <c r="B210" s="150"/>
      <c r="C210" s="158"/>
      <c r="D210" s="43"/>
      <c r="E210" s="148"/>
      <c r="H210" s="43"/>
      <c r="I210" s="43"/>
      <c r="J210" s="43"/>
    </row>
    <row r="211" spans="1:10" s="162" customFormat="1" x14ac:dyDescent="0.2">
      <c r="A211" s="148"/>
      <c r="B211" s="150"/>
      <c r="C211" s="158"/>
      <c r="D211" s="43"/>
      <c r="E211" s="148"/>
      <c r="H211" s="43"/>
      <c r="I211" s="43"/>
      <c r="J211" s="43"/>
    </row>
    <row r="212" spans="1:10" s="162" customFormat="1" x14ac:dyDescent="0.2">
      <c r="A212" s="148"/>
      <c r="B212" s="150"/>
      <c r="C212" s="158"/>
      <c r="D212" s="43"/>
      <c r="E212" s="148"/>
      <c r="H212" s="43"/>
      <c r="I212" s="43"/>
      <c r="J212" s="43"/>
    </row>
    <row r="213" spans="1:10" s="162" customFormat="1" x14ac:dyDescent="0.2">
      <c r="A213" s="148"/>
      <c r="B213" s="150"/>
      <c r="C213" s="158"/>
      <c r="D213" s="43"/>
      <c r="E213" s="148"/>
      <c r="H213" s="43"/>
      <c r="I213" s="43"/>
      <c r="J213" s="43"/>
    </row>
    <row r="214" spans="1:10" s="162" customFormat="1" x14ac:dyDescent="0.2">
      <c r="A214" s="148"/>
      <c r="B214" s="150"/>
      <c r="C214" s="158"/>
      <c r="D214" s="43"/>
      <c r="E214" s="148"/>
      <c r="H214" s="43"/>
      <c r="I214" s="43"/>
      <c r="J214" s="43"/>
    </row>
    <row r="215" spans="1:10" s="162" customFormat="1" x14ac:dyDescent="0.2">
      <c r="A215" s="148"/>
      <c r="B215" s="150"/>
      <c r="C215" s="158"/>
      <c r="D215" s="43"/>
      <c r="E215" s="148"/>
      <c r="H215" s="43"/>
      <c r="I215" s="43"/>
      <c r="J215" s="43"/>
    </row>
    <row r="216" spans="1:10" s="162" customFormat="1" x14ac:dyDescent="0.2">
      <c r="A216" s="148"/>
      <c r="B216" s="150"/>
      <c r="C216" s="158"/>
      <c r="D216" s="43"/>
      <c r="E216" s="148"/>
      <c r="H216" s="43"/>
      <c r="I216" s="43"/>
      <c r="J216" s="43"/>
    </row>
    <row r="217" spans="1:10" s="162" customFormat="1" x14ac:dyDescent="0.2">
      <c r="A217" s="148"/>
      <c r="B217" s="150"/>
      <c r="C217" s="158"/>
      <c r="D217" s="43"/>
      <c r="E217" s="148"/>
      <c r="H217" s="43"/>
      <c r="I217" s="43"/>
      <c r="J217" s="43"/>
    </row>
    <row r="218" spans="1:10" s="162" customFormat="1" x14ac:dyDescent="0.2">
      <c r="A218" s="148"/>
      <c r="B218" s="150"/>
      <c r="C218" s="158"/>
      <c r="D218" s="43"/>
      <c r="E218" s="148"/>
      <c r="H218" s="43"/>
      <c r="I218" s="43"/>
      <c r="J218" s="43"/>
    </row>
    <row r="219" spans="1:10" s="162" customFormat="1" x14ac:dyDescent="0.2">
      <c r="A219" s="148"/>
      <c r="B219" s="150"/>
      <c r="C219" s="158"/>
      <c r="D219" s="43"/>
      <c r="E219" s="148"/>
      <c r="H219" s="43"/>
      <c r="I219" s="43"/>
      <c r="J219" s="43"/>
    </row>
    <row r="220" spans="1:10" s="162" customFormat="1" x14ac:dyDescent="0.2">
      <c r="A220" s="148"/>
      <c r="B220" s="150"/>
      <c r="C220" s="158"/>
      <c r="D220" s="43"/>
      <c r="E220" s="148"/>
      <c r="H220" s="43"/>
      <c r="I220" s="43"/>
      <c r="J220" s="43"/>
    </row>
    <row r="221" spans="1:10" s="162" customFormat="1" x14ac:dyDescent="0.2">
      <c r="A221" s="148"/>
      <c r="B221" s="150"/>
      <c r="C221" s="158"/>
      <c r="D221" s="43"/>
      <c r="E221" s="148"/>
      <c r="H221" s="43"/>
      <c r="I221" s="43"/>
      <c r="J221" s="43"/>
    </row>
    <row r="222" spans="1:10" s="162" customFormat="1" x14ac:dyDescent="0.2">
      <c r="A222" s="148"/>
      <c r="B222" s="150"/>
      <c r="C222" s="158"/>
      <c r="D222" s="43"/>
      <c r="E222" s="148"/>
      <c r="H222" s="43"/>
      <c r="I222" s="43"/>
      <c r="J222" s="43"/>
    </row>
    <row r="223" spans="1:10" s="162" customFormat="1" x14ac:dyDescent="0.2">
      <c r="A223" s="148"/>
      <c r="B223" s="150"/>
      <c r="C223" s="158"/>
      <c r="D223" s="43"/>
      <c r="E223" s="148"/>
      <c r="H223" s="43"/>
      <c r="I223" s="43"/>
      <c r="J223" s="43"/>
    </row>
    <row r="224" spans="1:10" s="162" customFormat="1" x14ac:dyDescent="0.2">
      <c r="A224" s="148"/>
      <c r="B224" s="150"/>
      <c r="C224" s="158"/>
      <c r="D224" s="43"/>
      <c r="E224" s="148"/>
      <c r="H224" s="43"/>
      <c r="I224" s="43"/>
      <c r="J224" s="43"/>
    </row>
    <row r="225" spans="1:10" s="162" customFormat="1" x14ac:dyDescent="0.2">
      <c r="A225" s="148"/>
      <c r="B225" s="150"/>
      <c r="C225" s="158"/>
      <c r="D225" s="43"/>
      <c r="E225" s="148"/>
      <c r="H225" s="43"/>
      <c r="I225" s="43"/>
      <c r="J225" s="43"/>
    </row>
    <row r="226" spans="1:10" s="162" customFormat="1" x14ac:dyDescent="0.2">
      <c r="A226" s="148"/>
      <c r="B226" s="150"/>
      <c r="C226" s="158"/>
      <c r="D226" s="43"/>
      <c r="E226" s="148"/>
      <c r="H226" s="43"/>
      <c r="I226" s="43"/>
      <c r="J226" s="43"/>
    </row>
    <row r="227" spans="1:10" s="162" customFormat="1" x14ac:dyDescent="0.2">
      <c r="A227" s="148"/>
      <c r="B227" s="150"/>
      <c r="C227" s="158"/>
      <c r="D227" s="43"/>
      <c r="E227" s="148"/>
      <c r="H227" s="43"/>
      <c r="I227" s="43"/>
      <c r="J227" s="43"/>
    </row>
    <row r="228" spans="1:10" s="162" customFormat="1" x14ac:dyDescent="0.2">
      <c r="A228" s="148"/>
      <c r="B228" s="150"/>
      <c r="C228" s="158"/>
      <c r="D228" s="43"/>
      <c r="E228" s="148"/>
      <c r="H228" s="43"/>
      <c r="I228" s="43"/>
      <c r="J228" s="43"/>
    </row>
    <row r="229" spans="1:10" s="162" customFormat="1" x14ac:dyDescent="0.2">
      <c r="A229" s="148"/>
      <c r="B229" s="150"/>
      <c r="C229" s="158"/>
      <c r="D229" s="43"/>
      <c r="E229" s="148"/>
      <c r="H229" s="43"/>
      <c r="I229" s="43"/>
      <c r="J229" s="43"/>
    </row>
    <row r="230" spans="1:10" s="162" customFormat="1" x14ac:dyDescent="0.2">
      <c r="A230" s="148"/>
      <c r="B230" s="150"/>
      <c r="C230" s="158"/>
      <c r="D230" s="43"/>
      <c r="E230" s="148"/>
      <c r="H230" s="43"/>
      <c r="I230" s="43"/>
      <c r="J230" s="43"/>
    </row>
    <row r="231" spans="1:10" s="162" customFormat="1" x14ac:dyDescent="0.2">
      <c r="A231" s="148"/>
      <c r="B231" s="150"/>
      <c r="C231" s="158"/>
      <c r="D231" s="43"/>
      <c r="E231" s="148"/>
      <c r="H231" s="43"/>
      <c r="I231" s="43"/>
      <c r="J231" s="43"/>
    </row>
    <row r="232" spans="1:10" s="162" customFormat="1" x14ac:dyDescent="0.2">
      <c r="A232" s="148"/>
      <c r="B232" s="150"/>
      <c r="C232" s="158"/>
      <c r="D232" s="43"/>
      <c r="E232" s="148"/>
      <c r="H232" s="43"/>
      <c r="I232" s="43"/>
      <c r="J232" s="43"/>
    </row>
    <row r="233" spans="1:10" s="162" customFormat="1" x14ac:dyDescent="0.2">
      <c r="A233" s="148"/>
      <c r="B233" s="150"/>
      <c r="C233" s="158"/>
      <c r="D233" s="43"/>
      <c r="E233" s="148"/>
      <c r="H233" s="43"/>
      <c r="I233" s="43"/>
      <c r="J233" s="43"/>
    </row>
    <row r="234" spans="1:10" s="162" customFormat="1" x14ac:dyDescent="0.2">
      <c r="A234" s="148"/>
      <c r="B234" s="150"/>
      <c r="C234" s="158"/>
      <c r="D234" s="43"/>
      <c r="E234" s="148"/>
      <c r="H234" s="43"/>
      <c r="I234" s="43"/>
      <c r="J234" s="43"/>
    </row>
    <row r="235" spans="1:10" s="162" customFormat="1" x14ac:dyDescent="0.2">
      <c r="A235" s="148"/>
      <c r="B235" s="150"/>
      <c r="C235" s="158"/>
      <c r="D235" s="43"/>
      <c r="E235" s="148"/>
      <c r="H235" s="43"/>
      <c r="I235" s="43"/>
      <c r="J235" s="43"/>
    </row>
    <row r="236" spans="1:10" s="162" customFormat="1" x14ac:dyDescent="0.2">
      <c r="A236" s="148"/>
      <c r="B236" s="150"/>
      <c r="C236" s="158"/>
      <c r="D236" s="43"/>
      <c r="E236" s="148"/>
      <c r="H236" s="43"/>
      <c r="I236" s="43"/>
      <c r="J236" s="43"/>
    </row>
    <row r="237" spans="1:10" s="162" customFormat="1" x14ac:dyDescent="0.2">
      <c r="A237" s="148"/>
      <c r="B237" s="150"/>
      <c r="C237" s="158"/>
      <c r="D237" s="43"/>
      <c r="E237" s="148"/>
      <c r="H237" s="43"/>
      <c r="I237" s="43"/>
      <c r="J237" s="43"/>
    </row>
    <row r="238" spans="1:10" s="162" customFormat="1" x14ac:dyDescent="0.2">
      <c r="A238" s="148"/>
      <c r="B238" s="150"/>
      <c r="C238" s="158"/>
      <c r="D238" s="43"/>
      <c r="E238" s="148"/>
      <c r="H238" s="43"/>
      <c r="I238" s="43"/>
      <c r="J238" s="43"/>
    </row>
    <row r="239" spans="1:10" s="162" customFormat="1" x14ac:dyDescent="0.2">
      <c r="A239" s="148"/>
      <c r="B239" s="150"/>
      <c r="C239" s="158"/>
      <c r="D239" s="43"/>
      <c r="E239" s="148"/>
      <c r="H239" s="43"/>
      <c r="I239" s="43"/>
      <c r="J239" s="43"/>
    </row>
    <row r="240" spans="1:10" s="162" customFormat="1" x14ac:dyDescent="0.2">
      <c r="A240" s="148"/>
      <c r="B240" s="150"/>
      <c r="C240" s="158"/>
      <c r="D240" s="43"/>
      <c r="E240" s="148"/>
      <c r="H240" s="43"/>
      <c r="I240" s="43"/>
      <c r="J240" s="43"/>
    </row>
    <row r="241" spans="1:10" s="162" customFormat="1" x14ac:dyDescent="0.2">
      <c r="A241" s="148"/>
      <c r="B241" s="150"/>
      <c r="C241" s="158"/>
      <c r="D241" s="43"/>
      <c r="E241" s="148"/>
      <c r="H241" s="43"/>
      <c r="I241" s="43"/>
      <c r="J241" s="43"/>
    </row>
    <row r="242" spans="1:10" s="162" customFormat="1" x14ac:dyDescent="0.2">
      <c r="A242" s="148"/>
      <c r="B242" s="150"/>
      <c r="C242" s="158"/>
      <c r="D242" s="43"/>
      <c r="E242" s="148"/>
      <c r="H242" s="43"/>
      <c r="I242" s="43"/>
      <c r="J242" s="43"/>
    </row>
    <row r="243" spans="1:10" s="162" customFormat="1" x14ac:dyDescent="0.2">
      <c r="A243" s="148"/>
      <c r="B243" s="150"/>
      <c r="C243" s="158"/>
      <c r="D243" s="43"/>
      <c r="E243" s="148"/>
      <c r="H243" s="43"/>
      <c r="I243" s="43"/>
      <c r="J243" s="43"/>
    </row>
    <row r="244" spans="1:10" s="162" customFormat="1" x14ac:dyDescent="0.2">
      <c r="A244" s="148"/>
      <c r="B244" s="150"/>
      <c r="C244" s="158"/>
      <c r="D244" s="43"/>
      <c r="E244" s="148"/>
      <c r="H244" s="43"/>
      <c r="I244" s="43"/>
      <c r="J244" s="43"/>
    </row>
    <row r="245" spans="1:10" s="162" customFormat="1" x14ac:dyDescent="0.2">
      <c r="A245" s="148"/>
      <c r="B245" s="150"/>
      <c r="C245" s="158"/>
      <c r="D245" s="43"/>
      <c r="E245" s="148"/>
      <c r="H245" s="43"/>
      <c r="I245" s="43"/>
      <c r="J245" s="43"/>
    </row>
    <row r="246" spans="1:10" s="162" customFormat="1" x14ac:dyDescent="0.2">
      <c r="A246" s="148"/>
      <c r="B246" s="150"/>
      <c r="C246" s="158"/>
      <c r="D246" s="43"/>
      <c r="E246" s="148"/>
      <c r="H246" s="43"/>
      <c r="I246" s="43"/>
      <c r="J246" s="43"/>
    </row>
    <row r="247" spans="1:10" s="162" customFormat="1" x14ac:dyDescent="0.2">
      <c r="A247" s="148"/>
      <c r="B247" s="150"/>
      <c r="C247" s="158"/>
      <c r="D247" s="43"/>
      <c r="E247" s="148"/>
      <c r="H247" s="43"/>
      <c r="I247" s="43"/>
      <c r="J247" s="43"/>
    </row>
    <row r="248" spans="1:10" s="162" customFormat="1" x14ac:dyDescent="0.2">
      <c r="A248" s="148"/>
      <c r="B248" s="150"/>
      <c r="C248" s="158"/>
      <c r="D248" s="43"/>
      <c r="E248" s="148"/>
      <c r="H248" s="43"/>
      <c r="I248" s="43"/>
      <c r="J248" s="43"/>
    </row>
    <row r="249" spans="1:10" s="162" customFormat="1" x14ac:dyDescent="0.2">
      <c r="A249" s="148"/>
      <c r="B249" s="150"/>
      <c r="C249" s="158"/>
      <c r="D249" s="43"/>
      <c r="E249" s="148"/>
      <c r="H249" s="43"/>
      <c r="I249" s="43"/>
      <c r="J249" s="43"/>
    </row>
    <row r="250" spans="1:10" s="162" customFormat="1" x14ac:dyDescent="0.2">
      <c r="A250" s="148"/>
      <c r="B250" s="150"/>
      <c r="C250" s="158"/>
      <c r="D250" s="43"/>
      <c r="E250" s="148"/>
      <c r="H250" s="43"/>
      <c r="I250" s="43"/>
      <c r="J250" s="43"/>
    </row>
    <row r="251" spans="1:10" s="162" customFormat="1" x14ac:dyDescent="0.2">
      <c r="A251" s="148"/>
      <c r="B251" s="150"/>
      <c r="C251" s="158"/>
      <c r="D251" s="43"/>
      <c r="E251" s="148"/>
      <c r="H251" s="43"/>
      <c r="I251" s="43"/>
      <c r="J251" s="43"/>
    </row>
    <row r="252" spans="1:10" s="162" customFormat="1" x14ac:dyDescent="0.2">
      <c r="A252" s="148"/>
      <c r="B252" s="150"/>
      <c r="C252" s="158"/>
      <c r="D252" s="43"/>
      <c r="E252" s="148"/>
      <c r="H252" s="43"/>
      <c r="I252" s="43"/>
      <c r="J252" s="43"/>
    </row>
    <row r="253" spans="1:10" s="162" customFormat="1" x14ac:dyDescent="0.2">
      <c r="A253" s="148"/>
      <c r="B253" s="150"/>
      <c r="C253" s="158"/>
      <c r="D253" s="43"/>
      <c r="E253" s="148"/>
      <c r="H253" s="43"/>
      <c r="I253" s="43"/>
      <c r="J253" s="43"/>
    </row>
    <row r="254" spans="1:10" s="162" customFormat="1" x14ac:dyDescent="0.2">
      <c r="A254" s="148"/>
      <c r="B254" s="150"/>
      <c r="C254" s="158"/>
      <c r="D254" s="43"/>
      <c r="E254" s="148"/>
      <c r="H254" s="43"/>
      <c r="I254" s="43"/>
      <c r="J254" s="43"/>
    </row>
    <row r="255" spans="1:10" s="162" customFormat="1" x14ac:dyDescent="0.2">
      <c r="A255" s="148"/>
      <c r="B255" s="150"/>
      <c r="C255" s="158"/>
      <c r="D255" s="43"/>
      <c r="E255" s="148"/>
      <c r="H255" s="43"/>
      <c r="I255" s="43"/>
      <c r="J255" s="43"/>
    </row>
    <row r="256" spans="1:10" s="162" customFormat="1" x14ac:dyDescent="0.2">
      <c r="A256" s="148"/>
      <c r="B256" s="150"/>
      <c r="C256" s="158"/>
      <c r="D256" s="43"/>
      <c r="E256" s="148"/>
      <c r="H256" s="43"/>
      <c r="I256" s="43"/>
      <c r="J256" s="43"/>
    </row>
    <row r="257" spans="1:10" s="162" customFormat="1" x14ac:dyDescent="0.2">
      <c r="A257" s="148"/>
      <c r="B257" s="150"/>
      <c r="C257" s="158"/>
      <c r="D257" s="43"/>
      <c r="E257" s="148"/>
      <c r="H257" s="43"/>
      <c r="I257" s="43"/>
      <c r="J257" s="43"/>
    </row>
    <row r="258" spans="1:10" s="162" customFormat="1" x14ac:dyDescent="0.2">
      <c r="A258" s="148"/>
      <c r="B258" s="150"/>
      <c r="C258" s="158"/>
      <c r="D258" s="43"/>
      <c r="E258" s="148"/>
      <c r="H258" s="43"/>
      <c r="I258" s="43"/>
      <c r="J258" s="43"/>
    </row>
    <row r="259" spans="1:10" s="162" customFormat="1" x14ac:dyDescent="0.2">
      <c r="A259" s="148"/>
      <c r="B259" s="150"/>
      <c r="C259" s="158"/>
      <c r="D259" s="43"/>
      <c r="E259" s="148"/>
      <c r="H259" s="43"/>
      <c r="I259" s="43"/>
      <c r="J259" s="43"/>
    </row>
    <row r="260" spans="1:10" s="162" customFormat="1" x14ac:dyDescent="0.2">
      <c r="A260" s="148"/>
      <c r="B260" s="150"/>
      <c r="C260" s="158"/>
      <c r="D260" s="43"/>
      <c r="E260" s="148"/>
      <c r="H260" s="43"/>
      <c r="I260" s="43"/>
      <c r="J260" s="43"/>
    </row>
    <row r="261" spans="1:10" s="162" customFormat="1" x14ac:dyDescent="0.2">
      <c r="A261" s="148"/>
      <c r="B261" s="150"/>
      <c r="C261" s="158"/>
      <c r="D261" s="43"/>
      <c r="E261" s="148"/>
      <c r="H261" s="43"/>
      <c r="I261" s="43"/>
      <c r="J261" s="43"/>
    </row>
    <row r="262" spans="1:10" s="162" customFormat="1" x14ac:dyDescent="0.2">
      <c r="A262" s="148"/>
      <c r="B262" s="150"/>
      <c r="C262" s="158"/>
      <c r="D262" s="43"/>
      <c r="E262" s="148"/>
      <c r="H262" s="43"/>
      <c r="I262" s="43"/>
      <c r="J262" s="43"/>
    </row>
    <row r="263" spans="1:10" s="162" customFormat="1" x14ac:dyDescent="0.2">
      <c r="A263" s="148"/>
      <c r="B263" s="150"/>
      <c r="C263" s="158"/>
      <c r="D263" s="43"/>
      <c r="E263" s="148"/>
      <c r="H263" s="43"/>
      <c r="I263" s="43"/>
      <c r="J263" s="43"/>
    </row>
    <row r="264" spans="1:10" s="162" customFormat="1" x14ac:dyDescent="0.2">
      <c r="A264" s="148"/>
      <c r="B264" s="150"/>
      <c r="C264" s="158"/>
      <c r="D264" s="43"/>
      <c r="E264" s="148"/>
      <c r="H264" s="43"/>
      <c r="I264" s="43"/>
      <c r="J264" s="43"/>
    </row>
    <row r="265" spans="1:10" s="162" customFormat="1" x14ac:dyDescent="0.2">
      <c r="A265" s="148"/>
      <c r="B265" s="150"/>
      <c r="C265" s="158"/>
      <c r="D265" s="43"/>
      <c r="E265" s="148"/>
      <c r="H265" s="43"/>
      <c r="I265" s="43"/>
      <c r="J265" s="43"/>
    </row>
    <row r="266" spans="1:10" s="162" customFormat="1" x14ac:dyDescent="0.2">
      <c r="A266" s="148"/>
      <c r="B266" s="150"/>
      <c r="C266" s="158"/>
      <c r="D266" s="43"/>
      <c r="E266" s="148"/>
      <c r="H266" s="43"/>
      <c r="I266" s="43"/>
      <c r="J266" s="43"/>
    </row>
    <row r="267" spans="1:10" s="162" customFormat="1" x14ac:dyDescent="0.2">
      <c r="A267" s="148"/>
      <c r="B267" s="150"/>
      <c r="C267" s="158"/>
      <c r="D267" s="43"/>
      <c r="E267" s="148"/>
      <c r="H267" s="43"/>
      <c r="I267" s="43"/>
      <c r="J267" s="43"/>
    </row>
    <row r="268" spans="1:10" s="162" customFormat="1" x14ac:dyDescent="0.2">
      <c r="A268" s="148"/>
      <c r="B268" s="150"/>
      <c r="C268" s="158"/>
      <c r="D268" s="43"/>
      <c r="E268" s="148"/>
      <c r="H268" s="43"/>
      <c r="I268" s="43"/>
      <c r="J268" s="43"/>
    </row>
    <row r="269" spans="1:10" s="162" customFormat="1" x14ac:dyDescent="0.2">
      <c r="A269" s="148"/>
      <c r="B269" s="150"/>
      <c r="C269" s="158"/>
      <c r="D269" s="43"/>
      <c r="E269" s="148"/>
      <c r="H269" s="43"/>
      <c r="I269" s="43"/>
      <c r="J269" s="43"/>
    </row>
    <row r="270" spans="1:10" s="162" customFormat="1" x14ac:dyDescent="0.2">
      <c r="A270" s="148"/>
      <c r="B270" s="150"/>
      <c r="C270" s="158"/>
      <c r="D270" s="43"/>
      <c r="E270" s="148"/>
      <c r="H270" s="43"/>
      <c r="I270" s="43"/>
      <c r="J270" s="43"/>
    </row>
    <row r="271" spans="1:10" s="162" customFormat="1" x14ac:dyDescent="0.2">
      <c r="A271" s="148"/>
      <c r="B271" s="150"/>
      <c r="C271" s="158"/>
      <c r="D271" s="43"/>
      <c r="E271" s="148"/>
      <c r="H271" s="43"/>
      <c r="I271" s="43"/>
      <c r="J271" s="43"/>
    </row>
    <row r="272" spans="1:10" s="162" customFormat="1" x14ac:dyDescent="0.2">
      <c r="A272" s="148"/>
      <c r="B272" s="150"/>
      <c r="C272" s="158"/>
      <c r="D272" s="43"/>
      <c r="E272" s="148"/>
      <c r="H272" s="43"/>
      <c r="I272" s="43"/>
      <c r="J272" s="43"/>
    </row>
    <row r="273" spans="1:10" s="162" customFormat="1" x14ac:dyDescent="0.2">
      <c r="A273" s="148"/>
      <c r="B273" s="150"/>
      <c r="C273" s="158"/>
      <c r="D273" s="43"/>
      <c r="E273" s="148"/>
      <c r="H273" s="43"/>
      <c r="I273" s="43"/>
      <c r="J273" s="43"/>
    </row>
    <row r="274" spans="1:10" s="162" customFormat="1" x14ac:dyDescent="0.2">
      <c r="A274" s="148"/>
      <c r="B274" s="150"/>
      <c r="C274" s="158"/>
      <c r="D274" s="43"/>
      <c r="E274" s="148"/>
      <c r="H274" s="43"/>
      <c r="I274" s="43"/>
      <c r="J274" s="43"/>
    </row>
    <row r="275" spans="1:10" s="162" customFormat="1" x14ac:dyDescent="0.2">
      <c r="A275" s="148"/>
      <c r="B275" s="150"/>
      <c r="C275" s="158"/>
      <c r="D275" s="43"/>
      <c r="E275" s="148"/>
      <c r="H275" s="43"/>
      <c r="I275" s="43"/>
      <c r="J275" s="43"/>
    </row>
    <row r="276" spans="1:10" s="162" customFormat="1" x14ac:dyDescent="0.2">
      <c r="A276" s="148"/>
      <c r="B276" s="150"/>
      <c r="C276" s="158"/>
      <c r="D276" s="43"/>
      <c r="E276" s="148"/>
      <c r="H276" s="43"/>
      <c r="I276" s="43"/>
      <c r="J276" s="43"/>
    </row>
    <row r="277" spans="1:10" s="162" customFormat="1" x14ac:dyDescent="0.2">
      <c r="A277" s="148"/>
      <c r="B277" s="150"/>
      <c r="C277" s="158"/>
      <c r="D277" s="43"/>
      <c r="E277" s="148"/>
      <c r="H277" s="43"/>
      <c r="I277" s="43"/>
      <c r="J277" s="43"/>
    </row>
    <row r="278" spans="1:10" s="162" customFormat="1" x14ac:dyDescent="0.2">
      <c r="A278" s="148"/>
      <c r="B278" s="150"/>
      <c r="C278" s="158"/>
      <c r="D278" s="43"/>
      <c r="E278" s="148"/>
      <c r="H278" s="43"/>
      <c r="I278" s="43"/>
      <c r="J278" s="43"/>
    </row>
    <row r="279" spans="1:10" s="162" customFormat="1" x14ac:dyDescent="0.2">
      <c r="A279" s="148"/>
      <c r="B279" s="150"/>
      <c r="C279" s="158"/>
      <c r="D279" s="43"/>
      <c r="E279" s="148"/>
      <c r="H279" s="43"/>
      <c r="I279" s="43"/>
      <c r="J279" s="43"/>
    </row>
    <row r="280" spans="1:10" s="162" customFormat="1" x14ac:dyDescent="0.2">
      <c r="A280" s="148"/>
      <c r="B280" s="150"/>
      <c r="C280" s="158"/>
      <c r="D280" s="43"/>
      <c r="E280" s="148"/>
      <c r="H280" s="43"/>
      <c r="I280" s="43"/>
      <c r="J280" s="43"/>
    </row>
    <row r="281" spans="1:10" s="162" customFormat="1" x14ac:dyDescent="0.2">
      <c r="A281" s="148"/>
      <c r="B281" s="150"/>
      <c r="C281" s="158"/>
      <c r="D281" s="43"/>
      <c r="E281" s="148"/>
      <c r="H281" s="43"/>
      <c r="I281" s="43"/>
      <c r="J281" s="43"/>
    </row>
    <row r="282" spans="1:10" s="162" customFormat="1" x14ac:dyDescent="0.2">
      <c r="A282" s="148"/>
      <c r="B282" s="150"/>
      <c r="C282" s="158"/>
      <c r="D282" s="43"/>
      <c r="E282" s="148"/>
      <c r="H282" s="43"/>
      <c r="I282" s="43"/>
      <c r="J282" s="43"/>
    </row>
    <row r="283" spans="1:10" s="162" customFormat="1" x14ac:dyDescent="0.2">
      <c r="A283" s="148"/>
      <c r="B283" s="150"/>
      <c r="C283" s="158"/>
      <c r="D283" s="43"/>
      <c r="E283" s="148"/>
      <c r="H283" s="43"/>
      <c r="I283" s="43"/>
      <c r="J283" s="43"/>
    </row>
    <row r="284" spans="1:10" s="162" customFormat="1" x14ac:dyDescent="0.2">
      <c r="A284" s="148"/>
      <c r="B284" s="150"/>
      <c r="C284" s="158"/>
      <c r="D284" s="43"/>
      <c r="E284" s="148"/>
      <c r="H284" s="43"/>
      <c r="I284" s="43"/>
      <c r="J284" s="43"/>
    </row>
    <row r="285" spans="1:10" s="162" customFormat="1" x14ac:dyDescent="0.2">
      <c r="A285" s="148"/>
      <c r="B285" s="150"/>
      <c r="C285" s="158"/>
      <c r="D285" s="43"/>
      <c r="E285" s="148"/>
      <c r="H285" s="43"/>
      <c r="I285" s="43"/>
      <c r="J285" s="43"/>
    </row>
    <row r="286" spans="1:10" s="162" customFormat="1" x14ac:dyDescent="0.2">
      <c r="A286" s="148"/>
      <c r="B286" s="150"/>
      <c r="C286" s="158"/>
      <c r="D286" s="43"/>
      <c r="E286" s="148"/>
      <c r="H286" s="43"/>
      <c r="I286" s="43"/>
      <c r="J286" s="43"/>
    </row>
    <row r="287" spans="1:10" s="162" customFormat="1" x14ac:dyDescent="0.2">
      <c r="A287" s="148"/>
      <c r="B287" s="150"/>
      <c r="C287" s="158"/>
      <c r="D287" s="43"/>
      <c r="E287" s="148"/>
      <c r="H287" s="43"/>
      <c r="I287" s="43"/>
      <c r="J287" s="43"/>
    </row>
    <row r="288" spans="1:10" s="162" customFormat="1" x14ac:dyDescent="0.2">
      <c r="A288" s="148"/>
      <c r="B288" s="150"/>
      <c r="C288" s="158"/>
      <c r="D288" s="43"/>
      <c r="E288" s="148"/>
      <c r="H288" s="43"/>
      <c r="I288" s="43"/>
      <c r="J288" s="43"/>
    </row>
    <row r="289" spans="1:10" s="162" customFormat="1" x14ac:dyDescent="0.2">
      <c r="A289" s="148"/>
      <c r="B289" s="150"/>
      <c r="C289" s="158"/>
      <c r="D289" s="43"/>
      <c r="E289" s="148"/>
      <c r="H289" s="43"/>
      <c r="I289" s="43"/>
      <c r="J289" s="43"/>
    </row>
    <row r="290" spans="1:10" s="162" customFormat="1" x14ac:dyDescent="0.2">
      <c r="A290" s="148"/>
      <c r="B290" s="150"/>
      <c r="C290" s="158"/>
      <c r="D290" s="43"/>
      <c r="E290" s="148"/>
      <c r="H290" s="43"/>
      <c r="I290" s="43"/>
      <c r="J290" s="43"/>
    </row>
    <row r="291" spans="1:10" s="162" customFormat="1" x14ac:dyDescent="0.2">
      <c r="A291" s="148"/>
      <c r="B291" s="150"/>
      <c r="C291" s="158"/>
      <c r="D291" s="43"/>
      <c r="E291" s="148"/>
      <c r="H291" s="43"/>
      <c r="I291" s="43"/>
      <c r="J291" s="43"/>
    </row>
    <row r="292" spans="1:10" s="162" customFormat="1" x14ac:dyDescent="0.2">
      <c r="A292" s="148"/>
      <c r="B292" s="150"/>
      <c r="C292" s="158"/>
      <c r="D292" s="43"/>
      <c r="E292" s="148"/>
      <c r="H292" s="43"/>
      <c r="I292" s="43"/>
      <c r="J292" s="43"/>
    </row>
    <row r="293" spans="1:10" s="162" customFormat="1" x14ac:dyDescent="0.2">
      <c r="A293" s="148"/>
      <c r="B293" s="150"/>
      <c r="C293" s="158"/>
      <c r="D293" s="43"/>
      <c r="E293" s="148"/>
      <c r="H293" s="43"/>
      <c r="I293" s="43"/>
      <c r="J293" s="43"/>
    </row>
    <row r="294" spans="1:10" s="162" customFormat="1" x14ac:dyDescent="0.2">
      <c r="A294" s="148"/>
      <c r="B294" s="150"/>
      <c r="C294" s="158"/>
      <c r="D294" s="43"/>
      <c r="E294" s="148"/>
      <c r="H294" s="43"/>
      <c r="I294" s="43"/>
      <c r="J294" s="43"/>
    </row>
    <row r="295" spans="1:10" s="162" customFormat="1" x14ac:dyDescent="0.2">
      <c r="A295" s="148"/>
      <c r="B295" s="150"/>
      <c r="C295" s="158"/>
      <c r="D295" s="43"/>
      <c r="E295" s="148"/>
      <c r="H295" s="43"/>
      <c r="I295" s="43"/>
      <c r="J295" s="43"/>
    </row>
    <row r="296" spans="1:10" s="162" customFormat="1" x14ac:dyDescent="0.2">
      <c r="A296" s="148"/>
      <c r="B296" s="150"/>
      <c r="C296" s="158"/>
      <c r="D296" s="43"/>
      <c r="E296" s="148"/>
      <c r="H296" s="43"/>
      <c r="I296" s="43"/>
      <c r="J296" s="43"/>
    </row>
    <row r="297" spans="1:10" s="162" customFormat="1" x14ac:dyDescent="0.2">
      <c r="A297" s="148"/>
      <c r="B297" s="150"/>
      <c r="C297" s="158"/>
      <c r="D297" s="43"/>
      <c r="E297" s="148"/>
      <c r="H297" s="43"/>
      <c r="I297" s="43"/>
      <c r="J297" s="43"/>
    </row>
    <row r="298" spans="1:10" s="162" customFormat="1" x14ac:dyDescent="0.2">
      <c r="A298" s="148"/>
      <c r="B298" s="150"/>
      <c r="C298" s="158"/>
      <c r="D298" s="43"/>
      <c r="E298" s="148"/>
      <c r="H298" s="43"/>
      <c r="I298" s="43"/>
      <c r="J298" s="43"/>
    </row>
    <row r="299" spans="1:10" s="162" customFormat="1" x14ac:dyDescent="0.2">
      <c r="A299" s="148"/>
      <c r="B299" s="150"/>
      <c r="C299" s="158"/>
      <c r="D299" s="43"/>
      <c r="E299" s="148"/>
      <c r="H299" s="43"/>
      <c r="I299" s="43"/>
      <c r="J299" s="43"/>
    </row>
    <row r="300" spans="1:10" s="162" customFormat="1" x14ac:dyDescent="0.2">
      <c r="A300" s="148"/>
      <c r="B300" s="150"/>
      <c r="C300" s="158"/>
      <c r="D300" s="43"/>
      <c r="E300" s="148"/>
      <c r="H300" s="43"/>
      <c r="I300" s="43"/>
      <c r="J300" s="43"/>
    </row>
    <row r="301" spans="1:10" s="162" customFormat="1" x14ac:dyDescent="0.2">
      <c r="A301" s="148"/>
      <c r="B301" s="150"/>
      <c r="C301" s="158"/>
      <c r="D301" s="43"/>
      <c r="E301" s="148"/>
      <c r="H301" s="43"/>
      <c r="I301" s="43"/>
      <c r="J301" s="43"/>
    </row>
    <row r="302" spans="1:10" s="162" customFormat="1" x14ac:dyDescent="0.2">
      <c r="A302" s="148"/>
      <c r="B302" s="150"/>
      <c r="C302" s="158"/>
      <c r="D302" s="43"/>
      <c r="E302" s="148"/>
      <c r="H302" s="43"/>
      <c r="I302" s="43"/>
      <c r="J302" s="43"/>
    </row>
    <row r="303" spans="1:10" s="162" customFormat="1" x14ac:dyDescent="0.2">
      <c r="A303" s="148"/>
      <c r="B303" s="150"/>
      <c r="C303" s="158"/>
      <c r="D303" s="43"/>
      <c r="E303" s="148"/>
      <c r="H303" s="43"/>
      <c r="I303" s="43"/>
      <c r="J303" s="43"/>
    </row>
    <row r="304" spans="1:10" s="162" customFormat="1" x14ac:dyDescent="0.2">
      <c r="A304" s="148"/>
      <c r="B304" s="150"/>
      <c r="C304" s="158"/>
      <c r="D304" s="43"/>
      <c r="E304" s="148"/>
      <c r="H304" s="43"/>
      <c r="I304" s="43"/>
      <c r="J304" s="43"/>
    </row>
    <row r="305" spans="1:10" s="162" customFormat="1" x14ac:dyDescent="0.2">
      <c r="A305" s="148"/>
      <c r="B305" s="150"/>
      <c r="C305" s="158"/>
      <c r="D305" s="43"/>
      <c r="E305" s="148"/>
      <c r="H305" s="43"/>
      <c r="I305" s="43"/>
      <c r="J305" s="43"/>
    </row>
    <row r="306" spans="1:10" s="162" customFormat="1" x14ac:dyDescent="0.2">
      <c r="A306" s="148"/>
      <c r="B306" s="150"/>
      <c r="C306" s="158"/>
      <c r="D306" s="43"/>
      <c r="E306" s="148"/>
      <c r="H306" s="43"/>
      <c r="I306" s="43"/>
      <c r="J306" s="43"/>
    </row>
    <row r="307" spans="1:10" s="162" customFormat="1" x14ac:dyDescent="0.2">
      <c r="A307" s="148"/>
      <c r="B307" s="150"/>
      <c r="C307" s="158"/>
      <c r="D307" s="43"/>
      <c r="E307" s="148"/>
      <c r="H307" s="43"/>
      <c r="I307" s="43"/>
      <c r="J307" s="43"/>
    </row>
    <row r="308" spans="1:10" s="162" customFormat="1" x14ac:dyDescent="0.2">
      <c r="A308" s="148"/>
      <c r="B308" s="150"/>
      <c r="C308" s="158"/>
      <c r="D308" s="43"/>
      <c r="E308" s="148"/>
      <c r="H308" s="43"/>
      <c r="I308" s="43"/>
      <c r="J308" s="43"/>
    </row>
    <row r="309" spans="1:10" s="162" customFormat="1" x14ac:dyDescent="0.2">
      <c r="A309" s="148"/>
      <c r="B309" s="150"/>
      <c r="C309" s="158"/>
      <c r="D309" s="43"/>
      <c r="E309" s="148"/>
      <c r="H309" s="43"/>
      <c r="I309" s="43"/>
      <c r="J309" s="43"/>
    </row>
    <row r="310" spans="1:10" s="162" customFormat="1" x14ac:dyDescent="0.2">
      <c r="A310" s="148"/>
      <c r="B310" s="150"/>
      <c r="C310" s="158"/>
      <c r="D310" s="43"/>
      <c r="E310" s="148"/>
      <c r="H310" s="43"/>
      <c r="I310" s="43"/>
      <c r="J310" s="43"/>
    </row>
    <row r="311" spans="1:10" s="162" customFormat="1" x14ac:dyDescent="0.2">
      <c r="A311" s="148"/>
      <c r="B311" s="150"/>
      <c r="C311" s="158"/>
      <c r="D311" s="43"/>
      <c r="E311" s="148"/>
      <c r="H311" s="43"/>
      <c r="I311" s="43"/>
      <c r="J311" s="43"/>
    </row>
    <row r="312" spans="1:10" s="162" customFormat="1" x14ac:dyDescent="0.2">
      <c r="A312" s="148"/>
      <c r="B312" s="150"/>
      <c r="C312" s="158"/>
      <c r="D312" s="43"/>
      <c r="E312" s="148"/>
      <c r="H312" s="43"/>
      <c r="I312" s="43"/>
      <c r="J312" s="43"/>
    </row>
    <row r="313" spans="1:10" s="162" customFormat="1" x14ac:dyDescent="0.2">
      <c r="A313" s="148"/>
      <c r="B313" s="150"/>
      <c r="C313" s="158"/>
      <c r="D313" s="43"/>
      <c r="E313" s="148"/>
      <c r="H313" s="43"/>
      <c r="I313" s="43"/>
      <c r="J313" s="43"/>
    </row>
    <row r="314" spans="1:10" s="162" customFormat="1" x14ac:dyDescent="0.2">
      <c r="A314" s="148"/>
      <c r="B314" s="150"/>
      <c r="C314" s="158"/>
      <c r="D314" s="43"/>
      <c r="E314" s="148"/>
      <c r="H314" s="43"/>
      <c r="I314" s="43"/>
      <c r="J314" s="43"/>
    </row>
    <row r="315" spans="1:10" s="162" customFormat="1" x14ac:dyDescent="0.2">
      <c r="A315" s="148"/>
      <c r="B315" s="150"/>
      <c r="C315" s="158"/>
      <c r="D315" s="43"/>
      <c r="E315" s="148"/>
      <c r="H315" s="43"/>
      <c r="I315" s="43"/>
      <c r="J315" s="43"/>
    </row>
    <row r="316" spans="1:10" s="162" customFormat="1" x14ac:dyDescent="0.2">
      <c r="A316" s="148"/>
      <c r="B316" s="150"/>
      <c r="C316" s="158"/>
      <c r="D316" s="43"/>
      <c r="E316" s="148"/>
      <c r="H316" s="43"/>
      <c r="I316" s="43"/>
      <c r="J316" s="43"/>
    </row>
    <row r="317" spans="1:10" s="162" customFormat="1" x14ac:dyDescent="0.2">
      <c r="A317" s="148"/>
      <c r="B317" s="150"/>
      <c r="C317" s="158"/>
      <c r="D317" s="43"/>
      <c r="E317" s="148"/>
      <c r="H317" s="43"/>
      <c r="I317" s="43"/>
      <c r="J317" s="43"/>
    </row>
    <row r="318" spans="1:10" s="162" customFormat="1" x14ac:dyDescent="0.2">
      <c r="A318" s="148"/>
      <c r="B318" s="150"/>
      <c r="C318" s="158"/>
      <c r="D318" s="43"/>
      <c r="E318" s="148"/>
      <c r="H318" s="43"/>
      <c r="I318" s="43"/>
      <c r="J318" s="43"/>
    </row>
    <row r="319" spans="1:10" s="162" customFormat="1" x14ac:dyDescent="0.2">
      <c r="A319" s="148"/>
      <c r="B319" s="150"/>
      <c r="C319" s="158"/>
      <c r="D319" s="43"/>
      <c r="E319" s="148"/>
      <c r="H319" s="43"/>
      <c r="I319" s="43"/>
      <c r="J319" s="43"/>
    </row>
    <row r="320" spans="1:10" s="162" customFormat="1" x14ac:dyDescent="0.2">
      <c r="A320" s="148"/>
      <c r="B320" s="150"/>
      <c r="C320" s="158"/>
      <c r="D320" s="43"/>
      <c r="E320" s="148"/>
      <c r="H320" s="43"/>
      <c r="I320" s="43"/>
      <c r="J320" s="43"/>
    </row>
    <row r="321" spans="1:10" s="162" customFormat="1" x14ac:dyDescent="0.2">
      <c r="A321" s="148"/>
      <c r="B321" s="150"/>
      <c r="C321" s="158"/>
      <c r="D321" s="43"/>
      <c r="E321" s="148"/>
      <c r="H321" s="43"/>
      <c r="I321" s="43"/>
      <c r="J321" s="43"/>
    </row>
    <row r="322" spans="1:10" s="162" customFormat="1" x14ac:dyDescent="0.2">
      <c r="A322" s="148"/>
      <c r="B322" s="150"/>
      <c r="C322" s="158"/>
      <c r="D322" s="43"/>
      <c r="E322" s="148"/>
      <c r="H322" s="43"/>
      <c r="I322" s="43"/>
      <c r="J322" s="43"/>
    </row>
    <row r="323" spans="1:10" s="162" customFormat="1" x14ac:dyDescent="0.2">
      <c r="A323" s="148"/>
      <c r="B323" s="150"/>
      <c r="C323" s="158"/>
      <c r="D323" s="43"/>
      <c r="E323" s="148"/>
      <c r="H323" s="43"/>
      <c r="I323" s="43"/>
      <c r="J323" s="43"/>
    </row>
    <row r="324" spans="1:10" s="162" customFormat="1" x14ac:dyDescent="0.2">
      <c r="A324" s="148"/>
      <c r="B324" s="150"/>
      <c r="C324" s="158"/>
      <c r="D324" s="43"/>
      <c r="E324" s="148"/>
      <c r="H324" s="43"/>
      <c r="I324" s="43"/>
      <c r="J324" s="43"/>
    </row>
    <row r="325" spans="1:10" s="162" customFormat="1" x14ac:dyDescent="0.2">
      <c r="A325" s="148"/>
      <c r="B325" s="150"/>
      <c r="C325" s="158"/>
      <c r="D325" s="43"/>
      <c r="E325" s="148"/>
      <c r="H325" s="43"/>
      <c r="I325" s="43"/>
      <c r="J325" s="43"/>
    </row>
    <row r="326" spans="1:10" s="162" customFormat="1" x14ac:dyDescent="0.2">
      <c r="A326" s="148"/>
      <c r="B326" s="150"/>
      <c r="C326" s="158"/>
      <c r="D326" s="43"/>
      <c r="E326" s="148"/>
      <c r="H326" s="43"/>
      <c r="I326" s="43"/>
      <c r="J326" s="43"/>
    </row>
    <row r="327" spans="1:10" s="162" customFormat="1" x14ac:dyDescent="0.2">
      <c r="A327" s="148"/>
      <c r="B327" s="150"/>
      <c r="C327" s="158"/>
      <c r="D327" s="43"/>
      <c r="E327" s="148"/>
      <c r="H327" s="43"/>
      <c r="I327" s="43"/>
      <c r="J327" s="43"/>
    </row>
    <row r="328" spans="1:10" s="162" customFormat="1" x14ac:dyDescent="0.2">
      <c r="A328" s="148"/>
      <c r="B328" s="150"/>
      <c r="C328" s="158"/>
      <c r="D328" s="43"/>
      <c r="E328" s="148"/>
      <c r="H328" s="43"/>
      <c r="I328" s="43"/>
      <c r="J328" s="43"/>
    </row>
    <row r="329" spans="1:10" s="162" customFormat="1" x14ac:dyDescent="0.2">
      <c r="A329" s="148"/>
      <c r="B329" s="150"/>
      <c r="C329" s="158"/>
      <c r="D329" s="43"/>
      <c r="E329" s="148"/>
      <c r="H329" s="43"/>
      <c r="I329" s="43"/>
      <c r="J329" s="43"/>
    </row>
    <row r="330" spans="1:10" s="162" customFormat="1" x14ac:dyDescent="0.2">
      <c r="A330" s="148"/>
      <c r="B330" s="150"/>
      <c r="C330" s="158"/>
      <c r="D330" s="43"/>
      <c r="E330" s="148"/>
      <c r="H330" s="43"/>
      <c r="I330" s="43"/>
      <c r="J330" s="43"/>
    </row>
    <row r="331" spans="1:10" s="162" customFormat="1" x14ac:dyDescent="0.2">
      <c r="A331" s="148"/>
      <c r="B331" s="150"/>
      <c r="C331" s="158"/>
      <c r="D331" s="43"/>
      <c r="E331" s="148"/>
      <c r="H331" s="43"/>
      <c r="I331" s="43"/>
      <c r="J331" s="43"/>
    </row>
    <row r="332" spans="1:10" s="162" customFormat="1" x14ac:dyDescent="0.2">
      <c r="A332" s="148"/>
      <c r="B332" s="150"/>
      <c r="C332" s="158"/>
      <c r="D332" s="43"/>
      <c r="E332" s="148"/>
      <c r="H332" s="43"/>
      <c r="I332" s="43"/>
      <c r="J332" s="43"/>
    </row>
    <row r="333" spans="1:10" s="162" customFormat="1" x14ac:dyDescent="0.2">
      <c r="A333" s="148"/>
      <c r="B333" s="150"/>
      <c r="C333" s="158"/>
      <c r="D333" s="43"/>
      <c r="E333" s="148"/>
      <c r="H333" s="43"/>
      <c r="I333" s="43"/>
      <c r="J333" s="43"/>
    </row>
    <row r="334" spans="1:10" s="162" customFormat="1" x14ac:dyDescent="0.2">
      <c r="A334" s="148"/>
      <c r="B334" s="150"/>
      <c r="C334" s="158"/>
      <c r="D334" s="43"/>
      <c r="E334" s="148"/>
      <c r="H334" s="43"/>
      <c r="I334" s="43"/>
      <c r="J334" s="43"/>
    </row>
    <row r="335" spans="1:10" s="162" customFormat="1" x14ac:dyDescent="0.2">
      <c r="A335" s="148"/>
      <c r="B335" s="150"/>
      <c r="C335" s="158"/>
      <c r="D335" s="43"/>
      <c r="E335" s="148"/>
      <c r="H335" s="43"/>
      <c r="I335" s="43"/>
      <c r="J335" s="43"/>
    </row>
    <row r="336" spans="1:10" s="162" customFormat="1" x14ac:dyDescent="0.2">
      <c r="A336" s="148"/>
      <c r="B336" s="150"/>
      <c r="C336" s="158"/>
      <c r="D336" s="43"/>
      <c r="E336" s="148"/>
      <c r="H336" s="43"/>
      <c r="I336" s="43"/>
      <c r="J336" s="43"/>
    </row>
    <row r="337" spans="1:10" s="162" customFormat="1" x14ac:dyDescent="0.2">
      <c r="A337" s="148"/>
      <c r="B337" s="150"/>
      <c r="C337" s="158"/>
      <c r="D337" s="43"/>
      <c r="E337" s="148"/>
      <c r="H337" s="43"/>
      <c r="I337" s="43"/>
      <c r="J337" s="43"/>
    </row>
    <row r="338" spans="1:10" s="162" customFormat="1" x14ac:dyDescent="0.2">
      <c r="A338" s="148"/>
      <c r="B338" s="150"/>
      <c r="C338" s="158"/>
      <c r="D338" s="43"/>
      <c r="E338" s="148"/>
      <c r="H338" s="43"/>
      <c r="I338" s="43"/>
      <c r="J338" s="43"/>
    </row>
    <row r="339" spans="1:10" s="162" customFormat="1" x14ac:dyDescent="0.2">
      <c r="A339" s="148"/>
      <c r="B339" s="150"/>
      <c r="C339" s="158"/>
      <c r="D339" s="43"/>
      <c r="E339" s="148"/>
      <c r="H339" s="43"/>
      <c r="I339" s="43"/>
      <c r="J339" s="43"/>
    </row>
    <row r="340" spans="1:10" s="162" customFormat="1" x14ac:dyDescent="0.2">
      <c r="A340" s="148"/>
      <c r="B340" s="150"/>
      <c r="C340" s="158"/>
      <c r="D340" s="43"/>
      <c r="E340" s="148"/>
      <c r="H340" s="43"/>
      <c r="I340" s="43"/>
      <c r="J340" s="43"/>
    </row>
    <row r="341" spans="1:10" s="162" customFormat="1" x14ac:dyDescent="0.2">
      <c r="A341" s="148"/>
      <c r="B341" s="150"/>
      <c r="C341" s="158"/>
      <c r="D341" s="43"/>
      <c r="E341" s="148"/>
      <c r="H341" s="43"/>
      <c r="I341" s="43"/>
      <c r="J341" s="43"/>
    </row>
    <row r="342" spans="1:10" s="162" customFormat="1" x14ac:dyDescent="0.2">
      <c r="A342" s="148"/>
      <c r="B342" s="150"/>
      <c r="C342" s="158"/>
      <c r="D342" s="43"/>
      <c r="E342" s="148"/>
      <c r="H342" s="43"/>
      <c r="I342" s="43"/>
      <c r="J342" s="43"/>
    </row>
    <row r="343" spans="1:10" s="162" customFormat="1" x14ac:dyDescent="0.2">
      <c r="A343" s="148"/>
      <c r="B343" s="150"/>
      <c r="C343" s="158"/>
      <c r="D343" s="43"/>
      <c r="E343" s="148"/>
      <c r="H343" s="43"/>
      <c r="I343" s="43"/>
      <c r="J343" s="43"/>
    </row>
    <row r="344" spans="1:10" s="162" customFormat="1" x14ac:dyDescent="0.2">
      <c r="A344" s="148"/>
      <c r="B344" s="150"/>
      <c r="C344" s="158"/>
      <c r="D344" s="43"/>
      <c r="E344" s="148"/>
      <c r="H344" s="43"/>
      <c r="I344" s="43"/>
      <c r="J344" s="43"/>
    </row>
    <row r="345" spans="1:10" s="162" customFormat="1" x14ac:dyDescent="0.2">
      <c r="A345" s="148"/>
      <c r="B345" s="150"/>
      <c r="C345" s="158"/>
      <c r="D345" s="43"/>
      <c r="E345" s="148"/>
      <c r="H345" s="43"/>
      <c r="I345" s="43"/>
      <c r="J345" s="43"/>
    </row>
    <row r="346" spans="1:10" s="162" customFormat="1" x14ac:dyDescent="0.2">
      <c r="A346" s="148"/>
      <c r="B346" s="150"/>
      <c r="C346" s="158"/>
      <c r="D346" s="43"/>
      <c r="E346" s="148"/>
      <c r="H346" s="43"/>
      <c r="I346" s="43"/>
      <c r="J346" s="43"/>
    </row>
    <row r="347" spans="1:10" s="162" customFormat="1" x14ac:dyDescent="0.2">
      <c r="A347" s="148"/>
      <c r="B347" s="150"/>
      <c r="C347" s="158"/>
      <c r="D347" s="43"/>
      <c r="E347" s="148"/>
      <c r="H347" s="43"/>
      <c r="I347" s="43"/>
      <c r="J347" s="43"/>
    </row>
    <row r="348" spans="1:10" s="162" customFormat="1" x14ac:dyDescent="0.2">
      <c r="A348" s="148"/>
      <c r="B348" s="150"/>
      <c r="C348" s="158"/>
      <c r="D348" s="43"/>
      <c r="E348" s="148"/>
      <c r="H348" s="43"/>
      <c r="I348" s="43"/>
      <c r="J348" s="43"/>
    </row>
    <row r="349" spans="1:10" s="162" customFormat="1" x14ac:dyDescent="0.2">
      <c r="A349" s="148"/>
      <c r="B349" s="150"/>
      <c r="C349" s="158"/>
      <c r="D349" s="43"/>
      <c r="E349" s="148"/>
      <c r="H349" s="43"/>
      <c r="I349" s="43"/>
      <c r="J349" s="43"/>
    </row>
    <row r="350" spans="1:10" s="162" customFormat="1" x14ac:dyDescent="0.2">
      <c r="A350" s="148"/>
      <c r="B350" s="150"/>
      <c r="C350" s="158"/>
      <c r="D350" s="43"/>
      <c r="E350" s="148"/>
      <c r="H350" s="43"/>
      <c r="I350" s="43"/>
      <c r="J350" s="43"/>
    </row>
    <row r="351" spans="1:10" s="162" customFormat="1" x14ac:dyDescent="0.2">
      <c r="A351" s="148"/>
      <c r="B351" s="150"/>
      <c r="C351" s="158"/>
      <c r="D351" s="43"/>
      <c r="E351" s="148"/>
      <c r="H351" s="43"/>
      <c r="I351" s="43"/>
      <c r="J351" s="43"/>
    </row>
    <row r="352" spans="1:10" s="162" customFormat="1" x14ac:dyDescent="0.2">
      <c r="A352" s="148"/>
      <c r="B352" s="150"/>
      <c r="C352" s="158"/>
      <c r="D352" s="43"/>
      <c r="E352" s="148"/>
      <c r="H352" s="43"/>
      <c r="I352" s="43"/>
      <c r="J352" s="43"/>
    </row>
    <row r="353" spans="1:10" s="162" customFormat="1" x14ac:dyDescent="0.2">
      <c r="A353" s="148"/>
      <c r="B353" s="150"/>
      <c r="C353" s="158"/>
      <c r="D353" s="43"/>
      <c r="E353" s="148"/>
      <c r="H353" s="43"/>
      <c r="I353" s="43"/>
      <c r="J353" s="43"/>
    </row>
    <row r="354" spans="1:10" s="162" customFormat="1" x14ac:dyDescent="0.2">
      <c r="A354" s="148"/>
      <c r="B354" s="150"/>
      <c r="C354" s="158"/>
      <c r="D354" s="43"/>
      <c r="E354" s="148"/>
      <c r="H354" s="43"/>
      <c r="I354" s="43"/>
      <c r="J354" s="43"/>
    </row>
    <row r="355" spans="1:10" s="162" customFormat="1" x14ac:dyDescent="0.2">
      <c r="A355" s="148"/>
      <c r="B355" s="150"/>
      <c r="C355" s="158"/>
      <c r="D355" s="43"/>
      <c r="E355" s="148"/>
      <c r="H355" s="43"/>
      <c r="I355" s="43"/>
      <c r="J355" s="43"/>
    </row>
    <row r="356" spans="1:10" s="162" customFormat="1" x14ac:dyDescent="0.2">
      <c r="A356" s="148"/>
      <c r="B356" s="150"/>
      <c r="C356" s="158"/>
      <c r="D356" s="43"/>
      <c r="E356" s="148"/>
      <c r="H356" s="43"/>
      <c r="I356" s="43"/>
      <c r="J356" s="43"/>
    </row>
    <row r="357" spans="1:10" s="162" customFormat="1" x14ac:dyDescent="0.2">
      <c r="A357" s="148"/>
      <c r="B357" s="150"/>
      <c r="C357" s="158"/>
      <c r="D357" s="43"/>
      <c r="E357" s="148"/>
      <c r="H357" s="43"/>
      <c r="I357" s="43"/>
      <c r="J357" s="43"/>
    </row>
    <row r="358" spans="1:10" s="162" customFormat="1" x14ac:dyDescent="0.2">
      <c r="A358" s="148"/>
      <c r="B358" s="150"/>
      <c r="C358" s="158"/>
      <c r="D358" s="43"/>
      <c r="E358" s="148"/>
      <c r="H358" s="43"/>
      <c r="I358" s="43"/>
      <c r="J358" s="43"/>
    </row>
    <row r="359" spans="1:10" s="162" customFormat="1" x14ac:dyDescent="0.2">
      <c r="A359" s="148"/>
      <c r="B359" s="150"/>
      <c r="C359" s="158"/>
      <c r="D359" s="43"/>
      <c r="E359" s="148"/>
      <c r="H359" s="43"/>
      <c r="I359" s="43"/>
      <c r="J359" s="43"/>
    </row>
    <row r="360" spans="1:10" s="162" customFormat="1" x14ac:dyDescent="0.2">
      <c r="A360" s="148"/>
      <c r="B360" s="150"/>
      <c r="C360" s="158"/>
      <c r="D360" s="43"/>
      <c r="E360" s="148"/>
      <c r="H360" s="43"/>
      <c r="I360" s="43"/>
      <c r="J360" s="43"/>
    </row>
    <row r="361" spans="1:10" s="162" customFormat="1" x14ac:dyDescent="0.2">
      <c r="A361" s="148"/>
      <c r="B361" s="150"/>
      <c r="C361" s="158"/>
      <c r="D361" s="43"/>
      <c r="E361" s="148"/>
      <c r="H361" s="43"/>
      <c r="I361" s="43"/>
      <c r="J361" s="43"/>
    </row>
    <row r="362" spans="1:10" s="162" customFormat="1" x14ac:dyDescent="0.2">
      <c r="A362" s="148"/>
      <c r="B362" s="150"/>
      <c r="C362" s="158"/>
      <c r="D362" s="43"/>
      <c r="E362" s="148"/>
      <c r="H362" s="43"/>
      <c r="I362" s="43"/>
      <c r="J362" s="43"/>
    </row>
    <row r="363" spans="1:10" s="162" customFormat="1" x14ac:dyDescent="0.2">
      <c r="A363" s="148"/>
      <c r="B363" s="150"/>
      <c r="C363" s="158"/>
      <c r="D363" s="43"/>
      <c r="E363" s="148"/>
      <c r="H363" s="43"/>
      <c r="I363" s="43"/>
      <c r="J363" s="43"/>
    </row>
    <row r="364" spans="1:10" s="162" customFormat="1" x14ac:dyDescent="0.2">
      <c r="A364" s="148"/>
      <c r="B364" s="150"/>
      <c r="C364" s="158"/>
      <c r="D364" s="43"/>
      <c r="E364" s="148"/>
      <c r="H364" s="43"/>
      <c r="I364" s="43"/>
      <c r="J364" s="43"/>
    </row>
    <row r="365" spans="1:10" s="162" customFormat="1" x14ac:dyDescent="0.2">
      <c r="A365" s="148"/>
      <c r="B365" s="150"/>
      <c r="C365" s="158"/>
      <c r="D365" s="43"/>
      <c r="E365" s="148"/>
      <c r="H365" s="43"/>
      <c r="I365" s="43"/>
      <c r="J365" s="43"/>
    </row>
    <row r="366" spans="1:10" s="162" customFormat="1" x14ac:dyDescent="0.2">
      <c r="A366" s="148"/>
      <c r="B366" s="150"/>
      <c r="C366" s="158"/>
      <c r="D366" s="43"/>
      <c r="E366" s="148"/>
      <c r="H366" s="43"/>
      <c r="I366" s="43"/>
      <c r="J366" s="43"/>
    </row>
    <row r="367" spans="1:10" s="162" customFormat="1" x14ac:dyDescent="0.2">
      <c r="A367" s="148"/>
      <c r="B367" s="150"/>
      <c r="C367" s="158"/>
      <c r="D367" s="43"/>
      <c r="E367" s="148"/>
      <c r="H367" s="43"/>
      <c r="I367" s="43"/>
      <c r="J367" s="43"/>
    </row>
    <row r="368" spans="1:10" s="162" customFormat="1" x14ac:dyDescent="0.2">
      <c r="A368" s="148"/>
      <c r="B368" s="150"/>
      <c r="C368" s="158"/>
      <c r="D368" s="43"/>
      <c r="E368" s="148"/>
      <c r="H368" s="43"/>
      <c r="I368" s="43"/>
      <c r="J368" s="43"/>
    </row>
    <row r="369" spans="1:10" s="162" customFormat="1" x14ac:dyDescent="0.2">
      <c r="A369" s="148"/>
      <c r="B369" s="150"/>
      <c r="C369" s="158"/>
      <c r="D369" s="43"/>
      <c r="E369" s="148"/>
      <c r="H369" s="43"/>
      <c r="I369" s="43"/>
      <c r="J369" s="43"/>
    </row>
    <row r="370" spans="1:10" s="162" customFormat="1" x14ac:dyDescent="0.2">
      <c r="A370" s="148"/>
      <c r="B370" s="150"/>
      <c r="C370" s="158"/>
      <c r="D370" s="43"/>
      <c r="E370" s="148"/>
      <c r="H370" s="43"/>
      <c r="I370" s="43"/>
      <c r="J370" s="43"/>
    </row>
    <row r="371" spans="1:10" s="162" customFormat="1" x14ac:dyDescent="0.2">
      <c r="A371" s="148"/>
      <c r="B371" s="150"/>
      <c r="C371" s="158"/>
      <c r="D371" s="43"/>
      <c r="E371" s="148"/>
      <c r="H371" s="43"/>
      <c r="I371" s="43"/>
      <c r="J371" s="43"/>
    </row>
    <row r="372" spans="1:10" s="162" customFormat="1" x14ac:dyDescent="0.2">
      <c r="A372" s="148"/>
      <c r="B372" s="150"/>
      <c r="C372" s="158"/>
      <c r="D372" s="43"/>
      <c r="E372" s="148"/>
      <c r="H372" s="43"/>
      <c r="I372" s="43"/>
      <c r="J372" s="43"/>
    </row>
    <row r="373" spans="1:10" s="162" customFormat="1" x14ac:dyDescent="0.2">
      <c r="A373" s="148"/>
      <c r="B373" s="150"/>
      <c r="C373" s="158"/>
      <c r="D373" s="43"/>
      <c r="E373" s="148"/>
      <c r="H373" s="43"/>
      <c r="I373" s="43"/>
      <c r="J373" s="43"/>
    </row>
    <row r="374" spans="1:10" s="162" customFormat="1" x14ac:dyDescent="0.2">
      <c r="A374" s="148"/>
      <c r="B374" s="150"/>
      <c r="C374" s="158"/>
      <c r="D374" s="43"/>
      <c r="E374" s="148"/>
      <c r="H374" s="43"/>
      <c r="I374" s="43"/>
      <c r="J374" s="43"/>
    </row>
    <row r="375" spans="1:10" s="162" customFormat="1" x14ac:dyDescent="0.2">
      <c r="A375" s="148"/>
      <c r="B375" s="150"/>
      <c r="C375" s="158"/>
      <c r="D375" s="43"/>
      <c r="E375" s="148"/>
      <c r="H375" s="43"/>
      <c r="I375" s="43"/>
      <c r="J375" s="43"/>
    </row>
    <row r="376" spans="1:10" s="162" customFormat="1" x14ac:dyDescent="0.2">
      <c r="A376" s="148"/>
      <c r="B376" s="150"/>
      <c r="C376" s="158"/>
      <c r="D376" s="43"/>
      <c r="E376" s="148"/>
      <c r="H376" s="43"/>
      <c r="I376" s="43"/>
      <c r="J376" s="43"/>
    </row>
    <row r="377" spans="1:10" s="162" customFormat="1" x14ac:dyDescent="0.2">
      <c r="A377" s="148"/>
      <c r="B377" s="150"/>
      <c r="C377" s="158"/>
      <c r="D377" s="43"/>
      <c r="E377" s="148"/>
      <c r="H377" s="43"/>
      <c r="I377" s="43"/>
      <c r="J377" s="43"/>
    </row>
    <row r="378" spans="1:10" s="162" customFormat="1" x14ac:dyDescent="0.2">
      <c r="A378" s="148"/>
      <c r="B378" s="150"/>
      <c r="C378" s="158"/>
      <c r="D378" s="43"/>
      <c r="E378" s="148"/>
      <c r="H378" s="43"/>
      <c r="I378" s="43"/>
      <c r="J378" s="43"/>
    </row>
    <row r="379" spans="1:10" s="162" customFormat="1" x14ac:dyDescent="0.2">
      <c r="A379" s="148"/>
      <c r="B379" s="150"/>
      <c r="C379" s="158"/>
      <c r="D379" s="43"/>
      <c r="E379" s="148"/>
      <c r="H379" s="43"/>
      <c r="I379" s="43"/>
      <c r="J379" s="43"/>
    </row>
    <row r="380" spans="1:10" s="162" customFormat="1" x14ac:dyDescent="0.2">
      <c r="A380" s="148"/>
      <c r="B380" s="150"/>
      <c r="C380" s="158"/>
      <c r="D380" s="43"/>
      <c r="E380" s="148"/>
      <c r="H380" s="43"/>
      <c r="I380" s="43"/>
      <c r="J380" s="43"/>
    </row>
    <row r="381" spans="1:10" s="162" customFormat="1" x14ac:dyDescent="0.2">
      <c r="A381" s="148"/>
      <c r="B381" s="150"/>
      <c r="C381" s="158"/>
      <c r="D381" s="43"/>
      <c r="E381" s="148"/>
      <c r="H381" s="43"/>
      <c r="I381" s="43"/>
      <c r="J381" s="43"/>
    </row>
    <row r="382" spans="1:10" s="162" customFormat="1" x14ac:dyDescent="0.2">
      <c r="A382" s="148"/>
      <c r="B382" s="150"/>
      <c r="C382" s="158"/>
      <c r="D382" s="43"/>
      <c r="E382" s="148"/>
      <c r="H382" s="43"/>
      <c r="I382" s="43"/>
      <c r="J382" s="43"/>
    </row>
    <row r="383" spans="1:10" s="162" customFormat="1" x14ac:dyDescent="0.2">
      <c r="A383" s="148"/>
      <c r="B383" s="150"/>
      <c r="C383" s="158"/>
      <c r="D383" s="43"/>
      <c r="E383" s="148"/>
      <c r="H383" s="43"/>
      <c r="I383" s="43"/>
      <c r="J383" s="43"/>
    </row>
    <row r="384" spans="1:10" s="162" customFormat="1" x14ac:dyDescent="0.2">
      <c r="A384" s="148"/>
      <c r="B384" s="150"/>
      <c r="C384" s="158"/>
      <c r="D384" s="43"/>
      <c r="E384" s="148"/>
      <c r="H384" s="43"/>
      <c r="I384" s="43"/>
      <c r="J384" s="43"/>
    </row>
    <row r="385" spans="1:10" s="162" customFormat="1" x14ac:dyDescent="0.2">
      <c r="A385" s="148"/>
      <c r="B385" s="150"/>
      <c r="C385" s="158"/>
      <c r="D385" s="43"/>
      <c r="E385" s="148"/>
      <c r="H385" s="43"/>
      <c r="I385" s="43"/>
      <c r="J385" s="43"/>
    </row>
    <row r="386" spans="1:10" s="162" customFormat="1" x14ac:dyDescent="0.2">
      <c r="A386" s="148"/>
      <c r="B386" s="150"/>
      <c r="C386" s="158"/>
      <c r="D386" s="43"/>
      <c r="E386" s="148"/>
      <c r="H386" s="43"/>
      <c r="I386" s="43"/>
      <c r="J386" s="43"/>
    </row>
    <row r="387" spans="1:10" s="162" customFormat="1" x14ac:dyDescent="0.2">
      <c r="A387" s="148"/>
      <c r="B387" s="150"/>
      <c r="C387" s="158"/>
      <c r="D387" s="43"/>
      <c r="E387" s="148"/>
      <c r="H387" s="43"/>
      <c r="I387" s="43"/>
      <c r="J387" s="43"/>
    </row>
    <row r="388" spans="1:10" s="162" customFormat="1" x14ac:dyDescent="0.2">
      <c r="A388" s="148"/>
      <c r="B388" s="150"/>
      <c r="C388" s="158"/>
      <c r="D388" s="43"/>
      <c r="E388" s="148"/>
      <c r="H388" s="43"/>
      <c r="I388" s="43"/>
      <c r="J388" s="43"/>
    </row>
    <row r="389" spans="1:10" s="162" customFormat="1" x14ac:dyDescent="0.2">
      <c r="A389" s="148"/>
      <c r="B389" s="150"/>
      <c r="C389" s="158"/>
      <c r="D389" s="43"/>
      <c r="E389" s="148"/>
      <c r="H389" s="43"/>
      <c r="I389" s="43"/>
      <c r="J389" s="43"/>
    </row>
    <row r="390" spans="1:10" s="162" customFormat="1" x14ac:dyDescent="0.2">
      <c r="A390" s="148"/>
      <c r="B390" s="150"/>
      <c r="C390" s="158"/>
      <c r="D390" s="43"/>
      <c r="E390" s="148"/>
      <c r="H390" s="43"/>
      <c r="I390" s="43"/>
      <c r="J390" s="43"/>
    </row>
    <row r="391" spans="1:10" s="162" customFormat="1" x14ac:dyDescent="0.2">
      <c r="A391" s="148"/>
      <c r="B391" s="150"/>
      <c r="C391" s="158"/>
      <c r="D391" s="43"/>
      <c r="E391" s="148"/>
      <c r="H391" s="43"/>
      <c r="I391" s="43"/>
      <c r="J391" s="43"/>
    </row>
    <row r="392" spans="1:10" s="162" customFormat="1" x14ac:dyDescent="0.2">
      <c r="A392" s="148"/>
      <c r="B392" s="150"/>
      <c r="C392" s="158"/>
      <c r="D392" s="43"/>
      <c r="E392" s="148"/>
      <c r="H392" s="43"/>
      <c r="I392" s="43"/>
      <c r="J392" s="43"/>
    </row>
    <row r="393" spans="1:10" s="162" customFormat="1" x14ac:dyDescent="0.2">
      <c r="A393" s="148"/>
      <c r="B393" s="150"/>
      <c r="C393" s="158"/>
      <c r="D393" s="43"/>
      <c r="E393" s="148"/>
      <c r="H393" s="43"/>
      <c r="I393" s="43"/>
      <c r="J393" s="43"/>
    </row>
    <row r="394" spans="1:10" s="162" customFormat="1" x14ac:dyDescent="0.2">
      <c r="A394" s="148"/>
      <c r="B394" s="150"/>
      <c r="C394" s="158"/>
      <c r="D394" s="43"/>
      <c r="E394" s="148"/>
      <c r="H394" s="43"/>
      <c r="I394" s="43"/>
      <c r="J394" s="43"/>
    </row>
    <row r="395" spans="1:10" s="162" customFormat="1" x14ac:dyDescent="0.2">
      <c r="A395" s="148"/>
      <c r="B395" s="150"/>
      <c r="C395" s="158"/>
      <c r="D395" s="43"/>
      <c r="E395" s="148"/>
      <c r="H395" s="43"/>
      <c r="I395" s="43"/>
      <c r="J395" s="43"/>
    </row>
    <row r="396" spans="1:10" s="162" customFormat="1" x14ac:dyDescent="0.2">
      <c r="A396" s="148"/>
      <c r="B396" s="150"/>
      <c r="C396" s="158"/>
      <c r="D396" s="43"/>
      <c r="E396" s="148"/>
      <c r="H396" s="43"/>
      <c r="I396" s="43"/>
      <c r="J396" s="43"/>
    </row>
    <row r="397" spans="1:10" s="162" customFormat="1" x14ac:dyDescent="0.2">
      <c r="A397" s="148"/>
      <c r="B397" s="150"/>
      <c r="C397" s="158"/>
      <c r="D397" s="43"/>
      <c r="E397" s="148"/>
      <c r="H397" s="43"/>
      <c r="I397" s="43"/>
      <c r="J397" s="43"/>
    </row>
    <row r="398" spans="1:10" s="162" customFormat="1" x14ac:dyDescent="0.2">
      <c r="A398" s="148"/>
      <c r="B398" s="150"/>
      <c r="C398" s="158"/>
      <c r="D398" s="43"/>
      <c r="E398" s="148"/>
      <c r="H398" s="43"/>
      <c r="I398" s="43"/>
      <c r="J398" s="43"/>
    </row>
    <row r="399" spans="1:10" s="162" customFormat="1" x14ac:dyDescent="0.2">
      <c r="A399" s="148"/>
      <c r="B399" s="150"/>
      <c r="C399" s="158"/>
      <c r="D399" s="43"/>
      <c r="E399" s="148"/>
      <c r="H399" s="43"/>
      <c r="I399" s="43"/>
      <c r="J399" s="43"/>
    </row>
    <row r="400" spans="1:10" s="162" customFormat="1" x14ac:dyDescent="0.2">
      <c r="A400" s="148"/>
      <c r="B400" s="150"/>
      <c r="C400" s="158"/>
      <c r="D400" s="43"/>
      <c r="E400" s="148"/>
      <c r="H400" s="43"/>
      <c r="I400" s="43"/>
      <c r="J400" s="43"/>
    </row>
    <row r="401" spans="1:10" s="162" customFormat="1" x14ac:dyDescent="0.2">
      <c r="A401" s="148"/>
      <c r="B401" s="150"/>
      <c r="C401" s="158"/>
      <c r="D401" s="43"/>
      <c r="E401" s="148"/>
      <c r="H401" s="43"/>
      <c r="I401" s="43"/>
      <c r="J401" s="43"/>
    </row>
    <row r="402" spans="1:10" s="162" customFormat="1" x14ac:dyDescent="0.2">
      <c r="A402" s="148"/>
      <c r="B402" s="150"/>
      <c r="C402" s="158"/>
      <c r="D402" s="43"/>
      <c r="E402" s="148"/>
      <c r="H402" s="43"/>
      <c r="I402" s="43"/>
      <c r="J402" s="43"/>
    </row>
    <row r="403" spans="1:10" s="162" customFormat="1" x14ac:dyDescent="0.2">
      <c r="A403" s="148"/>
      <c r="B403" s="150"/>
      <c r="C403" s="158"/>
      <c r="D403" s="43"/>
      <c r="E403" s="148"/>
      <c r="H403" s="43"/>
      <c r="I403" s="43"/>
      <c r="J403" s="43"/>
    </row>
    <row r="404" spans="1:10" s="162" customFormat="1" x14ac:dyDescent="0.2">
      <c r="A404" s="148"/>
      <c r="B404" s="150"/>
      <c r="C404" s="158"/>
      <c r="D404" s="43"/>
      <c r="E404" s="148"/>
      <c r="H404" s="43"/>
      <c r="I404" s="43"/>
      <c r="J404" s="43"/>
    </row>
    <row r="405" spans="1:10" s="162" customFormat="1" x14ac:dyDescent="0.2">
      <c r="A405" s="148"/>
      <c r="B405" s="150"/>
      <c r="C405" s="158"/>
      <c r="D405" s="43"/>
      <c r="E405" s="148"/>
      <c r="H405" s="43"/>
      <c r="I405" s="43"/>
      <c r="J405" s="43"/>
    </row>
    <row r="406" spans="1:10" s="162" customFormat="1" x14ac:dyDescent="0.2">
      <c r="A406" s="148"/>
      <c r="B406" s="150"/>
      <c r="C406" s="158"/>
      <c r="D406" s="43"/>
      <c r="E406" s="148"/>
      <c r="H406" s="43"/>
      <c r="I406" s="43"/>
      <c r="J406" s="43"/>
    </row>
    <row r="407" spans="1:10" s="162" customFormat="1" x14ac:dyDescent="0.2">
      <c r="A407" s="148"/>
      <c r="B407" s="150"/>
      <c r="C407" s="158"/>
      <c r="D407" s="43"/>
      <c r="E407" s="148"/>
      <c r="H407" s="43"/>
      <c r="I407" s="43"/>
      <c r="J407" s="43"/>
    </row>
    <row r="408" spans="1:10" s="162" customFormat="1" x14ac:dyDescent="0.2">
      <c r="A408" s="148"/>
      <c r="B408" s="150"/>
      <c r="C408" s="158"/>
      <c r="D408" s="43"/>
      <c r="E408" s="148"/>
      <c r="H408" s="43"/>
      <c r="I408" s="43"/>
      <c r="J408" s="43"/>
    </row>
    <row r="409" spans="1:10" s="162" customFormat="1" x14ac:dyDescent="0.2">
      <c r="A409" s="148"/>
      <c r="B409" s="150"/>
      <c r="C409" s="158"/>
      <c r="D409" s="43"/>
      <c r="E409" s="148"/>
      <c r="H409" s="43"/>
      <c r="I409" s="43"/>
      <c r="J409" s="43"/>
    </row>
    <row r="410" spans="1:10" s="162" customFormat="1" x14ac:dyDescent="0.2">
      <c r="A410" s="148"/>
      <c r="B410" s="150"/>
      <c r="C410" s="158"/>
      <c r="D410" s="43"/>
      <c r="E410" s="148"/>
      <c r="H410" s="43"/>
      <c r="I410" s="43"/>
      <c r="J410" s="43"/>
    </row>
    <row r="411" spans="1:10" s="162" customFormat="1" x14ac:dyDescent="0.2">
      <c r="A411" s="148"/>
      <c r="B411" s="150"/>
      <c r="C411" s="158"/>
      <c r="D411" s="43"/>
      <c r="E411" s="148"/>
      <c r="H411" s="43"/>
      <c r="I411" s="43"/>
      <c r="J411" s="43"/>
    </row>
    <row r="412" spans="1:10" s="162" customFormat="1" x14ac:dyDescent="0.2">
      <c r="A412" s="148"/>
      <c r="B412" s="150"/>
      <c r="C412" s="158"/>
      <c r="D412" s="43"/>
      <c r="E412" s="148"/>
      <c r="H412" s="43"/>
      <c r="I412" s="43"/>
      <c r="J412" s="43"/>
    </row>
    <row r="413" spans="1:10" s="162" customFormat="1" x14ac:dyDescent="0.2">
      <c r="A413" s="148"/>
      <c r="B413" s="150"/>
      <c r="C413" s="158"/>
      <c r="D413" s="43"/>
      <c r="E413" s="148"/>
      <c r="H413" s="43"/>
      <c r="I413" s="43"/>
      <c r="J413" s="43"/>
    </row>
    <row r="414" spans="1:10" s="162" customFormat="1" x14ac:dyDescent="0.2">
      <c r="A414" s="148"/>
      <c r="B414" s="150"/>
      <c r="C414" s="158"/>
      <c r="D414" s="43"/>
      <c r="E414" s="148"/>
      <c r="H414" s="43"/>
      <c r="I414" s="43"/>
      <c r="J414" s="43"/>
    </row>
    <row r="415" spans="1:10" s="162" customFormat="1" x14ac:dyDescent="0.2">
      <c r="A415" s="148"/>
      <c r="B415" s="150"/>
      <c r="C415" s="158"/>
      <c r="D415" s="43"/>
      <c r="E415" s="148"/>
      <c r="H415" s="43"/>
      <c r="I415" s="43"/>
      <c r="J415" s="43"/>
    </row>
    <row r="416" spans="1:10" s="162" customFormat="1" x14ac:dyDescent="0.2">
      <c r="A416" s="148"/>
      <c r="B416" s="150"/>
      <c r="C416" s="158"/>
      <c r="D416" s="43"/>
      <c r="E416" s="148"/>
      <c r="H416" s="43"/>
      <c r="I416" s="43"/>
      <c r="J416" s="43"/>
    </row>
    <row r="417" spans="1:10" s="162" customFormat="1" x14ac:dyDescent="0.2">
      <c r="A417" s="148"/>
      <c r="B417" s="150"/>
      <c r="C417" s="158"/>
      <c r="D417" s="43"/>
      <c r="E417" s="148"/>
      <c r="H417" s="43"/>
      <c r="I417" s="43"/>
      <c r="J417" s="43"/>
    </row>
    <row r="418" spans="1:10" s="162" customFormat="1" x14ac:dyDescent="0.2">
      <c r="A418" s="148"/>
      <c r="B418" s="150"/>
      <c r="C418" s="158"/>
      <c r="D418" s="43"/>
      <c r="E418" s="148"/>
      <c r="H418" s="43"/>
      <c r="I418" s="43"/>
      <c r="J418" s="43"/>
    </row>
    <row r="419" spans="1:10" s="162" customFormat="1" x14ac:dyDescent="0.2">
      <c r="A419" s="148"/>
      <c r="B419" s="150"/>
      <c r="C419" s="158"/>
      <c r="D419" s="43"/>
      <c r="E419" s="148"/>
      <c r="H419" s="43"/>
      <c r="I419" s="43"/>
      <c r="J419" s="43"/>
    </row>
    <row r="420" spans="1:10" s="162" customFormat="1" x14ac:dyDescent="0.2">
      <c r="A420" s="148"/>
      <c r="B420" s="150"/>
      <c r="C420" s="158"/>
      <c r="D420" s="43"/>
      <c r="E420" s="148"/>
      <c r="H420" s="43"/>
      <c r="I420" s="43"/>
      <c r="J420" s="43"/>
    </row>
    <row r="421" spans="1:10" s="162" customFormat="1" x14ac:dyDescent="0.2">
      <c r="A421" s="148"/>
      <c r="B421" s="150"/>
      <c r="C421" s="158"/>
      <c r="D421" s="43"/>
      <c r="E421" s="148"/>
      <c r="H421" s="43"/>
      <c r="I421" s="43"/>
      <c r="J421" s="43"/>
    </row>
    <row r="422" spans="1:10" s="162" customFormat="1" x14ac:dyDescent="0.2">
      <c r="A422" s="148"/>
      <c r="B422" s="150"/>
      <c r="C422" s="158"/>
      <c r="D422" s="43"/>
      <c r="E422" s="148"/>
      <c r="H422" s="43"/>
      <c r="I422" s="43"/>
      <c r="J422" s="43"/>
    </row>
    <row r="423" spans="1:10" s="162" customFormat="1" x14ac:dyDescent="0.2">
      <c r="A423" s="148"/>
      <c r="B423" s="150"/>
      <c r="C423" s="158"/>
      <c r="D423" s="43"/>
      <c r="E423" s="148"/>
      <c r="H423" s="43"/>
      <c r="I423" s="43"/>
      <c r="J423" s="43"/>
    </row>
    <row r="424" spans="1:10" s="162" customFormat="1" x14ac:dyDescent="0.2">
      <c r="A424" s="148"/>
      <c r="B424" s="150"/>
      <c r="C424" s="158"/>
      <c r="D424" s="43"/>
      <c r="E424" s="148"/>
      <c r="H424" s="43"/>
      <c r="I424" s="43"/>
      <c r="J424" s="43"/>
    </row>
    <row r="425" spans="1:10" s="162" customFormat="1" x14ac:dyDescent="0.2">
      <c r="A425" s="148"/>
      <c r="B425" s="150"/>
      <c r="C425" s="158"/>
      <c r="D425" s="43"/>
      <c r="E425" s="148"/>
      <c r="H425" s="43"/>
      <c r="I425" s="43"/>
      <c r="J425" s="43"/>
    </row>
    <row r="426" spans="1:10" s="162" customFormat="1" x14ac:dyDescent="0.2">
      <c r="A426" s="148"/>
      <c r="B426" s="150"/>
      <c r="C426" s="158"/>
      <c r="D426" s="43"/>
      <c r="E426" s="148"/>
      <c r="H426" s="43"/>
      <c r="I426" s="43"/>
      <c r="J426" s="43"/>
    </row>
    <row r="427" spans="1:10" s="162" customFormat="1" x14ac:dyDescent="0.2">
      <c r="A427" s="148"/>
      <c r="B427" s="150"/>
      <c r="C427" s="158"/>
      <c r="D427" s="43"/>
      <c r="E427" s="148"/>
      <c r="H427" s="43"/>
      <c r="I427" s="43"/>
      <c r="J427" s="43"/>
    </row>
    <row r="428" spans="1:10" s="162" customFormat="1" x14ac:dyDescent="0.2">
      <c r="A428" s="148"/>
      <c r="B428" s="150"/>
      <c r="C428" s="158"/>
      <c r="D428" s="43"/>
      <c r="E428" s="148"/>
      <c r="H428" s="43"/>
      <c r="I428" s="43"/>
      <c r="J428" s="43"/>
    </row>
    <row r="429" spans="1:10" s="162" customFormat="1" x14ac:dyDescent="0.2">
      <c r="A429" s="148"/>
      <c r="B429" s="150"/>
      <c r="C429" s="158"/>
      <c r="D429" s="43"/>
      <c r="E429" s="148"/>
      <c r="H429" s="43"/>
      <c r="I429" s="43"/>
      <c r="J429" s="43"/>
    </row>
    <row r="430" spans="1:10" s="162" customFormat="1" x14ac:dyDescent="0.2">
      <c r="A430" s="148"/>
      <c r="B430" s="150"/>
      <c r="C430" s="158"/>
      <c r="D430" s="43"/>
      <c r="E430" s="148"/>
      <c r="H430" s="43"/>
      <c r="I430" s="43"/>
      <c r="J430" s="43"/>
    </row>
    <row r="431" spans="1:10" s="162" customFormat="1" x14ac:dyDescent="0.2">
      <c r="A431" s="148"/>
      <c r="B431" s="150"/>
      <c r="C431" s="158"/>
      <c r="D431" s="43"/>
      <c r="E431" s="148"/>
      <c r="H431" s="43"/>
      <c r="I431" s="43"/>
      <c r="J431" s="43"/>
    </row>
    <row r="432" spans="1:10" s="162" customFormat="1" x14ac:dyDescent="0.2">
      <c r="A432" s="148"/>
      <c r="B432" s="150"/>
      <c r="C432" s="158"/>
      <c r="D432" s="43"/>
      <c r="E432" s="148"/>
      <c r="H432" s="43"/>
      <c r="I432" s="43"/>
      <c r="J432" s="43"/>
    </row>
    <row r="433" spans="1:10" s="162" customFormat="1" x14ac:dyDescent="0.2">
      <c r="A433" s="148"/>
      <c r="B433" s="150"/>
      <c r="C433" s="158"/>
      <c r="D433" s="43"/>
      <c r="E433" s="148"/>
      <c r="H433" s="43"/>
      <c r="I433" s="43"/>
      <c r="J433" s="43"/>
    </row>
    <row r="434" spans="1:10" s="162" customFormat="1" x14ac:dyDescent="0.2">
      <c r="A434" s="148"/>
      <c r="B434" s="150"/>
      <c r="C434" s="158"/>
      <c r="D434" s="43"/>
      <c r="E434" s="148"/>
      <c r="H434" s="43"/>
      <c r="I434" s="43"/>
      <c r="J434" s="43"/>
    </row>
    <row r="435" spans="1:10" s="162" customFormat="1" x14ac:dyDescent="0.2">
      <c r="A435" s="148"/>
      <c r="B435" s="150"/>
      <c r="C435" s="158"/>
      <c r="D435" s="43"/>
      <c r="E435" s="148"/>
      <c r="H435" s="43"/>
      <c r="I435" s="43"/>
      <c r="J435" s="43"/>
    </row>
    <row r="436" spans="1:10" s="162" customFormat="1" x14ac:dyDescent="0.2">
      <c r="A436" s="148"/>
      <c r="B436" s="150"/>
      <c r="C436" s="158"/>
      <c r="D436" s="43"/>
      <c r="E436" s="148"/>
      <c r="H436" s="43"/>
      <c r="I436" s="43"/>
      <c r="J436" s="43"/>
    </row>
    <row r="437" spans="1:10" s="162" customFormat="1" x14ac:dyDescent="0.2">
      <c r="A437" s="148"/>
      <c r="B437" s="150"/>
      <c r="C437" s="158"/>
      <c r="D437" s="43"/>
      <c r="E437" s="148"/>
      <c r="H437" s="43"/>
      <c r="I437" s="43"/>
      <c r="J437" s="43"/>
    </row>
    <row r="438" spans="1:10" s="162" customFormat="1" x14ac:dyDescent="0.2">
      <c r="A438" s="148"/>
      <c r="B438" s="150"/>
      <c r="C438" s="158"/>
      <c r="D438" s="43"/>
      <c r="E438" s="148"/>
      <c r="H438" s="43"/>
      <c r="I438" s="43"/>
      <c r="J438" s="43"/>
    </row>
    <row r="439" spans="1:10" s="162" customFormat="1" x14ac:dyDescent="0.2">
      <c r="A439" s="148"/>
      <c r="B439" s="150"/>
      <c r="C439" s="158"/>
      <c r="D439" s="43"/>
      <c r="E439" s="148"/>
      <c r="H439" s="43"/>
      <c r="I439" s="43"/>
      <c r="J439" s="43"/>
    </row>
    <row r="440" spans="1:10" s="162" customFormat="1" x14ac:dyDescent="0.2">
      <c r="A440" s="148"/>
      <c r="B440" s="150"/>
      <c r="C440" s="158"/>
      <c r="D440" s="43"/>
      <c r="E440" s="148"/>
      <c r="H440" s="43"/>
      <c r="I440" s="43"/>
      <c r="J440" s="43"/>
    </row>
    <row r="441" spans="1:10" s="162" customFormat="1" x14ac:dyDescent="0.2">
      <c r="A441" s="148"/>
      <c r="B441" s="150"/>
      <c r="C441" s="158"/>
      <c r="D441" s="43"/>
      <c r="E441" s="148"/>
      <c r="H441" s="43"/>
      <c r="I441" s="43"/>
      <c r="J441" s="43"/>
    </row>
    <row r="442" spans="1:10" s="162" customFormat="1" x14ac:dyDescent="0.2">
      <c r="A442" s="148"/>
      <c r="B442" s="150"/>
      <c r="C442" s="158"/>
      <c r="D442" s="43"/>
      <c r="E442" s="148"/>
      <c r="H442" s="43"/>
      <c r="I442" s="43"/>
      <c r="J442" s="43"/>
    </row>
    <row r="443" spans="1:10" s="162" customFormat="1" x14ac:dyDescent="0.2">
      <c r="A443" s="148"/>
      <c r="B443" s="150"/>
      <c r="C443" s="158"/>
      <c r="D443" s="43"/>
      <c r="E443" s="148"/>
      <c r="H443" s="43"/>
      <c r="I443" s="43"/>
      <c r="J443" s="43"/>
    </row>
    <row r="444" spans="1:10" s="162" customFormat="1" x14ac:dyDescent="0.2">
      <c r="A444" s="148"/>
      <c r="B444" s="150"/>
      <c r="C444" s="158"/>
      <c r="D444" s="43"/>
      <c r="E444" s="148"/>
      <c r="H444" s="43"/>
      <c r="I444" s="43"/>
      <c r="J444" s="43"/>
    </row>
    <row r="445" spans="1:10" s="162" customFormat="1" x14ac:dyDescent="0.2">
      <c r="A445" s="148"/>
      <c r="B445" s="150"/>
      <c r="C445" s="158"/>
      <c r="D445" s="43"/>
      <c r="E445" s="148"/>
      <c r="H445" s="43"/>
      <c r="I445" s="43"/>
      <c r="J445" s="43"/>
    </row>
    <row r="446" spans="1:10" s="162" customFormat="1" x14ac:dyDescent="0.2">
      <c r="A446" s="148"/>
      <c r="B446" s="150"/>
      <c r="C446" s="158"/>
      <c r="D446" s="43"/>
      <c r="E446" s="148"/>
      <c r="H446" s="43"/>
      <c r="I446" s="43"/>
      <c r="J446" s="43"/>
    </row>
    <row r="447" spans="1:10" s="162" customFormat="1" x14ac:dyDescent="0.2">
      <c r="A447" s="148"/>
      <c r="B447" s="150"/>
      <c r="C447" s="158"/>
      <c r="D447" s="43"/>
      <c r="E447" s="148"/>
      <c r="H447" s="43"/>
      <c r="I447" s="43"/>
      <c r="J447" s="43"/>
    </row>
    <row r="448" spans="1:10" s="162" customFormat="1" x14ac:dyDescent="0.2">
      <c r="A448" s="148"/>
      <c r="B448" s="150"/>
      <c r="C448" s="158"/>
      <c r="D448" s="43"/>
      <c r="E448" s="148"/>
      <c r="H448" s="43"/>
      <c r="I448" s="43"/>
      <c r="J448" s="43"/>
    </row>
    <row r="449" spans="1:10" s="162" customFormat="1" x14ac:dyDescent="0.2">
      <c r="A449" s="148"/>
      <c r="B449" s="150"/>
      <c r="C449" s="158"/>
      <c r="D449" s="43"/>
      <c r="E449" s="148"/>
      <c r="H449" s="43"/>
      <c r="I449" s="43"/>
      <c r="J449" s="43"/>
    </row>
    <row r="450" spans="1:10" s="162" customFormat="1" x14ac:dyDescent="0.2">
      <c r="A450" s="148"/>
      <c r="B450" s="150"/>
      <c r="C450" s="158"/>
      <c r="D450" s="43"/>
      <c r="E450" s="148"/>
      <c r="H450" s="43"/>
      <c r="I450" s="43"/>
      <c r="J450" s="43"/>
    </row>
    <row r="451" spans="1:10" s="162" customFormat="1" x14ac:dyDescent="0.2">
      <c r="A451" s="148"/>
      <c r="B451" s="150"/>
      <c r="C451" s="158"/>
      <c r="D451" s="43"/>
      <c r="E451" s="148"/>
      <c r="H451" s="43"/>
      <c r="I451" s="43"/>
      <c r="J451" s="43"/>
    </row>
    <row r="452" spans="1:10" s="162" customFormat="1" x14ac:dyDescent="0.2">
      <c r="A452" s="148"/>
      <c r="B452" s="150"/>
      <c r="C452" s="158"/>
      <c r="D452" s="43"/>
      <c r="E452" s="148"/>
      <c r="H452" s="43"/>
      <c r="I452" s="43"/>
      <c r="J452" s="43"/>
    </row>
    <row r="453" spans="1:10" s="162" customFormat="1" x14ac:dyDescent="0.2">
      <c r="A453" s="148"/>
      <c r="B453" s="150"/>
      <c r="C453" s="158"/>
      <c r="D453" s="43"/>
      <c r="E453" s="148"/>
      <c r="H453" s="43"/>
      <c r="I453" s="43"/>
      <c r="J453" s="43"/>
    </row>
    <row r="454" spans="1:10" s="162" customFormat="1" x14ac:dyDescent="0.2">
      <c r="A454" s="148"/>
      <c r="B454" s="150"/>
      <c r="C454" s="158"/>
      <c r="D454" s="43"/>
      <c r="E454" s="148"/>
      <c r="H454" s="43"/>
      <c r="I454" s="43"/>
      <c r="J454" s="43"/>
    </row>
    <row r="455" spans="1:10" s="162" customFormat="1" x14ac:dyDescent="0.2">
      <c r="A455" s="148"/>
      <c r="B455" s="150"/>
      <c r="C455" s="158"/>
      <c r="D455" s="43"/>
      <c r="E455" s="148"/>
      <c r="H455" s="43"/>
      <c r="I455" s="43"/>
      <c r="J455" s="43"/>
    </row>
    <row r="456" spans="1:10" s="162" customFormat="1" x14ac:dyDescent="0.2">
      <c r="A456" s="148"/>
      <c r="B456" s="150"/>
      <c r="C456" s="158"/>
      <c r="D456" s="43"/>
      <c r="E456" s="148"/>
      <c r="H456" s="43"/>
      <c r="I456" s="43"/>
      <c r="J456" s="43"/>
    </row>
    <row r="457" spans="1:10" s="162" customFormat="1" x14ac:dyDescent="0.2">
      <c r="A457" s="148"/>
      <c r="B457" s="150"/>
      <c r="C457" s="158"/>
      <c r="D457" s="43"/>
      <c r="E457" s="148"/>
      <c r="H457" s="43"/>
      <c r="I457" s="43"/>
      <c r="J457" s="43"/>
    </row>
    <row r="458" spans="1:10" s="162" customFormat="1" x14ac:dyDescent="0.2">
      <c r="A458" s="148"/>
      <c r="B458" s="150"/>
      <c r="C458" s="158"/>
      <c r="D458" s="43"/>
      <c r="E458" s="148"/>
      <c r="H458" s="43"/>
      <c r="I458" s="43"/>
      <c r="J458" s="43"/>
    </row>
    <row r="459" spans="1:10" s="162" customFormat="1" x14ac:dyDescent="0.2">
      <c r="A459" s="148"/>
      <c r="B459" s="150"/>
      <c r="C459" s="158"/>
      <c r="D459" s="43"/>
      <c r="E459" s="148"/>
      <c r="H459" s="43"/>
      <c r="I459" s="43"/>
      <c r="J459" s="43"/>
    </row>
    <row r="460" spans="1:10" s="162" customFormat="1" x14ac:dyDescent="0.2">
      <c r="A460" s="148"/>
      <c r="B460" s="150"/>
      <c r="C460" s="158"/>
      <c r="D460" s="43"/>
      <c r="E460" s="148"/>
      <c r="H460" s="43"/>
      <c r="I460" s="43"/>
      <c r="J460" s="43"/>
    </row>
    <row r="461" spans="1:10" s="162" customFormat="1" x14ac:dyDescent="0.2">
      <c r="A461" s="148"/>
      <c r="B461" s="150"/>
      <c r="C461" s="158"/>
      <c r="D461" s="43"/>
      <c r="E461" s="148"/>
      <c r="H461" s="43"/>
      <c r="I461" s="43"/>
      <c r="J461" s="43"/>
    </row>
    <row r="462" spans="1:10" s="162" customFormat="1" x14ac:dyDescent="0.2">
      <c r="A462" s="148"/>
      <c r="B462" s="150"/>
      <c r="C462" s="158"/>
      <c r="D462" s="43"/>
      <c r="E462" s="148"/>
      <c r="H462" s="43"/>
      <c r="I462" s="43"/>
      <c r="J462" s="43"/>
    </row>
    <row r="463" spans="1:10" s="162" customFormat="1" x14ac:dyDescent="0.2">
      <c r="A463" s="148"/>
      <c r="B463" s="150"/>
      <c r="C463" s="158"/>
      <c r="D463" s="43"/>
      <c r="E463" s="148"/>
      <c r="H463" s="43"/>
      <c r="I463" s="43"/>
      <c r="J463" s="43"/>
    </row>
    <row r="464" spans="1:10" s="162" customFormat="1" x14ac:dyDescent="0.2">
      <c r="A464" s="148"/>
      <c r="B464" s="150"/>
      <c r="C464" s="158"/>
      <c r="D464" s="43"/>
      <c r="E464" s="148"/>
      <c r="H464" s="43"/>
      <c r="I464" s="43"/>
      <c r="J464" s="43"/>
    </row>
    <row r="465" spans="1:10" s="162" customFormat="1" x14ac:dyDescent="0.2">
      <c r="A465" s="148"/>
      <c r="B465" s="150"/>
      <c r="C465" s="158"/>
      <c r="D465" s="43"/>
      <c r="E465" s="148"/>
      <c r="H465" s="43"/>
      <c r="I465" s="43"/>
      <c r="J465" s="43"/>
    </row>
    <row r="466" spans="1:10" s="162" customFormat="1" x14ac:dyDescent="0.2">
      <c r="A466" s="148"/>
      <c r="B466" s="150"/>
      <c r="C466" s="158"/>
      <c r="D466" s="43"/>
      <c r="E466" s="148"/>
      <c r="H466" s="43"/>
      <c r="I466" s="43"/>
      <c r="J466" s="43"/>
    </row>
    <row r="467" spans="1:10" s="162" customFormat="1" x14ac:dyDescent="0.2">
      <c r="A467" s="148"/>
      <c r="B467" s="150"/>
      <c r="C467" s="158"/>
      <c r="D467" s="43"/>
      <c r="E467" s="148"/>
      <c r="H467" s="43"/>
      <c r="I467" s="43"/>
      <c r="J467" s="43"/>
    </row>
    <row r="468" spans="1:10" s="162" customFormat="1" x14ac:dyDescent="0.2">
      <c r="A468" s="148"/>
      <c r="B468" s="150"/>
      <c r="C468" s="158"/>
      <c r="D468" s="43"/>
      <c r="E468" s="148"/>
      <c r="H468" s="43"/>
      <c r="I468" s="43"/>
      <c r="J468" s="43"/>
    </row>
    <row r="469" spans="1:10" s="162" customFormat="1" x14ac:dyDescent="0.2">
      <c r="A469" s="148"/>
      <c r="B469" s="150"/>
      <c r="C469" s="158"/>
      <c r="D469" s="43"/>
      <c r="E469" s="148"/>
      <c r="H469" s="43"/>
      <c r="I469" s="43"/>
      <c r="J469" s="43"/>
    </row>
    <row r="470" spans="1:10" s="162" customFormat="1" x14ac:dyDescent="0.2">
      <c r="A470" s="148"/>
      <c r="B470" s="150"/>
      <c r="C470" s="158"/>
      <c r="D470" s="43"/>
      <c r="E470" s="148"/>
      <c r="H470" s="43"/>
      <c r="I470" s="43"/>
      <c r="J470" s="43"/>
    </row>
    <row r="471" spans="1:10" s="162" customFormat="1" x14ac:dyDescent="0.2">
      <c r="A471" s="148"/>
      <c r="B471" s="150"/>
      <c r="C471" s="158"/>
      <c r="D471" s="43"/>
      <c r="E471" s="148"/>
      <c r="H471" s="43"/>
      <c r="I471" s="43"/>
      <c r="J471" s="43"/>
    </row>
    <row r="472" spans="1:10" s="162" customFormat="1" x14ac:dyDescent="0.2">
      <c r="A472" s="148"/>
      <c r="B472" s="150"/>
      <c r="C472" s="158"/>
      <c r="D472" s="43"/>
      <c r="E472" s="148"/>
      <c r="H472" s="43"/>
      <c r="I472" s="43"/>
      <c r="J472" s="43"/>
    </row>
    <row r="473" spans="1:10" s="162" customFormat="1" x14ac:dyDescent="0.2">
      <c r="A473" s="148"/>
      <c r="B473" s="150"/>
      <c r="C473" s="158"/>
      <c r="D473" s="43"/>
      <c r="E473" s="148"/>
      <c r="H473" s="43"/>
      <c r="I473" s="43"/>
      <c r="J473" s="43"/>
    </row>
    <row r="474" spans="1:10" s="162" customFormat="1" x14ac:dyDescent="0.2">
      <c r="A474" s="148"/>
      <c r="B474" s="150"/>
      <c r="C474" s="158"/>
      <c r="D474" s="43"/>
      <c r="E474" s="148"/>
      <c r="H474" s="43"/>
      <c r="I474" s="43"/>
      <c r="J474" s="43"/>
    </row>
    <row r="475" spans="1:10" s="162" customFormat="1" x14ac:dyDescent="0.2">
      <c r="A475" s="148"/>
      <c r="B475" s="150"/>
      <c r="C475" s="158"/>
      <c r="D475" s="43"/>
      <c r="E475" s="148"/>
      <c r="H475" s="43"/>
      <c r="I475" s="43"/>
      <c r="J475" s="43"/>
    </row>
    <row r="476" spans="1:10" s="162" customFormat="1" x14ac:dyDescent="0.2">
      <c r="A476" s="148"/>
      <c r="B476" s="150"/>
      <c r="C476" s="158"/>
      <c r="D476" s="43"/>
      <c r="E476" s="148"/>
      <c r="H476" s="43"/>
      <c r="I476" s="43"/>
      <c r="J476" s="43"/>
    </row>
    <row r="477" spans="1:10" s="162" customFormat="1" x14ac:dyDescent="0.2">
      <c r="A477" s="148"/>
      <c r="B477" s="150"/>
      <c r="C477" s="158"/>
      <c r="D477" s="43"/>
      <c r="E477" s="148"/>
      <c r="H477" s="43"/>
      <c r="I477" s="43"/>
      <c r="J477" s="43"/>
    </row>
    <row r="478" spans="1:10" s="162" customFormat="1" x14ac:dyDescent="0.2">
      <c r="A478" s="148"/>
      <c r="B478" s="150"/>
      <c r="C478" s="158"/>
      <c r="D478" s="43"/>
      <c r="E478" s="148"/>
      <c r="H478" s="43"/>
      <c r="I478" s="43"/>
      <c r="J478" s="43"/>
    </row>
    <row r="479" spans="1:10" s="162" customFormat="1" x14ac:dyDescent="0.2">
      <c r="A479" s="148"/>
      <c r="B479" s="150"/>
      <c r="C479" s="158"/>
      <c r="D479" s="43"/>
      <c r="E479" s="148"/>
      <c r="H479" s="43"/>
      <c r="I479" s="43"/>
      <c r="J479" s="43"/>
    </row>
    <row r="480" spans="1:10" s="162" customFormat="1" x14ac:dyDescent="0.2">
      <c r="A480" s="148"/>
      <c r="B480" s="150"/>
      <c r="C480" s="158"/>
      <c r="D480" s="43"/>
      <c r="E480" s="148"/>
      <c r="H480" s="43"/>
      <c r="I480" s="43"/>
      <c r="J480" s="43"/>
    </row>
    <row r="481" spans="1:10" s="162" customFormat="1" x14ac:dyDescent="0.2">
      <c r="A481" s="148"/>
      <c r="B481" s="150"/>
      <c r="C481" s="158"/>
      <c r="D481" s="43"/>
      <c r="E481" s="148"/>
      <c r="H481" s="43"/>
      <c r="I481" s="43"/>
      <c r="J481" s="43"/>
    </row>
    <row r="482" spans="1:10" s="162" customFormat="1" x14ac:dyDescent="0.2">
      <c r="A482" s="148"/>
      <c r="B482" s="150"/>
      <c r="C482" s="158"/>
      <c r="D482" s="43"/>
      <c r="E482" s="148"/>
      <c r="H482" s="43"/>
      <c r="I482" s="43"/>
      <c r="J482" s="43"/>
    </row>
    <row r="483" spans="1:10" s="162" customFormat="1" x14ac:dyDescent="0.2">
      <c r="A483" s="148"/>
      <c r="B483" s="150"/>
      <c r="C483" s="158"/>
      <c r="D483" s="43"/>
      <c r="E483" s="148"/>
      <c r="H483" s="43"/>
      <c r="I483" s="43"/>
      <c r="J483" s="43"/>
    </row>
    <row r="484" spans="1:10" s="162" customFormat="1" x14ac:dyDescent="0.2">
      <c r="A484" s="148"/>
      <c r="B484" s="150"/>
      <c r="C484" s="158"/>
      <c r="D484" s="43"/>
      <c r="E484" s="148"/>
      <c r="H484" s="43"/>
      <c r="I484" s="43"/>
      <c r="J484" s="43"/>
    </row>
    <row r="485" spans="1:10" s="162" customFormat="1" x14ac:dyDescent="0.2">
      <c r="A485" s="148"/>
      <c r="B485" s="150"/>
      <c r="C485" s="158"/>
      <c r="D485" s="43"/>
      <c r="E485" s="148"/>
      <c r="H485" s="43"/>
      <c r="I485" s="43"/>
      <c r="J485" s="43"/>
    </row>
    <row r="486" spans="1:10" s="162" customFormat="1" x14ac:dyDescent="0.2">
      <c r="A486" s="148"/>
      <c r="B486" s="150"/>
      <c r="C486" s="158"/>
      <c r="D486" s="43"/>
      <c r="E486" s="148"/>
      <c r="H486" s="43"/>
      <c r="I486" s="43"/>
      <c r="J486" s="43"/>
    </row>
    <row r="487" spans="1:10" s="162" customFormat="1" x14ac:dyDescent="0.2">
      <c r="A487" s="148"/>
      <c r="B487" s="150"/>
      <c r="C487" s="158"/>
      <c r="D487" s="43"/>
      <c r="E487" s="148"/>
      <c r="H487" s="43"/>
      <c r="I487" s="43"/>
      <c r="J487" s="43"/>
    </row>
    <row r="488" spans="1:10" s="162" customFormat="1" x14ac:dyDescent="0.2">
      <c r="A488" s="148"/>
      <c r="B488" s="150"/>
      <c r="C488" s="158"/>
      <c r="D488" s="43"/>
      <c r="E488" s="148"/>
      <c r="H488" s="43"/>
      <c r="I488" s="43"/>
      <c r="J488" s="43"/>
    </row>
    <row r="489" spans="1:10" s="162" customFormat="1" x14ac:dyDescent="0.2">
      <c r="A489" s="148"/>
      <c r="B489" s="150"/>
      <c r="C489" s="158"/>
      <c r="D489" s="43"/>
      <c r="E489" s="148"/>
      <c r="H489" s="43"/>
      <c r="I489" s="43"/>
      <c r="J489" s="43"/>
    </row>
    <row r="490" spans="1:10" s="162" customFormat="1" x14ac:dyDescent="0.2">
      <c r="A490" s="148"/>
      <c r="B490" s="150"/>
      <c r="C490" s="158"/>
      <c r="D490" s="43"/>
      <c r="E490" s="148"/>
      <c r="H490" s="43"/>
      <c r="I490" s="43"/>
      <c r="J490" s="43"/>
    </row>
    <row r="491" spans="1:10" s="162" customFormat="1" x14ac:dyDescent="0.2">
      <c r="A491" s="148"/>
      <c r="B491" s="150"/>
      <c r="C491" s="158"/>
      <c r="D491" s="43"/>
      <c r="E491" s="148"/>
      <c r="H491" s="43"/>
      <c r="I491" s="43"/>
      <c r="J491" s="43"/>
    </row>
    <row r="492" spans="1:10" s="162" customFormat="1" x14ac:dyDescent="0.2">
      <c r="A492" s="148"/>
      <c r="B492" s="150"/>
      <c r="C492" s="158"/>
      <c r="D492" s="43"/>
      <c r="E492" s="148"/>
      <c r="H492" s="43"/>
      <c r="I492" s="43"/>
      <c r="J492" s="43"/>
    </row>
    <row r="493" spans="1:10" s="162" customFormat="1" x14ac:dyDescent="0.2">
      <c r="A493" s="148"/>
      <c r="B493" s="150"/>
      <c r="C493" s="158"/>
      <c r="D493" s="43"/>
      <c r="E493" s="148"/>
      <c r="H493" s="43"/>
      <c r="I493" s="43"/>
      <c r="J493" s="43"/>
    </row>
    <row r="494" spans="1:10" s="162" customFormat="1" x14ac:dyDescent="0.2">
      <c r="A494" s="148"/>
      <c r="B494" s="150"/>
      <c r="C494" s="158"/>
      <c r="D494" s="43"/>
      <c r="E494" s="148"/>
      <c r="H494" s="43"/>
      <c r="I494" s="43"/>
      <c r="J494" s="43"/>
    </row>
    <row r="495" spans="1:10" s="162" customFormat="1" x14ac:dyDescent="0.2">
      <c r="A495" s="148"/>
      <c r="B495" s="150"/>
      <c r="C495" s="158"/>
      <c r="D495" s="43"/>
      <c r="E495" s="148"/>
      <c r="H495" s="43"/>
      <c r="I495" s="43"/>
      <c r="J495" s="43"/>
    </row>
    <row r="496" spans="1:10" s="162" customFormat="1" x14ac:dyDescent="0.2">
      <c r="A496" s="148"/>
      <c r="B496" s="150"/>
      <c r="C496" s="158"/>
      <c r="D496" s="43"/>
      <c r="E496" s="148"/>
      <c r="H496" s="43"/>
      <c r="I496" s="43"/>
      <c r="J496" s="43"/>
    </row>
    <row r="497" spans="1:10" s="162" customFormat="1" x14ac:dyDescent="0.2">
      <c r="A497" s="148"/>
      <c r="B497" s="150"/>
      <c r="C497" s="158"/>
      <c r="D497" s="43"/>
      <c r="E497" s="148"/>
      <c r="H497" s="43"/>
      <c r="I497" s="43"/>
      <c r="J497" s="43"/>
    </row>
    <row r="498" spans="1:10" s="162" customFormat="1" x14ac:dyDescent="0.2">
      <c r="A498" s="148"/>
      <c r="B498" s="150"/>
      <c r="C498" s="158"/>
      <c r="D498" s="43"/>
      <c r="E498" s="148"/>
      <c r="H498" s="43"/>
      <c r="I498" s="43"/>
      <c r="J498" s="43"/>
    </row>
    <row r="499" spans="1:10" s="162" customFormat="1" x14ac:dyDescent="0.2">
      <c r="A499" s="148"/>
      <c r="B499" s="150"/>
      <c r="C499" s="158"/>
      <c r="D499" s="43"/>
      <c r="E499" s="148"/>
      <c r="H499" s="43"/>
      <c r="I499" s="43"/>
      <c r="J499" s="43"/>
    </row>
    <row r="500" spans="1:10" s="162" customFormat="1" x14ac:dyDescent="0.2">
      <c r="A500" s="148"/>
      <c r="B500" s="150"/>
      <c r="C500" s="158"/>
      <c r="D500" s="43"/>
      <c r="E500" s="148"/>
      <c r="H500" s="43"/>
      <c r="I500" s="43"/>
      <c r="J500" s="43"/>
    </row>
    <row r="501" spans="1:10" s="162" customFormat="1" x14ac:dyDescent="0.2">
      <c r="A501" s="148"/>
      <c r="B501" s="150"/>
      <c r="C501" s="158"/>
      <c r="D501" s="43"/>
      <c r="E501" s="148"/>
      <c r="H501" s="43"/>
      <c r="I501" s="43"/>
      <c r="J501" s="43"/>
    </row>
    <row r="502" spans="1:10" s="162" customFormat="1" x14ac:dyDescent="0.2">
      <c r="A502" s="148"/>
      <c r="B502" s="150"/>
      <c r="C502" s="158"/>
      <c r="D502" s="43"/>
      <c r="E502" s="148"/>
      <c r="H502" s="43"/>
      <c r="I502" s="43"/>
      <c r="J502" s="43"/>
    </row>
    <row r="503" spans="1:10" s="162" customFormat="1" x14ac:dyDescent="0.2">
      <c r="A503" s="148"/>
      <c r="B503" s="150"/>
      <c r="C503" s="158"/>
      <c r="D503" s="43"/>
      <c r="E503" s="148"/>
      <c r="H503" s="43"/>
      <c r="I503" s="43"/>
      <c r="J503" s="43"/>
    </row>
    <row r="504" spans="1:10" s="162" customFormat="1" x14ac:dyDescent="0.2">
      <c r="A504" s="148"/>
      <c r="B504" s="150"/>
      <c r="C504" s="158"/>
      <c r="D504" s="43"/>
      <c r="E504" s="148"/>
      <c r="H504" s="43"/>
      <c r="I504" s="43"/>
      <c r="J504" s="43"/>
    </row>
    <row r="505" spans="1:10" s="162" customFormat="1" x14ac:dyDescent="0.2">
      <c r="A505" s="148"/>
      <c r="B505" s="150"/>
      <c r="C505" s="158"/>
      <c r="D505" s="43"/>
      <c r="E505" s="148"/>
      <c r="H505" s="43"/>
      <c r="I505" s="43"/>
      <c r="J505" s="43"/>
    </row>
    <row r="506" spans="1:10" s="162" customFormat="1" x14ac:dyDescent="0.2">
      <c r="A506" s="148"/>
      <c r="B506" s="150"/>
      <c r="C506" s="158"/>
      <c r="D506" s="43"/>
      <c r="E506" s="148"/>
      <c r="H506" s="43"/>
      <c r="I506" s="43"/>
      <c r="J506" s="43"/>
    </row>
    <row r="507" spans="1:10" s="162" customFormat="1" x14ac:dyDescent="0.2">
      <c r="A507" s="148"/>
      <c r="B507" s="150"/>
      <c r="C507" s="158"/>
      <c r="D507" s="43"/>
      <c r="E507" s="148"/>
      <c r="H507" s="43"/>
      <c r="I507" s="43"/>
      <c r="J507" s="43"/>
    </row>
    <row r="508" spans="1:10" s="162" customFormat="1" x14ac:dyDescent="0.2">
      <c r="A508" s="148"/>
      <c r="B508" s="150"/>
      <c r="C508" s="158"/>
      <c r="D508" s="43"/>
      <c r="E508" s="148"/>
      <c r="H508" s="43"/>
      <c r="I508" s="43"/>
      <c r="J508" s="43"/>
    </row>
    <row r="509" spans="1:10" s="162" customFormat="1" x14ac:dyDescent="0.2">
      <c r="A509" s="148"/>
      <c r="B509" s="150"/>
      <c r="C509" s="158"/>
      <c r="D509" s="43"/>
      <c r="E509" s="148"/>
      <c r="H509" s="43"/>
      <c r="I509" s="43"/>
      <c r="J509" s="43"/>
    </row>
    <row r="510" spans="1:10" s="162" customFormat="1" x14ac:dyDescent="0.2">
      <c r="A510" s="148"/>
      <c r="B510" s="150"/>
      <c r="C510" s="158"/>
      <c r="D510" s="43"/>
      <c r="E510" s="148"/>
      <c r="H510" s="43"/>
      <c r="I510" s="43"/>
      <c r="J510" s="43"/>
    </row>
    <row r="511" spans="1:10" s="162" customFormat="1" x14ac:dyDescent="0.2">
      <c r="A511" s="148"/>
      <c r="B511" s="150"/>
      <c r="C511" s="158"/>
      <c r="D511" s="43"/>
      <c r="E511" s="148"/>
      <c r="H511" s="43"/>
      <c r="I511" s="43"/>
      <c r="J511" s="43"/>
    </row>
    <row r="512" spans="1:10" s="162" customFormat="1" x14ac:dyDescent="0.2">
      <c r="A512" s="148"/>
      <c r="B512" s="150"/>
      <c r="C512" s="158"/>
      <c r="D512" s="43"/>
      <c r="E512" s="148"/>
      <c r="H512" s="43"/>
      <c r="I512" s="43"/>
      <c r="J512" s="43"/>
    </row>
    <row r="513" spans="1:10" s="162" customFormat="1" x14ac:dyDescent="0.2">
      <c r="A513" s="148"/>
      <c r="B513" s="150"/>
      <c r="C513" s="158"/>
      <c r="D513" s="43"/>
      <c r="E513" s="148"/>
      <c r="H513" s="43"/>
      <c r="I513" s="43"/>
      <c r="J513" s="43"/>
    </row>
    <row r="514" spans="1:10" s="162" customFormat="1" x14ac:dyDescent="0.2">
      <c r="A514" s="148"/>
      <c r="B514" s="150"/>
      <c r="C514" s="158"/>
      <c r="D514" s="43"/>
      <c r="E514" s="148"/>
      <c r="H514" s="43"/>
      <c r="I514" s="43"/>
      <c r="J514" s="43"/>
    </row>
    <row r="515" spans="1:10" s="162" customFormat="1" x14ac:dyDescent="0.2">
      <c r="A515" s="148"/>
      <c r="B515" s="150"/>
      <c r="C515" s="158"/>
      <c r="D515" s="43"/>
      <c r="E515" s="148"/>
      <c r="H515" s="43"/>
      <c r="I515" s="43"/>
      <c r="J515" s="43"/>
    </row>
    <row r="516" spans="1:10" s="162" customFormat="1" x14ac:dyDescent="0.2">
      <c r="A516" s="148"/>
      <c r="B516" s="150"/>
      <c r="C516" s="158"/>
      <c r="D516" s="43"/>
      <c r="E516" s="148"/>
      <c r="H516" s="43"/>
      <c r="I516" s="43"/>
      <c r="J516" s="43"/>
    </row>
    <row r="517" spans="1:10" s="162" customFormat="1" x14ac:dyDescent="0.2">
      <c r="A517" s="148"/>
      <c r="B517" s="150"/>
      <c r="C517" s="158"/>
      <c r="D517" s="43"/>
      <c r="E517" s="148"/>
      <c r="H517" s="43"/>
      <c r="I517" s="43"/>
      <c r="J517" s="43"/>
    </row>
    <row r="518" spans="1:10" s="162" customFormat="1" x14ac:dyDescent="0.2">
      <c r="A518" s="148"/>
      <c r="B518" s="150"/>
      <c r="C518" s="158"/>
      <c r="D518" s="43"/>
      <c r="E518" s="148"/>
      <c r="H518" s="43"/>
      <c r="I518" s="43"/>
      <c r="J518" s="43"/>
    </row>
    <row r="519" spans="1:10" s="162" customFormat="1" x14ac:dyDescent="0.2">
      <c r="A519" s="148"/>
      <c r="B519" s="150"/>
      <c r="C519" s="158"/>
      <c r="D519" s="43"/>
      <c r="E519" s="148"/>
      <c r="H519" s="43"/>
      <c r="I519" s="43"/>
      <c r="J519" s="43"/>
    </row>
    <row r="520" spans="1:10" s="162" customFormat="1" x14ac:dyDescent="0.2">
      <c r="A520" s="148"/>
      <c r="B520" s="150"/>
      <c r="C520" s="158"/>
      <c r="D520" s="43"/>
      <c r="E520" s="148"/>
      <c r="H520" s="43"/>
      <c r="I520" s="43"/>
      <c r="J520" s="43"/>
    </row>
    <row r="521" spans="1:10" s="162" customFormat="1" x14ac:dyDescent="0.2">
      <c r="A521" s="148"/>
      <c r="B521" s="150"/>
      <c r="C521" s="158"/>
      <c r="D521" s="43"/>
      <c r="E521" s="148"/>
      <c r="H521" s="43"/>
      <c r="I521" s="43"/>
      <c r="J521" s="43"/>
    </row>
    <row r="522" spans="1:10" s="162" customFormat="1" x14ac:dyDescent="0.2">
      <c r="A522" s="148"/>
      <c r="B522" s="150"/>
      <c r="C522" s="158"/>
      <c r="D522" s="43"/>
      <c r="E522" s="148"/>
      <c r="H522" s="43"/>
      <c r="I522" s="43"/>
      <c r="J522" s="43"/>
    </row>
    <row r="523" spans="1:10" s="162" customFormat="1" x14ac:dyDescent="0.2">
      <c r="A523" s="148"/>
      <c r="B523" s="150"/>
      <c r="C523" s="158"/>
      <c r="D523" s="43"/>
      <c r="E523" s="148"/>
      <c r="H523" s="43"/>
      <c r="I523" s="43"/>
      <c r="J523" s="43"/>
    </row>
    <row r="524" spans="1:10" s="162" customFormat="1" x14ac:dyDescent="0.2">
      <c r="A524" s="148"/>
      <c r="B524" s="150"/>
      <c r="C524" s="158"/>
      <c r="D524" s="43"/>
      <c r="E524" s="148"/>
      <c r="H524" s="43"/>
      <c r="I524" s="43"/>
      <c r="J524" s="43"/>
    </row>
    <row r="525" spans="1:10" s="162" customFormat="1" x14ac:dyDescent="0.2">
      <c r="A525" s="148"/>
      <c r="B525" s="150"/>
      <c r="C525" s="158"/>
      <c r="D525" s="43"/>
      <c r="E525" s="148"/>
      <c r="H525" s="43"/>
      <c r="I525" s="43"/>
      <c r="J525" s="43"/>
    </row>
    <row r="526" spans="1:10" s="162" customFormat="1" x14ac:dyDescent="0.2">
      <c r="A526" s="148"/>
      <c r="B526" s="150"/>
      <c r="C526" s="158"/>
      <c r="D526" s="43"/>
      <c r="E526" s="148"/>
      <c r="H526" s="43"/>
      <c r="I526" s="43"/>
      <c r="J526" s="43"/>
    </row>
    <row r="527" spans="1:10" s="162" customFormat="1" x14ac:dyDescent="0.2">
      <c r="A527" s="148"/>
      <c r="B527" s="150"/>
      <c r="C527" s="158"/>
      <c r="D527" s="43"/>
      <c r="E527" s="148"/>
      <c r="H527" s="43"/>
      <c r="I527" s="43"/>
      <c r="J527" s="43"/>
    </row>
    <row r="528" spans="1:10" s="162" customFormat="1" x14ac:dyDescent="0.2">
      <c r="A528" s="148"/>
      <c r="B528" s="150"/>
      <c r="C528" s="158"/>
      <c r="D528" s="43"/>
      <c r="E528" s="148"/>
      <c r="H528" s="43"/>
      <c r="I528" s="43"/>
      <c r="J528" s="43"/>
    </row>
    <row r="529" spans="1:10" s="162" customFormat="1" x14ac:dyDescent="0.2">
      <c r="A529" s="148"/>
      <c r="B529" s="150"/>
      <c r="C529" s="158"/>
      <c r="D529" s="43"/>
      <c r="E529" s="148"/>
      <c r="H529" s="43"/>
      <c r="I529" s="43"/>
      <c r="J529" s="43"/>
    </row>
    <row r="530" spans="1:10" s="162" customFormat="1" x14ac:dyDescent="0.2">
      <c r="A530" s="148"/>
      <c r="B530" s="150"/>
      <c r="C530" s="158"/>
      <c r="D530" s="43"/>
      <c r="E530" s="148"/>
      <c r="H530" s="43"/>
      <c r="I530" s="43"/>
      <c r="J530" s="43"/>
    </row>
    <row r="531" spans="1:10" s="162" customFormat="1" x14ac:dyDescent="0.2">
      <c r="A531" s="148"/>
      <c r="B531" s="150"/>
      <c r="C531" s="158"/>
      <c r="D531" s="43"/>
      <c r="E531" s="148"/>
      <c r="H531" s="43"/>
      <c r="I531" s="43"/>
      <c r="J531" s="43"/>
    </row>
    <row r="532" spans="1:10" s="162" customFormat="1" x14ac:dyDescent="0.2">
      <c r="A532" s="148"/>
      <c r="B532" s="150"/>
      <c r="C532" s="158"/>
      <c r="D532" s="43"/>
      <c r="E532" s="148"/>
      <c r="H532" s="43"/>
      <c r="I532" s="43"/>
      <c r="J532" s="43"/>
    </row>
    <row r="533" spans="1:10" s="162" customFormat="1" x14ac:dyDescent="0.2">
      <c r="A533" s="148"/>
      <c r="B533" s="150"/>
      <c r="C533" s="158"/>
      <c r="D533" s="43"/>
      <c r="E533" s="148"/>
      <c r="H533" s="43"/>
      <c r="I533" s="43"/>
      <c r="J533" s="43"/>
    </row>
    <row r="534" spans="1:10" s="162" customFormat="1" x14ac:dyDescent="0.2">
      <c r="A534" s="148"/>
      <c r="B534" s="150"/>
      <c r="C534" s="158"/>
      <c r="D534" s="43"/>
      <c r="E534" s="148"/>
      <c r="H534" s="43"/>
      <c r="I534" s="43"/>
      <c r="J534" s="43"/>
    </row>
    <row r="535" spans="1:10" s="162" customFormat="1" x14ac:dyDescent="0.2">
      <c r="A535" s="148"/>
      <c r="B535" s="150"/>
      <c r="C535" s="158"/>
      <c r="D535" s="43"/>
      <c r="E535" s="148"/>
      <c r="H535" s="43"/>
      <c r="I535" s="43"/>
      <c r="J535" s="43"/>
    </row>
    <row r="536" spans="1:10" s="162" customFormat="1" x14ac:dyDescent="0.2">
      <c r="A536" s="148"/>
      <c r="B536" s="150"/>
      <c r="C536" s="158"/>
      <c r="D536" s="43"/>
      <c r="E536" s="148"/>
      <c r="H536" s="43"/>
      <c r="I536" s="43"/>
      <c r="J536" s="43"/>
    </row>
    <row r="537" spans="1:10" s="162" customFormat="1" x14ac:dyDescent="0.2">
      <c r="A537" s="148"/>
      <c r="B537" s="150"/>
      <c r="C537" s="158"/>
      <c r="D537" s="43"/>
      <c r="E537" s="148"/>
      <c r="H537" s="43"/>
      <c r="I537" s="43"/>
      <c r="J537" s="43"/>
    </row>
    <row r="538" spans="1:10" s="162" customFormat="1" x14ac:dyDescent="0.2">
      <c r="A538" s="148"/>
      <c r="B538" s="150"/>
      <c r="C538" s="158"/>
      <c r="D538" s="43"/>
      <c r="E538" s="148"/>
      <c r="H538" s="43"/>
      <c r="I538" s="43"/>
      <c r="J538" s="43"/>
    </row>
    <row r="539" spans="1:10" s="162" customFormat="1" x14ac:dyDescent="0.2">
      <c r="A539" s="148"/>
      <c r="B539" s="150"/>
      <c r="C539" s="158"/>
      <c r="D539" s="43"/>
      <c r="E539" s="148"/>
      <c r="H539" s="43"/>
      <c r="I539" s="43"/>
      <c r="J539" s="43"/>
    </row>
    <row r="540" spans="1:10" s="162" customFormat="1" x14ac:dyDescent="0.2">
      <c r="A540" s="148"/>
      <c r="B540" s="150"/>
      <c r="C540" s="158"/>
      <c r="D540" s="43"/>
      <c r="E540" s="148"/>
      <c r="H540" s="43"/>
      <c r="I540" s="43"/>
      <c r="J540" s="43"/>
    </row>
    <row r="541" spans="1:10" s="162" customFormat="1" x14ac:dyDescent="0.2">
      <c r="A541" s="148"/>
      <c r="B541" s="150"/>
      <c r="C541" s="158"/>
      <c r="D541" s="43"/>
      <c r="E541" s="148"/>
      <c r="H541" s="43"/>
      <c r="I541" s="43"/>
      <c r="J541" s="43"/>
    </row>
    <row r="542" spans="1:10" s="162" customFormat="1" x14ac:dyDescent="0.2">
      <c r="A542" s="148"/>
      <c r="B542" s="150"/>
      <c r="C542" s="158"/>
      <c r="D542" s="43"/>
      <c r="E542" s="148"/>
      <c r="H542" s="43"/>
      <c r="I542" s="43"/>
      <c r="J542" s="43"/>
    </row>
    <row r="543" spans="1:10" s="162" customFormat="1" x14ac:dyDescent="0.2">
      <c r="A543" s="148"/>
      <c r="B543" s="150"/>
      <c r="C543" s="158"/>
      <c r="D543" s="43"/>
      <c r="E543" s="148"/>
      <c r="H543" s="43"/>
      <c r="I543" s="43"/>
      <c r="J543" s="43"/>
    </row>
    <row r="544" spans="1:10" s="162" customFormat="1" x14ac:dyDescent="0.2">
      <c r="A544" s="148"/>
      <c r="B544" s="150"/>
      <c r="C544" s="158"/>
      <c r="D544" s="43"/>
      <c r="E544" s="148"/>
      <c r="H544" s="43"/>
      <c r="I544" s="43"/>
      <c r="J544" s="43"/>
    </row>
    <row r="545" spans="1:10" s="162" customFormat="1" x14ac:dyDescent="0.2">
      <c r="A545" s="148"/>
      <c r="B545" s="150"/>
      <c r="C545" s="158"/>
      <c r="D545" s="43"/>
      <c r="E545" s="148"/>
      <c r="H545" s="43"/>
      <c r="I545" s="43"/>
      <c r="J545" s="43"/>
    </row>
    <row r="546" spans="1:10" s="162" customFormat="1" x14ac:dyDescent="0.2">
      <c r="A546" s="148"/>
      <c r="B546" s="150"/>
      <c r="C546" s="158"/>
      <c r="D546" s="43"/>
      <c r="E546" s="148"/>
      <c r="H546" s="43"/>
      <c r="I546" s="43"/>
      <c r="J546" s="43"/>
    </row>
    <row r="547" spans="1:10" s="162" customFormat="1" x14ac:dyDescent="0.2">
      <c r="A547" s="148"/>
      <c r="B547" s="150"/>
      <c r="C547" s="158"/>
      <c r="D547" s="43"/>
      <c r="E547" s="148"/>
      <c r="H547" s="43"/>
      <c r="I547" s="43"/>
      <c r="J547" s="43"/>
    </row>
    <row r="548" spans="1:10" s="162" customFormat="1" x14ac:dyDescent="0.2">
      <c r="A548" s="148"/>
      <c r="B548" s="150"/>
      <c r="C548" s="158"/>
      <c r="D548" s="43"/>
      <c r="E548" s="148"/>
      <c r="H548" s="43"/>
      <c r="I548" s="43"/>
      <c r="J548" s="43"/>
    </row>
    <row r="549" spans="1:10" s="162" customFormat="1" x14ac:dyDescent="0.2">
      <c r="A549" s="148"/>
      <c r="B549" s="150"/>
      <c r="C549" s="158"/>
      <c r="D549" s="43"/>
      <c r="E549" s="148"/>
      <c r="H549" s="43"/>
      <c r="I549" s="43"/>
      <c r="J549" s="43"/>
    </row>
    <row r="550" spans="1:10" s="162" customFormat="1" x14ac:dyDescent="0.2">
      <c r="A550" s="148"/>
      <c r="B550" s="150"/>
      <c r="C550" s="158"/>
      <c r="D550" s="43"/>
      <c r="E550" s="148"/>
      <c r="H550" s="43"/>
      <c r="I550" s="43"/>
      <c r="J550" s="43"/>
    </row>
    <row r="551" spans="1:10" s="162" customFormat="1" x14ac:dyDescent="0.2">
      <c r="A551" s="148"/>
      <c r="B551" s="150"/>
      <c r="C551" s="158"/>
      <c r="D551" s="43"/>
      <c r="E551" s="148"/>
      <c r="H551" s="43"/>
      <c r="I551" s="43"/>
      <c r="J551" s="43"/>
    </row>
    <row r="552" spans="1:10" s="162" customFormat="1" x14ac:dyDescent="0.2">
      <c r="A552" s="148"/>
      <c r="B552" s="150"/>
      <c r="C552" s="158"/>
      <c r="D552" s="43"/>
      <c r="E552" s="148"/>
      <c r="H552" s="43"/>
      <c r="I552" s="43"/>
      <c r="J552" s="43"/>
    </row>
    <row r="553" spans="1:10" s="162" customFormat="1" x14ac:dyDescent="0.2">
      <c r="A553" s="148"/>
      <c r="B553" s="150"/>
      <c r="C553" s="158"/>
      <c r="D553" s="43"/>
      <c r="E553" s="148"/>
      <c r="H553" s="43"/>
      <c r="I553" s="43"/>
      <c r="J553" s="43"/>
    </row>
    <row r="554" spans="1:10" s="162" customFormat="1" x14ac:dyDescent="0.2">
      <c r="A554" s="148"/>
      <c r="B554" s="150"/>
      <c r="C554" s="158"/>
      <c r="D554" s="43"/>
      <c r="E554" s="148"/>
      <c r="H554" s="43"/>
      <c r="I554" s="43"/>
      <c r="J554" s="43"/>
    </row>
    <row r="555" spans="1:10" s="162" customFormat="1" x14ac:dyDescent="0.2">
      <c r="A555" s="148"/>
      <c r="B555" s="150"/>
      <c r="C555" s="158"/>
      <c r="D555" s="43"/>
      <c r="E555" s="148"/>
      <c r="H555" s="43"/>
      <c r="I555" s="43"/>
      <c r="J555" s="43"/>
    </row>
    <row r="556" spans="1:10" s="162" customFormat="1" x14ac:dyDescent="0.2">
      <c r="A556" s="148"/>
      <c r="B556" s="150"/>
      <c r="C556" s="158"/>
      <c r="D556" s="43"/>
      <c r="E556" s="148"/>
      <c r="H556" s="43"/>
      <c r="I556" s="43"/>
      <c r="J556" s="43"/>
    </row>
    <row r="557" spans="1:10" s="162" customFormat="1" x14ac:dyDescent="0.2">
      <c r="A557" s="148"/>
      <c r="B557" s="150"/>
      <c r="C557" s="158"/>
      <c r="D557" s="43"/>
      <c r="E557" s="148"/>
      <c r="H557" s="43"/>
      <c r="I557" s="43"/>
      <c r="J557" s="43"/>
    </row>
    <row r="558" spans="1:10" s="162" customFormat="1" x14ac:dyDescent="0.2">
      <c r="A558" s="148"/>
      <c r="B558" s="150"/>
      <c r="C558" s="158"/>
      <c r="D558" s="43"/>
      <c r="E558" s="148"/>
      <c r="H558" s="43"/>
      <c r="I558" s="43"/>
      <c r="J558" s="43"/>
    </row>
    <row r="559" spans="1:10" s="162" customFormat="1" x14ac:dyDescent="0.2">
      <c r="A559" s="148"/>
      <c r="B559" s="150"/>
      <c r="C559" s="158"/>
      <c r="D559" s="43"/>
      <c r="E559" s="148"/>
      <c r="H559" s="43"/>
      <c r="I559" s="43"/>
      <c r="J559" s="43"/>
    </row>
    <row r="560" spans="1:10" s="162" customFormat="1" x14ac:dyDescent="0.2">
      <c r="A560" s="148"/>
      <c r="B560" s="150"/>
      <c r="C560" s="158"/>
      <c r="D560" s="43"/>
      <c r="E560" s="148"/>
      <c r="H560" s="43"/>
      <c r="I560" s="43"/>
      <c r="J560" s="43"/>
    </row>
    <row r="561" spans="1:10" s="162" customFormat="1" x14ac:dyDescent="0.2">
      <c r="A561" s="148"/>
      <c r="B561" s="150"/>
      <c r="C561" s="158"/>
      <c r="D561" s="43"/>
      <c r="E561" s="148"/>
      <c r="H561" s="43"/>
      <c r="I561" s="43"/>
      <c r="J561" s="43"/>
    </row>
    <row r="562" spans="1:10" s="162" customFormat="1" x14ac:dyDescent="0.2">
      <c r="A562" s="148"/>
      <c r="B562" s="150"/>
      <c r="C562" s="158"/>
      <c r="D562" s="43"/>
      <c r="E562" s="148"/>
      <c r="H562" s="43"/>
      <c r="I562" s="43"/>
      <c r="J562" s="43"/>
    </row>
    <row r="563" spans="1:10" s="162" customFormat="1" x14ac:dyDescent="0.2">
      <c r="A563" s="148"/>
      <c r="B563" s="150"/>
      <c r="C563" s="158"/>
      <c r="D563" s="43"/>
      <c r="E563" s="148"/>
      <c r="H563" s="43"/>
      <c r="I563" s="43"/>
      <c r="J563" s="43"/>
    </row>
    <row r="564" spans="1:10" s="162" customFormat="1" x14ac:dyDescent="0.2">
      <c r="A564" s="148"/>
      <c r="B564" s="150"/>
      <c r="C564" s="158"/>
      <c r="D564" s="43"/>
      <c r="E564" s="148"/>
      <c r="H564" s="43"/>
      <c r="I564" s="43"/>
      <c r="J564" s="43"/>
    </row>
    <row r="565" spans="1:10" s="162" customFormat="1" x14ac:dyDescent="0.2">
      <c r="A565" s="148"/>
      <c r="B565" s="150"/>
      <c r="C565" s="158"/>
      <c r="D565" s="43"/>
      <c r="E565" s="148"/>
      <c r="H565" s="43"/>
      <c r="I565" s="43"/>
      <c r="J565" s="43"/>
    </row>
    <row r="566" spans="1:10" s="162" customFormat="1" x14ac:dyDescent="0.2">
      <c r="A566" s="148"/>
      <c r="B566" s="150"/>
      <c r="C566" s="158"/>
      <c r="D566" s="43"/>
      <c r="E566" s="148"/>
      <c r="H566" s="43"/>
      <c r="I566" s="43"/>
      <c r="J566" s="43"/>
    </row>
    <row r="567" spans="1:10" s="162" customFormat="1" x14ac:dyDescent="0.2">
      <c r="A567" s="148"/>
      <c r="B567" s="150"/>
      <c r="C567" s="158"/>
      <c r="D567" s="43"/>
      <c r="E567" s="148"/>
      <c r="H567" s="43"/>
      <c r="I567" s="43"/>
      <c r="J567" s="43"/>
    </row>
    <row r="568" spans="1:10" s="162" customFormat="1" x14ac:dyDescent="0.2">
      <c r="A568" s="148"/>
      <c r="B568" s="150"/>
      <c r="C568" s="158"/>
      <c r="D568" s="43"/>
      <c r="E568" s="148"/>
      <c r="H568" s="43"/>
      <c r="I568" s="43"/>
      <c r="J568" s="43"/>
    </row>
    <row r="569" spans="1:10" s="162" customFormat="1" x14ac:dyDescent="0.2">
      <c r="A569" s="148"/>
      <c r="B569" s="150"/>
      <c r="C569" s="158"/>
      <c r="D569" s="43"/>
      <c r="E569" s="148"/>
      <c r="H569" s="43"/>
      <c r="I569" s="43"/>
      <c r="J569" s="43"/>
    </row>
    <row r="570" spans="1:10" s="162" customFormat="1" x14ac:dyDescent="0.2">
      <c r="A570" s="148"/>
      <c r="B570" s="150"/>
      <c r="C570" s="158"/>
      <c r="D570" s="43"/>
      <c r="E570" s="148"/>
      <c r="H570" s="43"/>
      <c r="I570" s="43"/>
      <c r="J570" s="43"/>
    </row>
    <row r="571" spans="1:10" s="162" customFormat="1" x14ac:dyDescent="0.2">
      <c r="A571" s="148"/>
      <c r="B571" s="150"/>
      <c r="C571" s="158"/>
      <c r="D571" s="43"/>
      <c r="E571" s="148"/>
      <c r="H571" s="43"/>
      <c r="I571" s="43"/>
      <c r="J571" s="43"/>
    </row>
    <row r="572" spans="1:10" s="162" customFormat="1" x14ac:dyDescent="0.2">
      <c r="A572" s="148"/>
      <c r="B572" s="150"/>
      <c r="C572" s="158"/>
      <c r="D572" s="43"/>
      <c r="E572" s="148"/>
      <c r="H572" s="43"/>
      <c r="I572" s="43"/>
      <c r="J572" s="43"/>
    </row>
    <row r="573" spans="1:10" s="162" customFormat="1" x14ac:dyDescent="0.2">
      <c r="A573" s="148"/>
      <c r="B573" s="150"/>
      <c r="C573" s="158"/>
      <c r="D573" s="43"/>
      <c r="E573" s="148"/>
      <c r="H573" s="43"/>
      <c r="I573" s="43"/>
      <c r="J573" s="43"/>
    </row>
    <row r="574" spans="1:10" s="162" customFormat="1" x14ac:dyDescent="0.2">
      <c r="A574" s="148"/>
      <c r="B574" s="150"/>
      <c r="C574" s="158"/>
      <c r="D574" s="43"/>
      <c r="E574" s="148"/>
      <c r="H574" s="43"/>
      <c r="I574" s="43"/>
      <c r="J574" s="43"/>
    </row>
    <row r="575" spans="1:10" s="162" customFormat="1" x14ac:dyDescent="0.2">
      <c r="A575" s="148"/>
      <c r="B575" s="150"/>
      <c r="C575" s="158"/>
      <c r="D575" s="43"/>
      <c r="E575" s="148"/>
      <c r="H575" s="43"/>
      <c r="I575" s="43"/>
      <c r="J575" s="43"/>
    </row>
    <row r="576" spans="1:10" s="162" customFormat="1" x14ac:dyDescent="0.2">
      <c r="A576" s="148"/>
      <c r="B576" s="150"/>
      <c r="C576" s="158"/>
      <c r="D576" s="43"/>
      <c r="E576" s="148"/>
      <c r="H576" s="43"/>
      <c r="I576" s="43"/>
      <c r="J576" s="43"/>
    </row>
    <row r="577" spans="1:10" s="162" customFormat="1" x14ac:dyDescent="0.2">
      <c r="A577" s="148"/>
      <c r="B577" s="150"/>
      <c r="C577" s="158"/>
      <c r="D577" s="43"/>
      <c r="E577" s="148"/>
      <c r="H577" s="43"/>
      <c r="I577" s="43"/>
      <c r="J577" s="43"/>
    </row>
    <row r="578" spans="1:10" s="162" customFormat="1" x14ac:dyDescent="0.2">
      <c r="A578" s="148"/>
      <c r="B578" s="150"/>
      <c r="C578" s="158"/>
      <c r="D578" s="43"/>
      <c r="E578" s="148"/>
      <c r="H578" s="43"/>
      <c r="I578" s="43"/>
      <c r="J578" s="43"/>
    </row>
    <row r="579" spans="1:10" s="162" customFormat="1" x14ac:dyDescent="0.2">
      <c r="A579" s="148"/>
      <c r="B579" s="150"/>
      <c r="C579" s="158"/>
      <c r="D579" s="43"/>
      <c r="E579" s="148"/>
      <c r="H579" s="43"/>
      <c r="I579" s="43"/>
      <c r="J579" s="43"/>
    </row>
    <row r="580" spans="1:10" s="162" customFormat="1" x14ac:dyDescent="0.2">
      <c r="A580" s="148"/>
      <c r="B580" s="150"/>
      <c r="C580" s="158"/>
      <c r="D580" s="43"/>
      <c r="E580" s="148"/>
      <c r="H580" s="43"/>
      <c r="I580" s="43"/>
      <c r="J580" s="43"/>
    </row>
    <row r="581" spans="1:10" s="162" customFormat="1" x14ac:dyDescent="0.2">
      <c r="A581" s="148"/>
      <c r="B581" s="150"/>
      <c r="C581" s="158"/>
      <c r="D581" s="43"/>
      <c r="E581" s="148"/>
      <c r="H581" s="43"/>
      <c r="I581" s="43"/>
      <c r="J581" s="43"/>
    </row>
    <row r="582" spans="1:10" s="162" customFormat="1" x14ac:dyDescent="0.2">
      <c r="A582" s="148"/>
      <c r="B582" s="150"/>
      <c r="C582" s="158"/>
      <c r="D582" s="43"/>
      <c r="E582" s="148"/>
      <c r="H582" s="43"/>
      <c r="I582" s="43"/>
      <c r="J582" s="43"/>
    </row>
    <row r="583" spans="1:10" s="162" customFormat="1" x14ac:dyDescent="0.2">
      <c r="A583" s="148"/>
      <c r="B583" s="150"/>
      <c r="C583" s="158"/>
      <c r="D583" s="43"/>
      <c r="E583" s="148"/>
      <c r="H583" s="43"/>
      <c r="I583" s="43"/>
      <c r="J583" s="43"/>
    </row>
    <row r="584" spans="1:10" s="162" customFormat="1" x14ac:dyDescent="0.2">
      <c r="A584" s="148"/>
      <c r="B584" s="150"/>
      <c r="C584" s="158"/>
      <c r="D584" s="43"/>
      <c r="E584" s="148"/>
      <c r="H584" s="43"/>
      <c r="I584" s="43"/>
      <c r="J584" s="43"/>
    </row>
    <row r="585" spans="1:10" s="162" customFormat="1" x14ac:dyDescent="0.2">
      <c r="A585" s="148"/>
      <c r="B585" s="150"/>
      <c r="C585" s="158"/>
      <c r="D585" s="43"/>
      <c r="E585" s="148"/>
      <c r="H585" s="43"/>
      <c r="I585" s="43"/>
      <c r="J585" s="43"/>
    </row>
    <row r="586" spans="1:10" s="162" customFormat="1" x14ac:dyDescent="0.2">
      <c r="A586" s="148"/>
      <c r="B586" s="150"/>
      <c r="C586" s="158"/>
      <c r="D586" s="43"/>
      <c r="E586" s="148"/>
      <c r="H586" s="43"/>
      <c r="I586" s="43"/>
      <c r="J586" s="43"/>
    </row>
    <row r="587" spans="1:10" s="162" customFormat="1" x14ac:dyDescent="0.2">
      <c r="A587" s="148"/>
      <c r="B587" s="150"/>
      <c r="C587" s="158"/>
      <c r="D587" s="43"/>
      <c r="E587" s="148"/>
      <c r="H587" s="43"/>
      <c r="I587" s="43"/>
      <c r="J587" s="43"/>
    </row>
    <row r="588" spans="1:10" s="162" customFormat="1" x14ac:dyDescent="0.2">
      <c r="A588" s="148"/>
      <c r="B588" s="150"/>
      <c r="C588" s="158"/>
      <c r="D588" s="43"/>
      <c r="E588" s="148"/>
      <c r="H588" s="43"/>
      <c r="I588" s="43"/>
      <c r="J588" s="43"/>
    </row>
    <row r="589" spans="1:10" s="162" customFormat="1" x14ac:dyDescent="0.2">
      <c r="A589" s="148"/>
      <c r="B589" s="150"/>
      <c r="C589" s="158"/>
      <c r="D589" s="43"/>
      <c r="E589" s="148"/>
      <c r="H589" s="43"/>
      <c r="I589" s="43"/>
      <c r="J589" s="43"/>
    </row>
    <row r="590" spans="1:10" s="162" customFormat="1" x14ac:dyDescent="0.2">
      <c r="A590" s="148"/>
      <c r="B590" s="150"/>
      <c r="C590" s="158"/>
      <c r="D590" s="43"/>
      <c r="E590" s="148"/>
      <c r="H590" s="43"/>
      <c r="I590" s="43"/>
      <c r="J590" s="43"/>
    </row>
    <row r="591" spans="1:10" s="162" customFormat="1" x14ac:dyDescent="0.2">
      <c r="A591" s="148"/>
      <c r="B591" s="150"/>
      <c r="C591" s="158"/>
      <c r="D591" s="43"/>
      <c r="E591" s="148"/>
      <c r="H591" s="43"/>
      <c r="I591" s="43"/>
      <c r="J591" s="43"/>
    </row>
    <row r="592" spans="1:10" s="162" customFormat="1" x14ac:dyDescent="0.2">
      <c r="A592" s="148"/>
      <c r="B592" s="150"/>
      <c r="C592" s="158"/>
      <c r="D592" s="43"/>
      <c r="E592" s="148"/>
      <c r="H592" s="43"/>
      <c r="I592" s="43"/>
      <c r="J592" s="43"/>
    </row>
    <row r="593" spans="1:10" s="162" customFormat="1" x14ac:dyDescent="0.2">
      <c r="A593" s="148"/>
      <c r="B593" s="150"/>
      <c r="C593" s="158"/>
      <c r="D593" s="43"/>
      <c r="E593" s="148"/>
      <c r="H593" s="43"/>
      <c r="I593" s="43"/>
      <c r="J593" s="43"/>
    </row>
    <row r="594" spans="1:10" s="162" customFormat="1" x14ac:dyDescent="0.2">
      <c r="A594" s="148"/>
      <c r="B594" s="150"/>
      <c r="C594" s="158"/>
      <c r="D594" s="43"/>
      <c r="E594" s="148"/>
      <c r="H594" s="43"/>
      <c r="I594" s="43"/>
      <c r="J594" s="43"/>
    </row>
    <row r="595" spans="1:10" s="162" customFormat="1" x14ac:dyDescent="0.2">
      <c r="A595" s="148"/>
      <c r="B595" s="150"/>
      <c r="C595" s="158"/>
      <c r="D595" s="43"/>
      <c r="E595" s="148"/>
      <c r="H595" s="43"/>
      <c r="I595" s="43"/>
      <c r="J595" s="43"/>
    </row>
    <row r="596" spans="1:10" s="162" customFormat="1" x14ac:dyDescent="0.2">
      <c r="A596" s="148"/>
      <c r="B596" s="150"/>
      <c r="C596" s="158"/>
      <c r="D596" s="43"/>
      <c r="E596" s="148"/>
      <c r="H596" s="43"/>
      <c r="I596" s="43"/>
      <c r="J596" s="43"/>
    </row>
    <row r="597" spans="1:10" s="162" customFormat="1" x14ac:dyDescent="0.2">
      <c r="A597" s="148"/>
      <c r="B597" s="150"/>
      <c r="C597" s="158"/>
      <c r="D597" s="43"/>
      <c r="E597" s="148"/>
      <c r="H597" s="43"/>
      <c r="I597" s="43"/>
      <c r="J597" s="43"/>
    </row>
    <row r="598" spans="1:10" s="162" customFormat="1" x14ac:dyDescent="0.2">
      <c r="A598" s="148"/>
      <c r="B598" s="150"/>
      <c r="C598" s="158"/>
      <c r="D598" s="43"/>
      <c r="E598" s="148"/>
      <c r="H598" s="43"/>
      <c r="I598" s="43"/>
      <c r="J598" s="43"/>
    </row>
    <row r="599" spans="1:10" s="162" customFormat="1" x14ac:dyDescent="0.2">
      <c r="A599" s="148"/>
      <c r="B599" s="150"/>
      <c r="C599" s="158"/>
      <c r="D599" s="43"/>
      <c r="E599" s="148"/>
      <c r="H599" s="43"/>
      <c r="I599" s="43"/>
      <c r="J599" s="43"/>
    </row>
    <row r="600" spans="1:10" s="162" customFormat="1" x14ac:dyDescent="0.2">
      <c r="A600" s="148"/>
      <c r="B600" s="150"/>
      <c r="C600" s="158"/>
      <c r="D600" s="43"/>
      <c r="E600" s="148"/>
      <c r="H600" s="43"/>
      <c r="I600" s="43"/>
      <c r="J600" s="43"/>
    </row>
    <row r="601" spans="1:10" s="162" customFormat="1" x14ac:dyDescent="0.2">
      <c r="A601" s="148"/>
      <c r="B601" s="150"/>
      <c r="C601" s="158"/>
      <c r="D601" s="43"/>
      <c r="E601" s="148"/>
      <c r="H601" s="43"/>
      <c r="I601" s="43"/>
      <c r="J601" s="43"/>
    </row>
    <row r="602" spans="1:10" s="162" customFormat="1" x14ac:dyDescent="0.2">
      <c r="A602" s="148"/>
      <c r="B602" s="150"/>
      <c r="C602" s="158"/>
      <c r="D602" s="43"/>
      <c r="E602" s="148"/>
      <c r="H602" s="43"/>
      <c r="I602" s="43"/>
      <c r="J602" s="43"/>
    </row>
    <row r="603" spans="1:10" s="162" customFormat="1" x14ac:dyDescent="0.2">
      <c r="A603" s="148"/>
      <c r="B603" s="150"/>
      <c r="C603" s="158"/>
      <c r="D603" s="43"/>
      <c r="E603" s="148"/>
      <c r="H603" s="43"/>
      <c r="I603" s="43"/>
      <c r="J603" s="43"/>
    </row>
    <row r="604" spans="1:10" s="162" customFormat="1" x14ac:dyDescent="0.2">
      <c r="A604" s="148"/>
      <c r="B604" s="150"/>
      <c r="C604" s="158"/>
      <c r="D604" s="43"/>
      <c r="E604" s="148"/>
      <c r="H604" s="43"/>
      <c r="I604" s="43"/>
      <c r="J604" s="43"/>
    </row>
    <row r="605" spans="1:10" s="162" customFormat="1" x14ac:dyDescent="0.2">
      <c r="A605" s="148"/>
      <c r="B605" s="150"/>
      <c r="C605" s="158"/>
      <c r="D605" s="43"/>
      <c r="E605" s="148"/>
      <c r="H605" s="43"/>
      <c r="I605" s="43"/>
      <c r="J605" s="43"/>
    </row>
    <row r="606" spans="1:10" s="162" customFormat="1" x14ac:dyDescent="0.2">
      <c r="A606" s="148"/>
      <c r="B606" s="150"/>
      <c r="C606" s="158"/>
      <c r="D606" s="43"/>
      <c r="E606" s="148"/>
      <c r="H606" s="43"/>
      <c r="I606" s="43"/>
      <c r="J606" s="43"/>
    </row>
    <row r="607" spans="1:10" s="162" customFormat="1" x14ac:dyDescent="0.2">
      <c r="A607" s="148"/>
      <c r="B607" s="150"/>
      <c r="C607" s="158"/>
      <c r="D607" s="43"/>
      <c r="E607" s="148"/>
      <c r="H607" s="43"/>
      <c r="I607" s="43"/>
      <c r="J607" s="43"/>
    </row>
    <row r="608" spans="1:10" s="162" customFormat="1" x14ac:dyDescent="0.2">
      <c r="A608" s="148"/>
      <c r="B608" s="150"/>
      <c r="C608" s="158"/>
      <c r="D608" s="43"/>
      <c r="E608" s="148"/>
      <c r="H608" s="43"/>
      <c r="I608" s="43"/>
      <c r="J608" s="43"/>
    </row>
    <row r="609" spans="1:10" s="162" customFormat="1" x14ac:dyDescent="0.2">
      <c r="A609" s="148"/>
      <c r="B609" s="150"/>
      <c r="C609" s="158"/>
      <c r="D609" s="43"/>
      <c r="E609" s="148"/>
      <c r="H609" s="43"/>
      <c r="I609" s="43"/>
      <c r="J609" s="43"/>
    </row>
    <row r="610" spans="1:10" s="162" customFormat="1" x14ac:dyDescent="0.2">
      <c r="A610" s="148"/>
      <c r="B610" s="150"/>
      <c r="C610" s="158"/>
      <c r="D610" s="43"/>
      <c r="E610" s="148"/>
      <c r="H610" s="43"/>
      <c r="I610" s="43"/>
      <c r="J610" s="43"/>
    </row>
    <row r="611" spans="1:10" s="162" customFormat="1" x14ac:dyDescent="0.2">
      <c r="A611" s="148"/>
      <c r="B611" s="150"/>
      <c r="C611" s="158"/>
      <c r="D611" s="43"/>
      <c r="E611" s="148"/>
      <c r="H611" s="43"/>
      <c r="I611" s="43"/>
      <c r="J611" s="43"/>
    </row>
    <row r="612" spans="1:10" s="162" customFormat="1" x14ac:dyDescent="0.2">
      <c r="A612" s="148"/>
      <c r="B612" s="150"/>
      <c r="C612" s="158"/>
      <c r="D612" s="43"/>
      <c r="E612" s="148"/>
      <c r="H612" s="43"/>
      <c r="I612" s="43"/>
      <c r="J612" s="43"/>
    </row>
    <row r="613" spans="1:10" s="162" customFormat="1" x14ac:dyDescent="0.2">
      <c r="A613" s="148"/>
      <c r="B613" s="150"/>
      <c r="C613" s="158"/>
      <c r="D613" s="43"/>
      <c r="E613" s="148"/>
      <c r="H613" s="43"/>
      <c r="I613" s="43"/>
      <c r="J613" s="43"/>
    </row>
    <row r="614" spans="1:10" s="162" customFormat="1" x14ac:dyDescent="0.2">
      <c r="A614" s="148"/>
      <c r="B614" s="150"/>
      <c r="C614" s="158"/>
      <c r="D614" s="43"/>
      <c r="E614" s="148"/>
      <c r="H614" s="43"/>
      <c r="I614" s="43"/>
      <c r="J614" s="43"/>
    </row>
    <row r="615" spans="1:10" s="162" customFormat="1" x14ac:dyDescent="0.2">
      <c r="A615" s="148"/>
      <c r="B615" s="150"/>
      <c r="C615" s="158"/>
      <c r="D615" s="43"/>
      <c r="E615" s="148"/>
      <c r="H615" s="43"/>
      <c r="I615" s="43"/>
      <c r="J615" s="43"/>
    </row>
    <row r="616" spans="1:10" s="162" customFormat="1" x14ac:dyDescent="0.2">
      <c r="A616" s="148"/>
      <c r="B616" s="150"/>
      <c r="C616" s="158"/>
      <c r="D616" s="43"/>
      <c r="E616" s="148"/>
      <c r="H616" s="43"/>
      <c r="I616" s="43"/>
      <c r="J616" s="43"/>
    </row>
    <row r="617" spans="1:10" s="162" customFormat="1" x14ac:dyDescent="0.2">
      <c r="A617" s="148"/>
      <c r="B617" s="150"/>
      <c r="C617" s="158"/>
      <c r="D617" s="43"/>
      <c r="E617" s="148"/>
      <c r="H617" s="43"/>
      <c r="I617" s="43"/>
      <c r="J617" s="43"/>
    </row>
    <row r="618" spans="1:10" s="162" customFormat="1" x14ac:dyDescent="0.2">
      <c r="A618" s="148"/>
      <c r="B618" s="150"/>
      <c r="C618" s="158"/>
      <c r="D618" s="43"/>
      <c r="E618" s="148"/>
      <c r="H618" s="43"/>
      <c r="I618" s="43"/>
      <c r="J618" s="43"/>
    </row>
    <row r="619" spans="1:10" s="162" customFormat="1" x14ac:dyDescent="0.2">
      <c r="A619" s="148"/>
      <c r="B619" s="150"/>
      <c r="C619" s="158"/>
      <c r="D619" s="43"/>
      <c r="E619" s="148"/>
      <c r="H619" s="43"/>
      <c r="I619" s="43"/>
      <c r="J619" s="43"/>
    </row>
    <row r="620" spans="1:10" s="162" customFormat="1" x14ac:dyDescent="0.2">
      <c r="A620" s="148"/>
      <c r="B620" s="150"/>
      <c r="C620" s="158"/>
      <c r="D620" s="43"/>
      <c r="E620" s="148"/>
      <c r="H620" s="43"/>
      <c r="I620" s="43"/>
      <c r="J620" s="43"/>
    </row>
    <row r="621" spans="1:10" s="162" customFormat="1" x14ac:dyDescent="0.2">
      <c r="A621" s="148"/>
      <c r="B621" s="150"/>
      <c r="C621" s="158"/>
      <c r="D621" s="43"/>
      <c r="E621" s="148"/>
      <c r="H621" s="43"/>
      <c r="I621" s="43"/>
      <c r="J621" s="43"/>
    </row>
    <row r="622" spans="1:10" s="162" customFormat="1" x14ac:dyDescent="0.2">
      <c r="A622" s="148"/>
      <c r="B622" s="150"/>
      <c r="C622" s="158"/>
      <c r="D622" s="43"/>
      <c r="E622" s="148"/>
      <c r="H622" s="43"/>
      <c r="I622" s="43"/>
      <c r="J622" s="43"/>
    </row>
    <row r="623" spans="1:10" s="162" customFormat="1" x14ac:dyDescent="0.2">
      <c r="A623" s="148"/>
      <c r="B623" s="150"/>
      <c r="C623" s="158"/>
      <c r="D623" s="43"/>
      <c r="E623" s="148"/>
      <c r="H623" s="43"/>
      <c r="I623" s="43"/>
      <c r="J623" s="43"/>
    </row>
    <row r="624" spans="1:10" s="162" customFormat="1" x14ac:dyDescent="0.2">
      <c r="A624" s="148"/>
      <c r="B624" s="150"/>
      <c r="C624" s="158"/>
      <c r="D624" s="43"/>
      <c r="E624" s="148"/>
      <c r="H624" s="43"/>
      <c r="I624" s="43"/>
      <c r="J624" s="43"/>
    </row>
    <row r="625" spans="1:10" s="162" customFormat="1" x14ac:dyDescent="0.2">
      <c r="A625" s="148"/>
      <c r="B625" s="150"/>
      <c r="C625" s="158"/>
      <c r="D625" s="43"/>
      <c r="E625" s="148"/>
      <c r="H625" s="43"/>
      <c r="I625" s="43"/>
      <c r="J625" s="43"/>
    </row>
    <row r="626" spans="1:10" s="162" customFormat="1" x14ac:dyDescent="0.2">
      <c r="A626" s="148"/>
      <c r="B626" s="150"/>
      <c r="C626" s="158"/>
      <c r="D626" s="43"/>
      <c r="E626" s="148"/>
      <c r="H626" s="43"/>
      <c r="I626" s="43"/>
      <c r="J626" s="43"/>
    </row>
    <row r="627" spans="1:10" s="162" customFormat="1" x14ac:dyDescent="0.2">
      <c r="A627" s="148"/>
      <c r="B627" s="150"/>
      <c r="C627" s="158"/>
      <c r="D627" s="43"/>
      <c r="E627" s="148"/>
      <c r="H627" s="43"/>
      <c r="I627" s="43"/>
      <c r="J627" s="43"/>
    </row>
    <row r="628" spans="1:10" s="162" customFormat="1" x14ac:dyDescent="0.2">
      <c r="A628" s="148"/>
      <c r="B628" s="150"/>
      <c r="C628" s="158"/>
      <c r="D628" s="43"/>
      <c r="E628" s="148"/>
      <c r="H628" s="43"/>
      <c r="I628" s="43"/>
      <c r="J628" s="43"/>
    </row>
  </sheetData>
  <pageMargins left="0.25" right="0.25" top="0.95" bottom="0.75" header="0.09" footer="0.3"/>
  <pageSetup scale="79" orientation="portrait" r:id="rId1"/>
  <headerFooter alignWithMargins="0">
    <oddHeader>&amp;CDepartment of Administrative Services
Major Maintenance 
2000
&amp;A
&amp;D</oddHeader>
    <oddFooter>&amp;LAcct Codes 0017-335-2000
Reversion 6/30/2027
&amp;C&amp;Z&amp;F&amp;R&amp;P/&amp;N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A1EF8-0FBE-4AA1-967A-A53BB2C10DC3}">
  <sheetPr>
    <tabColor rgb="FF0070C0"/>
    <pageSetUpPr fitToPage="1"/>
  </sheetPr>
  <dimension ref="A1:J628"/>
  <sheetViews>
    <sheetView topLeftCell="A7" zoomScaleNormal="100" workbookViewId="0">
      <selection activeCell="E9" sqref="E9"/>
    </sheetView>
  </sheetViews>
  <sheetFormatPr defaultColWidth="11.42578125" defaultRowHeight="12.75" x14ac:dyDescent="0.2"/>
  <cols>
    <col min="1" max="1" width="24.5703125" style="148" customWidth="1"/>
    <col min="2" max="2" width="9.42578125" style="150" customWidth="1"/>
    <col min="3" max="3" width="25" style="158" bestFit="1" customWidth="1"/>
    <col min="4" max="4" width="14.42578125" style="43" customWidth="1"/>
    <col min="5" max="5" width="13.5703125" style="162" customWidth="1"/>
    <col min="6" max="6" width="12.42578125" style="162" customWidth="1"/>
    <col min="7" max="7" width="10.5703125" style="162" customWidth="1"/>
    <col min="8" max="8" width="12.42578125" style="43" customWidth="1"/>
    <col min="9" max="9" width="12.140625" style="43" customWidth="1"/>
    <col min="10" max="10" width="6.7109375" style="43" customWidth="1"/>
    <col min="11" max="16384" width="11.42578125" style="43"/>
  </cols>
  <sheetData>
    <row r="1" spans="1:10" s="135" customFormat="1" ht="24.75" customHeight="1" x14ac:dyDescent="0.25">
      <c r="A1" s="31" t="str">
        <f>'RECAP #9436.00'!B1</f>
        <v>DAS TH Residence Elevator Replacement</v>
      </c>
      <c r="B1" s="31"/>
      <c r="C1" s="133"/>
      <c r="D1" s="133"/>
      <c r="E1" s="133"/>
      <c r="F1" s="134"/>
      <c r="G1" s="134"/>
    </row>
    <row r="2" spans="1:10" s="135" customFormat="1" ht="15.75" x14ac:dyDescent="0.25">
      <c r="A2" s="32" t="str">
        <f>'RECAP #9436.00'!B2</f>
        <v>Project # 9436.00</v>
      </c>
      <c r="B2" s="136"/>
      <c r="C2" s="133"/>
      <c r="D2" s="133"/>
      <c r="E2" s="133"/>
      <c r="F2" s="134"/>
      <c r="G2" s="134"/>
    </row>
    <row r="3" spans="1:10" s="135" customFormat="1" ht="15.75" x14ac:dyDescent="0.25">
      <c r="A3" s="137" t="str">
        <f>'RECAP #9436.00'!B3</f>
        <v>Program code 943600</v>
      </c>
      <c r="B3" s="136"/>
      <c r="C3" s="133"/>
      <c r="D3" s="138" t="str">
        <f>'RECAP #9436.00'!E3</f>
        <v>Major Program 4D03</v>
      </c>
      <c r="E3" s="133"/>
      <c r="F3" s="134"/>
      <c r="G3" s="134"/>
    </row>
    <row r="4" spans="1:10" s="135" customFormat="1" ht="15.75" x14ac:dyDescent="0.25">
      <c r="A4" s="31" t="s">
        <v>385</v>
      </c>
      <c r="B4" s="32"/>
      <c r="D4" s="139" t="s">
        <v>241</v>
      </c>
      <c r="E4" s="134"/>
      <c r="F4" s="134"/>
      <c r="G4" s="134"/>
    </row>
    <row r="5" spans="1:10" s="135" customFormat="1" ht="15.75" x14ac:dyDescent="0.25">
      <c r="A5" s="140" t="s">
        <v>86</v>
      </c>
      <c r="C5" s="141"/>
      <c r="D5" s="38" t="s">
        <v>239</v>
      </c>
      <c r="E5" s="43"/>
      <c r="F5" s="134"/>
      <c r="G5" s="134"/>
    </row>
    <row r="6" spans="1:10" s="135" customFormat="1" ht="15.75" x14ac:dyDescent="0.25">
      <c r="A6" s="32" t="str">
        <f>'RECAP #9436.00'!B6</f>
        <v>Project Manager - James T.</v>
      </c>
      <c r="B6" s="32"/>
      <c r="C6" s="142"/>
      <c r="D6" s="143" t="s">
        <v>159</v>
      </c>
      <c r="E6" s="43"/>
      <c r="F6" s="44"/>
      <c r="G6" s="134"/>
    </row>
    <row r="7" spans="1:10" s="135" customFormat="1" ht="15.75" x14ac:dyDescent="0.25">
      <c r="B7" s="144"/>
      <c r="C7" s="144"/>
      <c r="E7" s="44"/>
      <c r="F7" s="44"/>
      <c r="G7" s="134"/>
      <c r="I7" s="135" t="s">
        <v>5</v>
      </c>
    </row>
    <row r="8" spans="1:10" s="135" customFormat="1" ht="32.25" thickBot="1" x14ac:dyDescent="0.3">
      <c r="A8" s="145" t="s">
        <v>20</v>
      </c>
      <c r="B8" s="146" t="s">
        <v>21</v>
      </c>
      <c r="C8" s="147" t="s">
        <v>22</v>
      </c>
      <c r="D8" s="131" t="s">
        <v>23</v>
      </c>
      <c r="E8" s="131" t="s">
        <v>24</v>
      </c>
      <c r="F8" s="131" t="s">
        <v>25</v>
      </c>
      <c r="G8" s="131" t="s">
        <v>26</v>
      </c>
      <c r="H8" s="131" t="s">
        <v>27</v>
      </c>
      <c r="I8" s="131" t="s">
        <v>183</v>
      </c>
    </row>
    <row r="9" spans="1:10" x14ac:dyDescent="0.2">
      <c r="A9" s="243" t="s">
        <v>240</v>
      </c>
      <c r="B9" s="244">
        <v>45798</v>
      </c>
      <c r="C9" s="245" t="s">
        <v>211</v>
      </c>
      <c r="D9" s="246">
        <v>116731.47</v>
      </c>
      <c r="E9" s="247">
        <f>D9</f>
        <v>116731.47</v>
      </c>
      <c r="F9" s="248"/>
      <c r="G9" s="248"/>
      <c r="H9" s="248">
        <f>E9</f>
        <v>116731.47</v>
      </c>
      <c r="I9" s="249"/>
      <c r="J9" s="249" t="s">
        <v>285</v>
      </c>
    </row>
    <row r="10" spans="1:10" x14ac:dyDescent="0.2">
      <c r="A10" s="148" t="s">
        <v>293</v>
      </c>
      <c r="B10" s="149">
        <v>45891</v>
      </c>
      <c r="C10" s="150" t="s">
        <v>287</v>
      </c>
      <c r="D10" s="151">
        <v>0</v>
      </c>
      <c r="E10" s="152">
        <f t="shared" ref="E10:E21" si="0">E9+D10</f>
        <v>116731.47</v>
      </c>
      <c r="F10" s="155"/>
      <c r="G10" s="153">
        <f t="shared" ref="G10:G21" si="1">G9+F10</f>
        <v>0</v>
      </c>
      <c r="H10" s="153">
        <f t="shared" ref="H10:H21" si="2">H9-F10+D10</f>
        <v>116731.47</v>
      </c>
    </row>
    <row r="11" spans="1:10" x14ac:dyDescent="0.2">
      <c r="A11" s="148" t="s">
        <v>349</v>
      </c>
      <c r="B11" s="149">
        <v>45957</v>
      </c>
      <c r="C11" s="150" t="s">
        <v>350</v>
      </c>
      <c r="D11" s="152"/>
      <c r="E11" s="152">
        <f t="shared" si="0"/>
        <v>116731.47</v>
      </c>
      <c r="F11" s="155">
        <v>5956.44</v>
      </c>
      <c r="G11" s="153">
        <f t="shared" si="1"/>
        <v>5956.44</v>
      </c>
      <c r="H11" s="153">
        <f t="shared" si="2"/>
        <v>110775.03</v>
      </c>
      <c r="I11" s="155">
        <v>313.5</v>
      </c>
    </row>
    <row r="12" spans="1:10" x14ac:dyDescent="0.2">
      <c r="A12" s="148" t="s">
        <v>400</v>
      </c>
      <c r="B12" s="149">
        <v>46027</v>
      </c>
      <c r="C12" s="150" t="s">
        <v>401</v>
      </c>
      <c r="D12" s="151"/>
      <c r="E12" s="152">
        <f t="shared" si="0"/>
        <v>116731.47</v>
      </c>
      <c r="F12" s="155">
        <v>93445.4</v>
      </c>
      <c r="G12" s="153">
        <f t="shared" si="1"/>
        <v>99401.84</v>
      </c>
      <c r="H12" s="153">
        <f t="shared" si="2"/>
        <v>17329.630000000005</v>
      </c>
      <c r="I12" s="155">
        <f>I11+4918.17</f>
        <v>5231.67</v>
      </c>
    </row>
    <row r="13" spans="1:10" x14ac:dyDescent="0.2">
      <c r="A13" s="148" t="s">
        <v>415</v>
      </c>
      <c r="B13" s="149">
        <v>46037</v>
      </c>
      <c r="C13" s="150" t="s">
        <v>416</v>
      </c>
      <c r="D13" s="152"/>
      <c r="E13" s="152">
        <f t="shared" si="0"/>
        <v>116731.47</v>
      </c>
      <c r="F13" s="155">
        <v>11493.06</v>
      </c>
      <c r="G13" s="153">
        <f t="shared" si="1"/>
        <v>110894.9</v>
      </c>
      <c r="H13" s="153">
        <f t="shared" si="2"/>
        <v>5836.5700000000052</v>
      </c>
      <c r="I13" s="155">
        <f>I12+604.9</f>
        <v>5836.57</v>
      </c>
    </row>
    <row r="14" spans="1:10" x14ac:dyDescent="0.2">
      <c r="A14" s="148" t="s">
        <v>417</v>
      </c>
      <c r="B14" s="149">
        <v>46042</v>
      </c>
      <c r="C14" s="150" t="s">
        <v>418</v>
      </c>
      <c r="D14" s="152"/>
      <c r="E14" s="152">
        <f t="shared" si="0"/>
        <v>116731.47</v>
      </c>
      <c r="F14" s="155">
        <v>5836.57</v>
      </c>
      <c r="G14" s="153">
        <f t="shared" si="1"/>
        <v>116731.47</v>
      </c>
      <c r="H14" s="153">
        <f t="shared" si="2"/>
        <v>5.4569682106375694E-12</v>
      </c>
      <c r="I14" s="155"/>
    </row>
    <row r="15" spans="1:10" x14ac:dyDescent="0.2">
      <c r="B15" s="149"/>
      <c r="C15" s="150"/>
      <c r="D15" s="152"/>
      <c r="E15" s="152">
        <f t="shared" si="0"/>
        <v>116731.47</v>
      </c>
      <c r="F15" s="155"/>
      <c r="G15" s="153">
        <f t="shared" si="1"/>
        <v>116731.47</v>
      </c>
      <c r="H15" s="153">
        <f t="shared" si="2"/>
        <v>5.4569682106375694E-12</v>
      </c>
      <c r="I15" s="155"/>
    </row>
    <row r="16" spans="1:10" x14ac:dyDescent="0.2">
      <c r="B16" s="149"/>
      <c r="C16" s="150"/>
      <c r="D16" s="152"/>
      <c r="E16" s="152">
        <f t="shared" si="0"/>
        <v>116731.47</v>
      </c>
      <c r="F16" s="155"/>
      <c r="G16" s="153">
        <f t="shared" si="1"/>
        <v>116731.47</v>
      </c>
      <c r="H16" s="153">
        <f t="shared" si="2"/>
        <v>5.4569682106375694E-12</v>
      </c>
      <c r="I16" s="155"/>
    </row>
    <row r="17" spans="1:9" x14ac:dyDescent="0.2">
      <c r="B17" s="149"/>
      <c r="C17" s="150"/>
      <c r="D17" s="152"/>
      <c r="E17" s="152">
        <f t="shared" si="0"/>
        <v>116731.47</v>
      </c>
      <c r="F17" s="155"/>
      <c r="G17" s="153">
        <f t="shared" si="1"/>
        <v>116731.47</v>
      </c>
      <c r="H17" s="153">
        <f t="shared" si="2"/>
        <v>5.4569682106375694E-12</v>
      </c>
      <c r="I17" s="155"/>
    </row>
    <row r="18" spans="1:9" x14ac:dyDescent="0.2">
      <c r="B18" s="149"/>
      <c r="C18" s="150"/>
      <c r="D18" s="152"/>
      <c r="E18" s="152">
        <f t="shared" si="0"/>
        <v>116731.47</v>
      </c>
      <c r="F18" s="155"/>
      <c r="G18" s="153">
        <f t="shared" si="1"/>
        <v>116731.47</v>
      </c>
      <c r="H18" s="153">
        <f t="shared" si="2"/>
        <v>5.4569682106375694E-12</v>
      </c>
      <c r="I18" s="155"/>
    </row>
    <row r="19" spans="1:9" x14ac:dyDescent="0.2">
      <c r="B19" s="149"/>
      <c r="C19" s="150"/>
      <c r="D19" s="152"/>
      <c r="E19" s="152">
        <f t="shared" si="0"/>
        <v>116731.47</v>
      </c>
      <c r="F19" s="153"/>
      <c r="G19" s="153">
        <f t="shared" si="1"/>
        <v>116731.47</v>
      </c>
      <c r="H19" s="153">
        <f t="shared" si="2"/>
        <v>5.4569682106375694E-12</v>
      </c>
      <c r="I19" s="155"/>
    </row>
    <row r="20" spans="1:9" x14ac:dyDescent="0.2">
      <c r="B20" s="149"/>
      <c r="C20" s="150"/>
      <c r="D20" s="152"/>
      <c r="E20" s="152">
        <f t="shared" si="0"/>
        <v>116731.47</v>
      </c>
      <c r="F20" s="153"/>
      <c r="G20" s="153">
        <f t="shared" si="1"/>
        <v>116731.47</v>
      </c>
      <c r="H20" s="153">
        <f t="shared" si="2"/>
        <v>5.4569682106375694E-12</v>
      </c>
      <c r="I20" s="155"/>
    </row>
    <row r="21" spans="1:9" x14ac:dyDescent="0.2">
      <c r="B21" s="149"/>
      <c r="C21" s="157"/>
      <c r="D21" s="152"/>
      <c r="E21" s="152">
        <f t="shared" si="0"/>
        <v>116731.47</v>
      </c>
      <c r="F21" s="153"/>
      <c r="G21" s="153">
        <f t="shared" si="1"/>
        <v>116731.47</v>
      </c>
      <c r="H21" s="153">
        <f t="shared" si="2"/>
        <v>5.4569682106375694E-12</v>
      </c>
      <c r="I21" s="155"/>
    </row>
    <row r="22" spans="1:9" x14ac:dyDescent="0.2">
      <c r="D22" s="153"/>
      <c r="E22" s="153"/>
      <c r="F22" s="153"/>
      <c r="G22" s="153"/>
      <c r="H22" s="153"/>
    </row>
    <row r="23" spans="1:9" ht="13.5" thickBot="1" x14ac:dyDescent="0.25">
      <c r="B23" s="159"/>
      <c r="C23" s="160" t="s">
        <v>28</v>
      </c>
      <c r="D23" s="161">
        <f>SUM(D9:D22)</f>
        <v>116731.47</v>
      </c>
      <c r="E23" s="161"/>
      <c r="F23" s="161">
        <f>SUM(F9:F22)</f>
        <v>116731.47</v>
      </c>
      <c r="G23" s="161"/>
      <c r="H23" s="161">
        <f>D23-F23</f>
        <v>0</v>
      </c>
      <c r="I23" s="38"/>
    </row>
    <row r="24" spans="1:9" ht="13.5" thickTop="1" x14ac:dyDescent="0.2">
      <c r="D24" s="153"/>
      <c r="E24" s="153"/>
      <c r="F24" s="153"/>
      <c r="G24" s="153"/>
      <c r="H24" s="153"/>
    </row>
    <row r="25" spans="1:9" x14ac:dyDescent="0.2">
      <c r="D25" s="153"/>
      <c r="E25" s="153"/>
      <c r="F25" s="153"/>
      <c r="G25" s="153"/>
      <c r="H25" s="153"/>
    </row>
    <row r="26" spans="1:9" x14ac:dyDescent="0.2">
      <c r="A26" s="170" t="s">
        <v>402</v>
      </c>
      <c r="D26" s="153"/>
      <c r="E26" s="153"/>
      <c r="F26" s="153"/>
      <c r="G26" s="153"/>
      <c r="H26" s="153"/>
    </row>
    <row r="27" spans="1:9" x14ac:dyDescent="0.2">
      <c r="D27" s="153"/>
      <c r="E27" s="153"/>
      <c r="F27" s="153"/>
      <c r="G27" s="153"/>
      <c r="H27" s="153"/>
    </row>
    <row r="28" spans="1:9" x14ac:dyDescent="0.2">
      <c r="D28" s="153"/>
      <c r="E28" s="153"/>
      <c r="F28" s="153"/>
      <c r="G28" s="153"/>
      <c r="H28" s="153"/>
    </row>
    <row r="29" spans="1:9" x14ac:dyDescent="0.2">
      <c r="C29" s="165"/>
      <c r="D29" s="250"/>
      <c r="E29" s="250"/>
      <c r="F29" s="250"/>
      <c r="G29" s="250"/>
      <c r="H29" s="250"/>
    </row>
    <row r="30" spans="1:9" x14ac:dyDescent="0.2">
      <c r="D30" s="153"/>
      <c r="E30" s="153"/>
      <c r="F30" s="153"/>
      <c r="G30" s="153"/>
      <c r="H30" s="153"/>
    </row>
    <row r="31" spans="1:9" x14ac:dyDescent="0.2">
      <c r="D31" s="153"/>
      <c r="E31" s="153"/>
      <c r="F31" s="153"/>
      <c r="G31" s="153"/>
      <c r="H31" s="153"/>
    </row>
    <row r="32" spans="1:9" x14ac:dyDescent="0.2">
      <c r="D32" s="153"/>
      <c r="E32" s="153"/>
      <c r="F32" s="153"/>
      <c r="G32" s="153"/>
      <c r="H32" s="153"/>
    </row>
    <row r="33" spans="5:5" x14ac:dyDescent="0.2">
      <c r="E33" s="148"/>
    </row>
    <row r="34" spans="5:5" x14ac:dyDescent="0.2">
      <c r="E34" s="148"/>
    </row>
    <row r="35" spans="5:5" x14ac:dyDescent="0.2">
      <c r="E35" s="148"/>
    </row>
    <row r="36" spans="5:5" x14ac:dyDescent="0.2">
      <c r="E36" s="148"/>
    </row>
    <row r="37" spans="5:5" x14ac:dyDescent="0.2">
      <c r="E37" s="148"/>
    </row>
    <row r="38" spans="5:5" x14ac:dyDescent="0.2">
      <c r="E38" s="148"/>
    </row>
    <row r="39" spans="5:5" x14ac:dyDescent="0.2">
      <c r="E39" s="148"/>
    </row>
    <row r="40" spans="5:5" x14ac:dyDescent="0.2">
      <c r="E40" s="148"/>
    </row>
    <row r="41" spans="5:5" x14ac:dyDescent="0.2">
      <c r="E41" s="148"/>
    </row>
    <row r="42" spans="5:5" x14ac:dyDescent="0.2">
      <c r="E42" s="148"/>
    </row>
    <row r="43" spans="5:5" x14ac:dyDescent="0.2">
      <c r="E43" s="148"/>
    </row>
    <row r="44" spans="5:5" x14ac:dyDescent="0.2">
      <c r="E44" s="148"/>
    </row>
    <row r="45" spans="5:5" x14ac:dyDescent="0.2">
      <c r="E45" s="148"/>
    </row>
    <row r="46" spans="5:5" x14ac:dyDescent="0.2">
      <c r="E46" s="148"/>
    </row>
    <row r="47" spans="5:5" x14ac:dyDescent="0.2">
      <c r="E47" s="148"/>
    </row>
    <row r="48" spans="5:5" x14ac:dyDescent="0.2">
      <c r="E48" s="148"/>
    </row>
    <row r="49" spans="1:10" x14ac:dyDescent="0.2">
      <c r="E49" s="148"/>
    </row>
    <row r="50" spans="1:10" s="162" customFormat="1" x14ac:dyDescent="0.2">
      <c r="A50" s="148"/>
      <c r="B50" s="150"/>
      <c r="C50" s="158"/>
      <c r="D50" s="43"/>
      <c r="E50" s="148"/>
      <c r="H50" s="43"/>
      <c r="I50" s="43"/>
      <c r="J50" s="43"/>
    </row>
    <row r="51" spans="1:10" s="162" customFormat="1" x14ac:dyDescent="0.2">
      <c r="A51" s="148"/>
      <c r="B51" s="150"/>
      <c r="C51" s="158"/>
      <c r="D51" s="43"/>
      <c r="E51" s="148"/>
      <c r="H51" s="43"/>
      <c r="I51" s="43"/>
      <c r="J51" s="43"/>
    </row>
    <row r="52" spans="1:10" s="162" customFormat="1" x14ac:dyDescent="0.2">
      <c r="A52" s="148"/>
      <c r="B52" s="150"/>
      <c r="C52" s="158"/>
      <c r="D52" s="43"/>
      <c r="E52" s="148"/>
      <c r="H52" s="43"/>
      <c r="I52" s="43"/>
      <c r="J52" s="43"/>
    </row>
    <row r="53" spans="1:10" s="162" customFormat="1" x14ac:dyDescent="0.2">
      <c r="A53" s="148"/>
      <c r="B53" s="150"/>
      <c r="C53" s="158"/>
      <c r="D53" s="43"/>
      <c r="E53" s="148"/>
      <c r="H53" s="43"/>
      <c r="I53" s="43"/>
      <c r="J53" s="43"/>
    </row>
    <row r="54" spans="1:10" s="162" customFormat="1" x14ac:dyDescent="0.2">
      <c r="A54" s="148"/>
      <c r="B54" s="150"/>
      <c r="C54" s="158"/>
      <c r="D54" s="43"/>
      <c r="E54" s="148"/>
      <c r="H54" s="43"/>
      <c r="I54" s="43"/>
      <c r="J54" s="43"/>
    </row>
    <row r="55" spans="1:10" s="162" customFormat="1" x14ac:dyDescent="0.2">
      <c r="A55" s="148"/>
      <c r="B55" s="150"/>
      <c r="C55" s="158"/>
      <c r="D55" s="43"/>
      <c r="E55" s="148"/>
      <c r="H55" s="43"/>
      <c r="I55" s="43"/>
      <c r="J55" s="43"/>
    </row>
    <row r="56" spans="1:10" s="162" customFormat="1" x14ac:dyDescent="0.2">
      <c r="A56" s="148"/>
      <c r="B56" s="150"/>
      <c r="C56" s="158"/>
      <c r="D56" s="43"/>
      <c r="E56" s="148"/>
      <c r="H56" s="43"/>
      <c r="I56" s="43"/>
      <c r="J56" s="43"/>
    </row>
    <row r="57" spans="1:10" s="162" customFormat="1" x14ac:dyDescent="0.2">
      <c r="A57" s="148"/>
      <c r="B57" s="150"/>
      <c r="C57" s="158"/>
      <c r="D57" s="43"/>
      <c r="E57" s="148"/>
      <c r="H57" s="43"/>
      <c r="I57" s="43"/>
      <c r="J57" s="43"/>
    </row>
    <row r="58" spans="1:10" s="162" customFormat="1" x14ac:dyDescent="0.2">
      <c r="A58" s="148"/>
      <c r="B58" s="150"/>
      <c r="C58" s="158"/>
      <c r="D58" s="43"/>
      <c r="E58" s="148"/>
      <c r="H58" s="43"/>
      <c r="I58" s="43"/>
      <c r="J58" s="43"/>
    </row>
    <row r="59" spans="1:10" s="162" customFormat="1" x14ac:dyDescent="0.2">
      <c r="A59" s="148"/>
      <c r="B59" s="150"/>
      <c r="C59" s="158"/>
      <c r="D59" s="43"/>
      <c r="E59" s="148"/>
      <c r="H59" s="43"/>
      <c r="I59" s="43"/>
      <c r="J59" s="43"/>
    </row>
    <row r="60" spans="1:10" s="162" customFormat="1" x14ac:dyDescent="0.2">
      <c r="A60" s="148"/>
      <c r="B60" s="150"/>
      <c r="C60" s="158"/>
      <c r="D60" s="43"/>
      <c r="E60" s="148"/>
      <c r="H60" s="43"/>
      <c r="I60" s="43"/>
      <c r="J60" s="43"/>
    </row>
    <row r="61" spans="1:10" s="162" customFormat="1" x14ac:dyDescent="0.2">
      <c r="A61" s="148"/>
      <c r="B61" s="150"/>
      <c r="C61" s="158"/>
      <c r="D61" s="43"/>
      <c r="E61" s="148"/>
      <c r="H61" s="43"/>
      <c r="I61" s="43"/>
      <c r="J61" s="43"/>
    </row>
    <row r="62" spans="1:10" s="162" customFormat="1" x14ac:dyDescent="0.2">
      <c r="A62" s="148"/>
      <c r="B62" s="150"/>
      <c r="C62" s="158"/>
      <c r="D62" s="43"/>
      <c r="E62" s="148"/>
      <c r="H62" s="43"/>
      <c r="I62" s="43"/>
      <c r="J62" s="43"/>
    </row>
    <row r="63" spans="1:10" s="162" customFormat="1" x14ac:dyDescent="0.2">
      <c r="A63" s="148"/>
      <c r="B63" s="150"/>
      <c r="C63" s="158"/>
      <c r="D63" s="43"/>
      <c r="E63" s="148"/>
      <c r="H63" s="43"/>
      <c r="I63" s="43"/>
      <c r="J63" s="43"/>
    </row>
    <row r="64" spans="1:10" s="162" customFormat="1" x14ac:dyDescent="0.2">
      <c r="A64" s="148"/>
      <c r="B64" s="150"/>
      <c r="C64" s="158"/>
      <c r="D64" s="43"/>
      <c r="E64" s="148"/>
      <c r="H64" s="43"/>
      <c r="I64" s="43"/>
      <c r="J64" s="43"/>
    </row>
    <row r="65" spans="1:10" s="162" customFormat="1" x14ac:dyDescent="0.2">
      <c r="A65" s="148"/>
      <c r="B65" s="150"/>
      <c r="C65" s="158"/>
      <c r="D65" s="43"/>
      <c r="E65" s="148"/>
      <c r="H65" s="43"/>
      <c r="I65" s="43"/>
      <c r="J65" s="43"/>
    </row>
    <row r="66" spans="1:10" s="162" customFormat="1" x14ac:dyDescent="0.2">
      <c r="A66" s="148"/>
      <c r="B66" s="150"/>
      <c r="C66" s="158"/>
      <c r="D66" s="43"/>
      <c r="E66" s="148"/>
      <c r="H66" s="43"/>
      <c r="I66" s="43"/>
      <c r="J66" s="43"/>
    </row>
    <row r="67" spans="1:10" s="162" customFormat="1" x14ac:dyDescent="0.2">
      <c r="A67" s="148"/>
      <c r="B67" s="150"/>
      <c r="C67" s="158"/>
      <c r="D67" s="43"/>
      <c r="E67" s="148"/>
      <c r="H67" s="43"/>
      <c r="I67" s="43"/>
      <c r="J67" s="43"/>
    </row>
    <row r="68" spans="1:10" s="162" customFormat="1" x14ac:dyDescent="0.2">
      <c r="A68" s="148"/>
      <c r="B68" s="150"/>
      <c r="C68" s="158"/>
      <c r="D68" s="43"/>
      <c r="E68" s="148"/>
      <c r="H68" s="43"/>
      <c r="I68" s="43"/>
      <c r="J68" s="43"/>
    </row>
    <row r="69" spans="1:10" s="162" customFormat="1" x14ac:dyDescent="0.2">
      <c r="A69" s="148"/>
      <c r="B69" s="150"/>
      <c r="C69" s="158"/>
      <c r="D69" s="43"/>
      <c r="E69" s="148"/>
      <c r="H69" s="43"/>
      <c r="I69" s="43"/>
      <c r="J69" s="43"/>
    </row>
    <row r="70" spans="1:10" s="162" customFormat="1" x14ac:dyDescent="0.2">
      <c r="A70" s="148"/>
      <c r="B70" s="150"/>
      <c r="C70" s="158"/>
      <c r="D70" s="43"/>
      <c r="E70" s="148"/>
      <c r="H70" s="43"/>
      <c r="I70" s="43"/>
      <c r="J70" s="43"/>
    </row>
    <row r="71" spans="1:10" s="162" customFormat="1" x14ac:dyDescent="0.2">
      <c r="A71" s="148"/>
      <c r="B71" s="150"/>
      <c r="C71" s="158"/>
      <c r="D71" s="43"/>
      <c r="E71" s="148"/>
      <c r="H71" s="43"/>
      <c r="I71" s="43"/>
      <c r="J71" s="43"/>
    </row>
    <row r="72" spans="1:10" s="162" customFormat="1" x14ac:dyDescent="0.2">
      <c r="A72" s="148"/>
      <c r="B72" s="150"/>
      <c r="C72" s="158"/>
      <c r="D72" s="43"/>
      <c r="E72" s="148"/>
      <c r="H72" s="43"/>
      <c r="I72" s="43"/>
      <c r="J72" s="43"/>
    </row>
    <row r="73" spans="1:10" s="162" customFormat="1" x14ac:dyDescent="0.2">
      <c r="A73" s="148"/>
      <c r="B73" s="150"/>
      <c r="C73" s="158"/>
      <c r="D73" s="43"/>
      <c r="E73" s="148"/>
      <c r="H73" s="43"/>
      <c r="I73" s="43"/>
      <c r="J73" s="43"/>
    </row>
    <row r="74" spans="1:10" s="162" customFormat="1" x14ac:dyDescent="0.2">
      <c r="A74" s="148"/>
      <c r="B74" s="150"/>
      <c r="C74" s="158"/>
      <c r="D74" s="43"/>
      <c r="E74" s="148"/>
      <c r="H74" s="43"/>
      <c r="I74" s="43"/>
      <c r="J74" s="43"/>
    </row>
    <row r="75" spans="1:10" s="162" customFormat="1" x14ac:dyDescent="0.2">
      <c r="A75" s="148"/>
      <c r="B75" s="150"/>
      <c r="C75" s="158"/>
      <c r="D75" s="43"/>
      <c r="E75" s="148"/>
      <c r="H75" s="43"/>
      <c r="I75" s="43"/>
      <c r="J75" s="43"/>
    </row>
    <row r="76" spans="1:10" s="162" customFormat="1" x14ac:dyDescent="0.2">
      <c r="A76" s="148"/>
      <c r="B76" s="150"/>
      <c r="C76" s="158"/>
      <c r="D76" s="43"/>
      <c r="E76" s="148"/>
      <c r="H76" s="43"/>
      <c r="I76" s="43"/>
      <c r="J76" s="43"/>
    </row>
    <row r="77" spans="1:10" s="162" customFormat="1" x14ac:dyDescent="0.2">
      <c r="A77" s="148"/>
      <c r="B77" s="150"/>
      <c r="C77" s="158"/>
      <c r="D77" s="43"/>
      <c r="E77" s="148"/>
      <c r="H77" s="43"/>
      <c r="I77" s="43"/>
      <c r="J77" s="43"/>
    </row>
    <row r="78" spans="1:10" s="162" customFormat="1" x14ac:dyDescent="0.2">
      <c r="A78" s="148"/>
      <c r="B78" s="150"/>
      <c r="C78" s="158"/>
      <c r="D78" s="43"/>
      <c r="E78" s="148"/>
      <c r="H78" s="43"/>
      <c r="I78" s="43"/>
      <c r="J78" s="43"/>
    </row>
    <row r="79" spans="1:10" s="162" customFormat="1" x14ac:dyDescent="0.2">
      <c r="A79" s="148"/>
      <c r="B79" s="150"/>
      <c r="C79" s="158"/>
      <c r="D79" s="43"/>
      <c r="E79" s="148"/>
      <c r="H79" s="43"/>
      <c r="I79" s="43"/>
      <c r="J79" s="43"/>
    </row>
    <row r="80" spans="1:10" s="162" customFormat="1" x14ac:dyDescent="0.2">
      <c r="A80" s="148"/>
      <c r="B80" s="150"/>
      <c r="C80" s="158"/>
      <c r="D80" s="43"/>
      <c r="E80" s="148"/>
      <c r="H80" s="43"/>
      <c r="I80" s="43"/>
      <c r="J80" s="43"/>
    </row>
    <row r="81" spans="1:10" s="162" customFormat="1" x14ac:dyDescent="0.2">
      <c r="A81" s="148"/>
      <c r="B81" s="150"/>
      <c r="C81" s="158"/>
      <c r="D81" s="43"/>
      <c r="E81" s="148"/>
      <c r="H81" s="43"/>
      <c r="I81" s="43"/>
      <c r="J81" s="43"/>
    </row>
    <row r="82" spans="1:10" s="162" customFormat="1" x14ac:dyDescent="0.2">
      <c r="A82" s="148"/>
      <c r="B82" s="150"/>
      <c r="C82" s="158"/>
      <c r="D82" s="43"/>
      <c r="E82" s="148"/>
      <c r="H82" s="43"/>
      <c r="I82" s="43"/>
      <c r="J82" s="43"/>
    </row>
    <row r="83" spans="1:10" s="162" customFormat="1" x14ac:dyDescent="0.2">
      <c r="A83" s="148"/>
      <c r="B83" s="150"/>
      <c r="C83" s="158"/>
      <c r="D83" s="43"/>
      <c r="E83" s="148"/>
      <c r="H83" s="43"/>
      <c r="I83" s="43"/>
      <c r="J83" s="43"/>
    </row>
    <row r="84" spans="1:10" s="162" customFormat="1" x14ac:dyDescent="0.2">
      <c r="A84" s="148"/>
      <c r="B84" s="150"/>
      <c r="C84" s="158"/>
      <c r="D84" s="43"/>
      <c r="E84" s="148"/>
      <c r="H84" s="43"/>
      <c r="I84" s="43"/>
      <c r="J84" s="43"/>
    </row>
    <row r="85" spans="1:10" s="162" customFormat="1" x14ac:dyDescent="0.2">
      <c r="A85" s="148"/>
      <c r="B85" s="150"/>
      <c r="C85" s="158"/>
      <c r="D85" s="43"/>
      <c r="E85" s="148"/>
      <c r="H85" s="43"/>
      <c r="I85" s="43"/>
      <c r="J85" s="43"/>
    </row>
    <row r="86" spans="1:10" s="162" customFormat="1" x14ac:dyDescent="0.2">
      <c r="A86" s="148"/>
      <c r="B86" s="150"/>
      <c r="C86" s="158"/>
      <c r="D86" s="43"/>
      <c r="E86" s="148"/>
      <c r="H86" s="43"/>
      <c r="I86" s="43"/>
      <c r="J86" s="43"/>
    </row>
    <row r="87" spans="1:10" s="162" customFormat="1" x14ac:dyDescent="0.2">
      <c r="A87" s="148"/>
      <c r="B87" s="150"/>
      <c r="C87" s="158"/>
      <c r="D87" s="43"/>
      <c r="E87" s="148"/>
      <c r="H87" s="43"/>
      <c r="I87" s="43"/>
      <c r="J87" s="43"/>
    </row>
    <row r="88" spans="1:10" s="162" customFormat="1" x14ac:dyDescent="0.2">
      <c r="A88" s="148"/>
      <c r="B88" s="150"/>
      <c r="C88" s="158"/>
      <c r="D88" s="43"/>
      <c r="E88" s="148"/>
      <c r="H88" s="43"/>
      <c r="I88" s="43"/>
      <c r="J88" s="43"/>
    </row>
    <row r="89" spans="1:10" s="162" customFormat="1" x14ac:dyDescent="0.2">
      <c r="A89" s="148"/>
      <c r="B89" s="150"/>
      <c r="C89" s="158"/>
      <c r="D89" s="43"/>
      <c r="E89" s="148"/>
      <c r="H89" s="43"/>
      <c r="I89" s="43"/>
      <c r="J89" s="43"/>
    </row>
    <row r="90" spans="1:10" s="162" customFormat="1" x14ac:dyDescent="0.2">
      <c r="A90" s="148"/>
      <c r="B90" s="150"/>
      <c r="C90" s="158"/>
      <c r="D90" s="43"/>
      <c r="E90" s="148"/>
      <c r="H90" s="43"/>
      <c r="I90" s="43"/>
      <c r="J90" s="43"/>
    </row>
    <row r="91" spans="1:10" s="162" customFormat="1" x14ac:dyDescent="0.2">
      <c r="A91" s="148"/>
      <c r="B91" s="150"/>
      <c r="C91" s="158"/>
      <c r="D91" s="43"/>
      <c r="E91" s="148"/>
      <c r="H91" s="43"/>
      <c r="I91" s="43"/>
      <c r="J91" s="43"/>
    </row>
    <row r="92" spans="1:10" s="162" customFormat="1" x14ac:dyDescent="0.2">
      <c r="A92" s="148"/>
      <c r="B92" s="150"/>
      <c r="C92" s="158"/>
      <c r="D92" s="43"/>
      <c r="E92" s="148"/>
      <c r="H92" s="43"/>
      <c r="I92" s="43"/>
      <c r="J92" s="43"/>
    </row>
    <row r="93" spans="1:10" s="162" customFormat="1" x14ac:dyDescent="0.2">
      <c r="A93" s="148"/>
      <c r="B93" s="150"/>
      <c r="C93" s="158"/>
      <c r="D93" s="43"/>
      <c r="E93" s="148"/>
      <c r="H93" s="43"/>
      <c r="I93" s="43"/>
      <c r="J93" s="43"/>
    </row>
    <row r="94" spans="1:10" s="162" customFormat="1" x14ac:dyDescent="0.2">
      <c r="A94" s="148"/>
      <c r="B94" s="150"/>
      <c r="C94" s="158"/>
      <c r="D94" s="43"/>
      <c r="E94" s="148"/>
      <c r="H94" s="43"/>
      <c r="I94" s="43"/>
      <c r="J94" s="43"/>
    </row>
    <row r="95" spans="1:10" s="162" customFormat="1" x14ac:dyDescent="0.2">
      <c r="A95" s="148"/>
      <c r="B95" s="150"/>
      <c r="C95" s="158"/>
      <c r="D95" s="43"/>
      <c r="E95" s="148"/>
      <c r="H95" s="43"/>
      <c r="I95" s="43"/>
      <c r="J95" s="43"/>
    </row>
    <row r="96" spans="1:10" s="162" customFormat="1" x14ac:dyDescent="0.2">
      <c r="A96" s="148"/>
      <c r="B96" s="150"/>
      <c r="C96" s="158"/>
      <c r="D96" s="43"/>
      <c r="E96" s="148"/>
      <c r="H96" s="43"/>
      <c r="I96" s="43"/>
      <c r="J96" s="43"/>
    </row>
    <row r="97" spans="1:10" s="162" customFormat="1" x14ac:dyDescent="0.2">
      <c r="A97" s="148"/>
      <c r="B97" s="150"/>
      <c r="C97" s="158"/>
      <c r="D97" s="43"/>
      <c r="E97" s="148"/>
      <c r="H97" s="43"/>
      <c r="I97" s="43"/>
      <c r="J97" s="43"/>
    </row>
    <row r="98" spans="1:10" s="162" customFormat="1" x14ac:dyDescent="0.2">
      <c r="A98" s="148"/>
      <c r="B98" s="150"/>
      <c r="C98" s="158"/>
      <c r="D98" s="43"/>
      <c r="E98" s="148"/>
      <c r="H98" s="43"/>
      <c r="I98" s="43"/>
      <c r="J98" s="43"/>
    </row>
    <row r="99" spans="1:10" s="162" customFormat="1" x14ac:dyDescent="0.2">
      <c r="A99" s="148"/>
      <c r="B99" s="150"/>
      <c r="C99" s="158"/>
      <c r="D99" s="43"/>
      <c r="E99" s="148"/>
      <c r="H99" s="43"/>
      <c r="I99" s="43"/>
      <c r="J99" s="43"/>
    </row>
    <row r="100" spans="1:10" s="162" customFormat="1" x14ac:dyDescent="0.2">
      <c r="A100" s="148"/>
      <c r="B100" s="150"/>
      <c r="C100" s="158"/>
      <c r="D100" s="43"/>
      <c r="E100" s="148"/>
      <c r="H100" s="43"/>
      <c r="I100" s="43"/>
      <c r="J100" s="43"/>
    </row>
    <row r="101" spans="1:10" s="162" customFormat="1" x14ac:dyDescent="0.2">
      <c r="A101" s="148"/>
      <c r="B101" s="150"/>
      <c r="C101" s="158"/>
      <c r="D101" s="43"/>
      <c r="E101" s="148"/>
      <c r="H101" s="43"/>
      <c r="I101" s="43"/>
      <c r="J101" s="43"/>
    </row>
    <row r="102" spans="1:10" s="162" customFormat="1" x14ac:dyDescent="0.2">
      <c r="A102" s="148"/>
      <c r="B102" s="150"/>
      <c r="C102" s="158"/>
      <c r="D102" s="43"/>
      <c r="E102" s="148"/>
      <c r="H102" s="43"/>
      <c r="I102" s="43"/>
      <c r="J102" s="43"/>
    </row>
    <row r="103" spans="1:10" s="162" customFormat="1" x14ac:dyDescent="0.2">
      <c r="A103" s="148"/>
      <c r="B103" s="150"/>
      <c r="C103" s="158"/>
      <c r="D103" s="43"/>
      <c r="E103" s="148"/>
      <c r="H103" s="43"/>
      <c r="I103" s="43"/>
      <c r="J103" s="43"/>
    </row>
    <row r="104" spans="1:10" s="162" customFormat="1" x14ac:dyDescent="0.2">
      <c r="A104" s="148"/>
      <c r="B104" s="150"/>
      <c r="C104" s="158"/>
      <c r="D104" s="43"/>
      <c r="E104" s="148"/>
      <c r="H104" s="43"/>
      <c r="I104" s="43"/>
      <c r="J104" s="43"/>
    </row>
    <row r="105" spans="1:10" s="162" customFormat="1" x14ac:dyDescent="0.2">
      <c r="A105" s="148"/>
      <c r="B105" s="150"/>
      <c r="C105" s="158"/>
      <c r="D105" s="43"/>
      <c r="E105" s="148"/>
      <c r="H105" s="43"/>
      <c r="I105" s="43"/>
      <c r="J105" s="43"/>
    </row>
    <row r="106" spans="1:10" s="162" customFormat="1" x14ac:dyDescent="0.2">
      <c r="A106" s="148"/>
      <c r="B106" s="150"/>
      <c r="C106" s="158"/>
      <c r="D106" s="43"/>
      <c r="E106" s="148"/>
      <c r="H106" s="43"/>
      <c r="I106" s="43"/>
      <c r="J106" s="43"/>
    </row>
    <row r="107" spans="1:10" s="162" customFormat="1" x14ac:dyDescent="0.2">
      <c r="A107" s="148"/>
      <c r="B107" s="150"/>
      <c r="C107" s="158"/>
      <c r="D107" s="43"/>
      <c r="E107" s="148"/>
      <c r="H107" s="43"/>
      <c r="I107" s="43"/>
      <c r="J107" s="43"/>
    </row>
    <row r="108" spans="1:10" s="162" customFormat="1" x14ac:dyDescent="0.2">
      <c r="A108" s="148"/>
      <c r="B108" s="150"/>
      <c r="C108" s="158"/>
      <c r="D108" s="43"/>
      <c r="E108" s="148"/>
      <c r="H108" s="43"/>
      <c r="I108" s="43"/>
      <c r="J108" s="43"/>
    </row>
    <row r="109" spans="1:10" s="162" customFormat="1" x14ac:dyDescent="0.2">
      <c r="A109" s="148"/>
      <c r="B109" s="150"/>
      <c r="C109" s="158"/>
      <c r="D109" s="43"/>
      <c r="E109" s="148"/>
      <c r="H109" s="43"/>
      <c r="I109" s="43"/>
      <c r="J109" s="43"/>
    </row>
    <row r="110" spans="1:10" s="162" customFormat="1" x14ac:dyDescent="0.2">
      <c r="A110" s="148"/>
      <c r="B110" s="150"/>
      <c r="C110" s="158"/>
      <c r="D110" s="43"/>
      <c r="E110" s="148"/>
      <c r="H110" s="43"/>
      <c r="I110" s="43"/>
      <c r="J110" s="43"/>
    </row>
    <row r="111" spans="1:10" s="162" customFormat="1" x14ac:dyDescent="0.2">
      <c r="A111" s="148"/>
      <c r="B111" s="150"/>
      <c r="C111" s="158"/>
      <c r="D111" s="43"/>
      <c r="E111" s="148"/>
      <c r="H111" s="43"/>
      <c r="I111" s="43"/>
      <c r="J111" s="43"/>
    </row>
    <row r="112" spans="1:10" s="162" customFormat="1" x14ac:dyDescent="0.2">
      <c r="A112" s="148"/>
      <c r="B112" s="150"/>
      <c r="C112" s="158"/>
      <c r="D112" s="43"/>
      <c r="E112" s="148"/>
      <c r="H112" s="43"/>
      <c r="I112" s="43"/>
      <c r="J112" s="43"/>
    </row>
    <row r="113" spans="1:10" s="162" customFormat="1" x14ac:dyDescent="0.2">
      <c r="A113" s="148"/>
      <c r="B113" s="150"/>
      <c r="C113" s="158"/>
      <c r="D113" s="43"/>
      <c r="E113" s="148"/>
      <c r="H113" s="43"/>
      <c r="I113" s="43"/>
      <c r="J113" s="43"/>
    </row>
    <row r="114" spans="1:10" s="162" customFormat="1" x14ac:dyDescent="0.2">
      <c r="A114" s="148"/>
      <c r="B114" s="150"/>
      <c r="C114" s="158"/>
      <c r="D114" s="43"/>
      <c r="E114" s="148"/>
      <c r="H114" s="43"/>
      <c r="I114" s="43"/>
      <c r="J114" s="43"/>
    </row>
    <row r="115" spans="1:10" s="162" customFormat="1" x14ac:dyDescent="0.2">
      <c r="A115" s="148"/>
      <c r="B115" s="150"/>
      <c r="C115" s="158"/>
      <c r="D115" s="43"/>
      <c r="E115" s="148"/>
      <c r="H115" s="43"/>
      <c r="I115" s="43"/>
      <c r="J115" s="43"/>
    </row>
    <row r="116" spans="1:10" s="162" customFormat="1" x14ac:dyDescent="0.2">
      <c r="A116" s="148"/>
      <c r="B116" s="150"/>
      <c r="C116" s="158"/>
      <c r="D116" s="43"/>
      <c r="E116" s="148"/>
      <c r="H116" s="43"/>
      <c r="I116" s="43"/>
      <c r="J116" s="43"/>
    </row>
    <row r="117" spans="1:10" s="162" customFormat="1" x14ac:dyDescent="0.2">
      <c r="A117" s="148"/>
      <c r="B117" s="150"/>
      <c r="C117" s="158"/>
      <c r="D117" s="43"/>
      <c r="E117" s="148"/>
      <c r="H117" s="43"/>
      <c r="I117" s="43"/>
      <c r="J117" s="43"/>
    </row>
    <row r="118" spans="1:10" s="162" customFormat="1" x14ac:dyDescent="0.2">
      <c r="A118" s="148"/>
      <c r="B118" s="150"/>
      <c r="C118" s="158"/>
      <c r="D118" s="43"/>
      <c r="E118" s="148"/>
      <c r="H118" s="43"/>
      <c r="I118" s="43"/>
      <c r="J118" s="43"/>
    </row>
    <row r="119" spans="1:10" s="162" customFormat="1" x14ac:dyDescent="0.2">
      <c r="A119" s="148"/>
      <c r="B119" s="150"/>
      <c r="C119" s="158"/>
      <c r="D119" s="43"/>
      <c r="E119" s="148"/>
      <c r="H119" s="43"/>
      <c r="I119" s="43"/>
      <c r="J119" s="43"/>
    </row>
    <row r="120" spans="1:10" s="162" customFormat="1" x14ac:dyDescent="0.2">
      <c r="A120" s="148"/>
      <c r="B120" s="150"/>
      <c r="C120" s="158"/>
      <c r="D120" s="43"/>
      <c r="E120" s="148"/>
      <c r="H120" s="43"/>
      <c r="I120" s="43"/>
      <c r="J120" s="43"/>
    </row>
    <row r="121" spans="1:10" s="162" customFormat="1" x14ac:dyDescent="0.2">
      <c r="A121" s="148"/>
      <c r="B121" s="150"/>
      <c r="C121" s="158"/>
      <c r="D121" s="43"/>
      <c r="E121" s="148"/>
      <c r="H121" s="43"/>
      <c r="I121" s="43"/>
      <c r="J121" s="43"/>
    </row>
    <row r="122" spans="1:10" s="162" customFormat="1" x14ac:dyDescent="0.2">
      <c r="A122" s="148"/>
      <c r="B122" s="150"/>
      <c r="C122" s="158"/>
      <c r="D122" s="43"/>
      <c r="E122" s="148"/>
      <c r="H122" s="43"/>
      <c r="I122" s="43"/>
      <c r="J122" s="43"/>
    </row>
    <row r="123" spans="1:10" s="162" customFormat="1" x14ac:dyDescent="0.2">
      <c r="A123" s="148"/>
      <c r="B123" s="150"/>
      <c r="C123" s="158"/>
      <c r="D123" s="43"/>
      <c r="E123" s="148"/>
      <c r="H123" s="43"/>
      <c r="I123" s="43"/>
      <c r="J123" s="43"/>
    </row>
    <row r="124" spans="1:10" s="162" customFormat="1" x14ac:dyDescent="0.2">
      <c r="A124" s="148"/>
      <c r="B124" s="150"/>
      <c r="C124" s="158"/>
      <c r="D124" s="43"/>
      <c r="E124" s="148"/>
      <c r="H124" s="43"/>
      <c r="I124" s="43"/>
      <c r="J124" s="43"/>
    </row>
    <row r="125" spans="1:10" s="162" customFormat="1" x14ac:dyDescent="0.2">
      <c r="A125" s="148"/>
      <c r="B125" s="150"/>
      <c r="C125" s="158"/>
      <c r="D125" s="43"/>
      <c r="E125" s="148"/>
      <c r="H125" s="43"/>
      <c r="I125" s="43"/>
      <c r="J125" s="43"/>
    </row>
    <row r="126" spans="1:10" s="162" customFormat="1" x14ac:dyDescent="0.2">
      <c r="A126" s="148"/>
      <c r="B126" s="150"/>
      <c r="C126" s="158"/>
      <c r="D126" s="43"/>
      <c r="E126" s="148"/>
      <c r="H126" s="43"/>
      <c r="I126" s="43"/>
      <c r="J126" s="43"/>
    </row>
    <row r="127" spans="1:10" s="162" customFormat="1" x14ac:dyDescent="0.2">
      <c r="A127" s="148"/>
      <c r="B127" s="150"/>
      <c r="C127" s="158"/>
      <c r="D127" s="43"/>
      <c r="E127" s="148"/>
      <c r="H127" s="43"/>
      <c r="I127" s="43"/>
      <c r="J127" s="43"/>
    </row>
    <row r="128" spans="1:10" s="162" customFormat="1" x14ac:dyDescent="0.2">
      <c r="A128" s="148"/>
      <c r="B128" s="150"/>
      <c r="C128" s="158"/>
      <c r="D128" s="43"/>
      <c r="E128" s="148"/>
      <c r="H128" s="43"/>
      <c r="I128" s="43"/>
      <c r="J128" s="43"/>
    </row>
    <row r="129" spans="1:10" s="162" customFormat="1" x14ac:dyDescent="0.2">
      <c r="A129" s="148"/>
      <c r="B129" s="150"/>
      <c r="C129" s="158"/>
      <c r="D129" s="43"/>
      <c r="E129" s="148"/>
      <c r="H129" s="43"/>
      <c r="I129" s="43"/>
      <c r="J129" s="43"/>
    </row>
    <row r="130" spans="1:10" s="162" customFormat="1" x14ac:dyDescent="0.2">
      <c r="A130" s="148"/>
      <c r="B130" s="150"/>
      <c r="C130" s="158"/>
      <c r="D130" s="43"/>
      <c r="E130" s="148"/>
      <c r="H130" s="43"/>
      <c r="I130" s="43"/>
      <c r="J130" s="43"/>
    </row>
    <row r="131" spans="1:10" s="162" customFormat="1" x14ac:dyDescent="0.2">
      <c r="A131" s="148"/>
      <c r="B131" s="150"/>
      <c r="C131" s="158"/>
      <c r="D131" s="43"/>
      <c r="E131" s="148"/>
      <c r="H131" s="43"/>
      <c r="I131" s="43"/>
      <c r="J131" s="43"/>
    </row>
    <row r="132" spans="1:10" s="162" customFormat="1" x14ac:dyDescent="0.2">
      <c r="A132" s="148"/>
      <c r="B132" s="150"/>
      <c r="C132" s="158"/>
      <c r="D132" s="43"/>
      <c r="E132" s="148"/>
      <c r="H132" s="43"/>
      <c r="I132" s="43"/>
      <c r="J132" s="43"/>
    </row>
    <row r="133" spans="1:10" s="162" customFormat="1" x14ac:dyDescent="0.2">
      <c r="A133" s="148"/>
      <c r="B133" s="150"/>
      <c r="C133" s="158"/>
      <c r="D133" s="43"/>
      <c r="E133" s="148"/>
      <c r="H133" s="43"/>
      <c r="I133" s="43"/>
      <c r="J133" s="43"/>
    </row>
    <row r="134" spans="1:10" s="162" customFormat="1" x14ac:dyDescent="0.2">
      <c r="A134" s="148"/>
      <c r="B134" s="150"/>
      <c r="C134" s="158"/>
      <c r="D134" s="43"/>
      <c r="E134" s="148"/>
      <c r="H134" s="43"/>
      <c r="I134" s="43"/>
      <c r="J134" s="43"/>
    </row>
    <row r="135" spans="1:10" s="162" customFormat="1" x14ac:dyDescent="0.2">
      <c r="A135" s="148"/>
      <c r="B135" s="150"/>
      <c r="C135" s="158"/>
      <c r="D135" s="43"/>
      <c r="E135" s="148"/>
      <c r="H135" s="43"/>
      <c r="I135" s="43"/>
      <c r="J135" s="43"/>
    </row>
    <row r="136" spans="1:10" s="162" customFormat="1" x14ac:dyDescent="0.2">
      <c r="A136" s="148"/>
      <c r="B136" s="150"/>
      <c r="C136" s="158"/>
      <c r="D136" s="43"/>
      <c r="E136" s="148"/>
      <c r="H136" s="43"/>
      <c r="I136" s="43"/>
      <c r="J136" s="43"/>
    </row>
    <row r="137" spans="1:10" s="162" customFormat="1" x14ac:dyDescent="0.2">
      <c r="A137" s="148"/>
      <c r="B137" s="150"/>
      <c r="C137" s="158"/>
      <c r="D137" s="43"/>
      <c r="E137" s="148"/>
      <c r="H137" s="43"/>
      <c r="I137" s="43"/>
      <c r="J137" s="43"/>
    </row>
    <row r="138" spans="1:10" s="162" customFormat="1" x14ac:dyDescent="0.2">
      <c r="A138" s="148"/>
      <c r="B138" s="150"/>
      <c r="C138" s="158"/>
      <c r="D138" s="43"/>
      <c r="E138" s="148"/>
      <c r="H138" s="43"/>
      <c r="I138" s="43"/>
      <c r="J138" s="43"/>
    </row>
    <row r="139" spans="1:10" s="162" customFormat="1" x14ac:dyDescent="0.2">
      <c r="A139" s="148"/>
      <c r="B139" s="150"/>
      <c r="C139" s="158"/>
      <c r="D139" s="43"/>
      <c r="E139" s="148"/>
      <c r="H139" s="43"/>
      <c r="I139" s="43"/>
      <c r="J139" s="43"/>
    </row>
    <row r="140" spans="1:10" s="162" customFormat="1" x14ac:dyDescent="0.2">
      <c r="A140" s="148"/>
      <c r="B140" s="150"/>
      <c r="C140" s="158"/>
      <c r="D140" s="43"/>
      <c r="E140" s="148"/>
      <c r="H140" s="43"/>
      <c r="I140" s="43"/>
      <c r="J140" s="43"/>
    </row>
    <row r="141" spans="1:10" s="162" customFormat="1" x14ac:dyDescent="0.2">
      <c r="A141" s="148"/>
      <c r="B141" s="150"/>
      <c r="C141" s="158"/>
      <c r="D141" s="43"/>
      <c r="E141" s="148"/>
      <c r="H141" s="43"/>
      <c r="I141" s="43"/>
      <c r="J141" s="43"/>
    </row>
    <row r="142" spans="1:10" s="162" customFormat="1" x14ac:dyDescent="0.2">
      <c r="A142" s="148"/>
      <c r="B142" s="150"/>
      <c r="C142" s="158"/>
      <c r="D142" s="43"/>
      <c r="E142" s="148"/>
      <c r="H142" s="43"/>
      <c r="I142" s="43"/>
      <c r="J142" s="43"/>
    </row>
    <row r="143" spans="1:10" s="162" customFormat="1" x14ac:dyDescent="0.2">
      <c r="A143" s="148"/>
      <c r="B143" s="150"/>
      <c r="C143" s="158"/>
      <c r="D143" s="43"/>
      <c r="E143" s="148"/>
      <c r="H143" s="43"/>
      <c r="I143" s="43"/>
      <c r="J143" s="43"/>
    </row>
    <row r="144" spans="1:10" s="162" customFormat="1" x14ac:dyDescent="0.2">
      <c r="A144" s="148"/>
      <c r="B144" s="150"/>
      <c r="C144" s="158"/>
      <c r="D144" s="43"/>
      <c r="E144" s="148"/>
      <c r="H144" s="43"/>
      <c r="I144" s="43"/>
      <c r="J144" s="43"/>
    </row>
    <row r="145" spans="1:10" s="162" customFormat="1" x14ac:dyDescent="0.2">
      <c r="A145" s="148"/>
      <c r="B145" s="150"/>
      <c r="C145" s="158"/>
      <c r="D145" s="43"/>
      <c r="E145" s="148"/>
      <c r="H145" s="43"/>
      <c r="I145" s="43"/>
      <c r="J145" s="43"/>
    </row>
    <row r="146" spans="1:10" s="162" customFormat="1" x14ac:dyDescent="0.2">
      <c r="A146" s="148"/>
      <c r="B146" s="150"/>
      <c r="C146" s="158"/>
      <c r="D146" s="43"/>
      <c r="E146" s="148"/>
      <c r="H146" s="43"/>
      <c r="I146" s="43"/>
      <c r="J146" s="43"/>
    </row>
    <row r="147" spans="1:10" s="162" customFormat="1" x14ac:dyDescent="0.2">
      <c r="A147" s="148"/>
      <c r="B147" s="150"/>
      <c r="C147" s="158"/>
      <c r="D147" s="43"/>
      <c r="E147" s="148"/>
      <c r="H147" s="43"/>
      <c r="I147" s="43"/>
      <c r="J147" s="43"/>
    </row>
    <row r="148" spans="1:10" s="162" customFormat="1" x14ac:dyDescent="0.2">
      <c r="A148" s="148"/>
      <c r="B148" s="150"/>
      <c r="C148" s="158"/>
      <c r="D148" s="43"/>
      <c r="E148" s="148"/>
      <c r="H148" s="43"/>
      <c r="I148" s="43"/>
      <c r="J148" s="43"/>
    </row>
    <row r="149" spans="1:10" s="162" customFormat="1" x14ac:dyDescent="0.2">
      <c r="A149" s="148"/>
      <c r="B149" s="150"/>
      <c r="C149" s="158"/>
      <c r="D149" s="43"/>
      <c r="E149" s="148"/>
      <c r="H149" s="43"/>
      <c r="I149" s="43"/>
      <c r="J149" s="43"/>
    </row>
    <row r="150" spans="1:10" s="162" customFormat="1" x14ac:dyDescent="0.2">
      <c r="A150" s="148"/>
      <c r="B150" s="150"/>
      <c r="C150" s="158"/>
      <c r="D150" s="43"/>
      <c r="E150" s="148"/>
      <c r="H150" s="43"/>
      <c r="I150" s="43"/>
      <c r="J150" s="43"/>
    </row>
    <row r="151" spans="1:10" s="162" customFormat="1" x14ac:dyDescent="0.2">
      <c r="A151" s="148"/>
      <c r="B151" s="150"/>
      <c r="C151" s="158"/>
      <c r="D151" s="43"/>
      <c r="E151" s="148"/>
      <c r="H151" s="43"/>
      <c r="I151" s="43"/>
      <c r="J151" s="43"/>
    </row>
    <row r="152" spans="1:10" s="162" customFormat="1" x14ac:dyDescent="0.2">
      <c r="A152" s="148"/>
      <c r="B152" s="150"/>
      <c r="C152" s="158"/>
      <c r="D152" s="43"/>
      <c r="E152" s="148"/>
      <c r="H152" s="43"/>
      <c r="I152" s="43"/>
      <c r="J152" s="43"/>
    </row>
    <row r="153" spans="1:10" s="162" customFormat="1" x14ac:dyDescent="0.2">
      <c r="A153" s="148"/>
      <c r="B153" s="150"/>
      <c r="C153" s="158"/>
      <c r="D153" s="43"/>
      <c r="E153" s="148"/>
      <c r="H153" s="43"/>
      <c r="I153" s="43"/>
      <c r="J153" s="43"/>
    </row>
    <row r="154" spans="1:10" s="162" customFormat="1" x14ac:dyDescent="0.2">
      <c r="A154" s="148"/>
      <c r="B154" s="150"/>
      <c r="C154" s="158"/>
      <c r="D154" s="43"/>
      <c r="E154" s="148"/>
      <c r="H154" s="43"/>
      <c r="I154" s="43"/>
      <c r="J154" s="43"/>
    </row>
    <row r="155" spans="1:10" s="162" customFormat="1" x14ac:dyDescent="0.2">
      <c r="A155" s="148"/>
      <c r="B155" s="150"/>
      <c r="C155" s="158"/>
      <c r="D155" s="43"/>
      <c r="E155" s="148"/>
      <c r="H155" s="43"/>
      <c r="I155" s="43"/>
      <c r="J155" s="43"/>
    </row>
    <row r="156" spans="1:10" s="162" customFormat="1" x14ac:dyDescent="0.2">
      <c r="A156" s="148"/>
      <c r="B156" s="150"/>
      <c r="C156" s="158"/>
      <c r="D156" s="43"/>
      <c r="E156" s="148"/>
      <c r="H156" s="43"/>
      <c r="I156" s="43"/>
      <c r="J156" s="43"/>
    </row>
    <row r="157" spans="1:10" s="162" customFormat="1" x14ac:dyDescent="0.2">
      <c r="A157" s="148"/>
      <c r="B157" s="150"/>
      <c r="C157" s="158"/>
      <c r="D157" s="43"/>
      <c r="E157" s="148"/>
      <c r="H157" s="43"/>
      <c r="I157" s="43"/>
      <c r="J157" s="43"/>
    </row>
    <row r="158" spans="1:10" s="162" customFormat="1" x14ac:dyDescent="0.2">
      <c r="A158" s="148"/>
      <c r="B158" s="150"/>
      <c r="C158" s="158"/>
      <c r="D158" s="43"/>
      <c r="E158" s="148"/>
      <c r="H158" s="43"/>
      <c r="I158" s="43"/>
      <c r="J158" s="43"/>
    </row>
    <row r="159" spans="1:10" s="162" customFormat="1" x14ac:dyDescent="0.2">
      <c r="A159" s="148"/>
      <c r="B159" s="150"/>
      <c r="C159" s="158"/>
      <c r="D159" s="43"/>
      <c r="E159" s="148"/>
      <c r="H159" s="43"/>
      <c r="I159" s="43"/>
      <c r="J159" s="43"/>
    </row>
    <row r="160" spans="1:10" s="162" customFormat="1" x14ac:dyDescent="0.2">
      <c r="A160" s="148"/>
      <c r="B160" s="150"/>
      <c r="C160" s="158"/>
      <c r="D160" s="43"/>
      <c r="E160" s="148"/>
      <c r="H160" s="43"/>
      <c r="I160" s="43"/>
      <c r="J160" s="43"/>
    </row>
    <row r="161" spans="1:10" s="162" customFormat="1" x14ac:dyDescent="0.2">
      <c r="A161" s="148"/>
      <c r="B161" s="150"/>
      <c r="C161" s="158"/>
      <c r="D161" s="43"/>
      <c r="E161" s="148"/>
      <c r="H161" s="43"/>
      <c r="I161" s="43"/>
      <c r="J161" s="43"/>
    </row>
    <row r="162" spans="1:10" s="162" customFormat="1" x14ac:dyDescent="0.2">
      <c r="A162" s="148"/>
      <c r="B162" s="150"/>
      <c r="C162" s="158"/>
      <c r="D162" s="43"/>
      <c r="E162" s="148"/>
      <c r="H162" s="43"/>
      <c r="I162" s="43"/>
      <c r="J162" s="43"/>
    </row>
    <row r="163" spans="1:10" s="162" customFormat="1" x14ac:dyDescent="0.2">
      <c r="A163" s="148"/>
      <c r="B163" s="150"/>
      <c r="C163" s="158"/>
      <c r="D163" s="43"/>
      <c r="E163" s="148"/>
      <c r="H163" s="43"/>
      <c r="I163" s="43"/>
      <c r="J163" s="43"/>
    </row>
    <row r="164" spans="1:10" s="162" customFormat="1" x14ac:dyDescent="0.2">
      <c r="A164" s="148"/>
      <c r="B164" s="150"/>
      <c r="C164" s="158"/>
      <c r="D164" s="43"/>
      <c r="E164" s="148"/>
      <c r="H164" s="43"/>
      <c r="I164" s="43"/>
      <c r="J164" s="43"/>
    </row>
    <row r="165" spans="1:10" s="162" customFormat="1" x14ac:dyDescent="0.2">
      <c r="A165" s="148"/>
      <c r="B165" s="150"/>
      <c r="C165" s="158"/>
      <c r="D165" s="43"/>
      <c r="E165" s="148"/>
      <c r="H165" s="43"/>
      <c r="I165" s="43"/>
      <c r="J165" s="43"/>
    </row>
    <row r="166" spans="1:10" s="162" customFormat="1" x14ac:dyDescent="0.2">
      <c r="A166" s="148"/>
      <c r="B166" s="150"/>
      <c r="C166" s="158"/>
      <c r="D166" s="43"/>
      <c r="E166" s="148"/>
      <c r="H166" s="43"/>
      <c r="I166" s="43"/>
      <c r="J166" s="43"/>
    </row>
    <row r="167" spans="1:10" s="162" customFormat="1" x14ac:dyDescent="0.2">
      <c r="A167" s="148"/>
      <c r="B167" s="150"/>
      <c r="C167" s="158"/>
      <c r="D167" s="43"/>
      <c r="E167" s="148"/>
      <c r="H167" s="43"/>
      <c r="I167" s="43"/>
      <c r="J167" s="43"/>
    </row>
    <row r="168" spans="1:10" s="162" customFormat="1" x14ac:dyDescent="0.2">
      <c r="A168" s="148"/>
      <c r="B168" s="150"/>
      <c r="C168" s="158"/>
      <c r="D168" s="43"/>
      <c r="E168" s="148"/>
      <c r="H168" s="43"/>
      <c r="I168" s="43"/>
      <c r="J168" s="43"/>
    </row>
    <row r="169" spans="1:10" s="162" customFormat="1" x14ac:dyDescent="0.2">
      <c r="A169" s="148"/>
      <c r="B169" s="150"/>
      <c r="C169" s="158"/>
      <c r="D169" s="43"/>
      <c r="E169" s="148"/>
      <c r="H169" s="43"/>
      <c r="I169" s="43"/>
      <c r="J169" s="43"/>
    </row>
    <row r="170" spans="1:10" s="162" customFormat="1" x14ac:dyDescent="0.2">
      <c r="A170" s="148"/>
      <c r="B170" s="150"/>
      <c r="C170" s="158"/>
      <c r="D170" s="43"/>
      <c r="E170" s="148"/>
      <c r="H170" s="43"/>
      <c r="I170" s="43"/>
      <c r="J170" s="43"/>
    </row>
    <row r="171" spans="1:10" s="162" customFormat="1" x14ac:dyDescent="0.2">
      <c r="A171" s="148"/>
      <c r="B171" s="150"/>
      <c r="C171" s="158"/>
      <c r="D171" s="43"/>
      <c r="E171" s="148"/>
      <c r="H171" s="43"/>
      <c r="I171" s="43"/>
      <c r="J171" s="43"/>
    </row>
    <row r="172" spans="1:10" s="162" customFormat="1" x14ac:dyDescent="0.2">
      <c r="A172" s="148"/>
      <c r="B172" s="150"/>
      <c r="C172" s="158"/>
      <c r="D172" s="43"/>
      <c r="E172" s="148"/>
      <c r="H172" s="43"/>
      <c r="I172" s="43"/>
      <c r="J172" s="43"/>
    </row>
    <row r="173" spans="1:10" s="162" customFormat="1" x14ac:dyDescent="0.2">
      <c r="A173" s="148"/>
      <c r="B173" s="150"/>
      <c r="C173" s="158"/>
      <c r="D173" s="43"/>
      <c r="E173" s="148"/>
      <c r="H173" s="43"/>
      <c r="I173" s="43"/>
      <c r="J173" s="43"/>
    </row>
    <row r="174" spans="1:10" s="162" customFormat="1" x14ac:dyDescent="0.2">
      <c r="A174" s="148"/>
      <c r="B174" s="150"/>
      <c r="C174" s="158"/>
      <c r="D174" s="43"/>
      <c r="E174" s="148"/>
      <c r="H174" s="43"/>
      <c r="I174" s="43"/>
      <c r="J174" s="43"/>
    </row>
    <row r="175" spans="1:10" s="162" customFormat="1" x14ac:dyDescent="0.2">
      <c r="A175" s="148"/>
      <c r="B175" s="150"/>
      <c r="C175" s="158"/>
      <c r="D175" s="43"/>
      <c r="E175" s="148"/>
      <c r="H175" s="43"/>
      <c r="I175" s="43"/>
      <c r="J175" s="43"/>
    </row>
    <row r="176" spans="1:10" s="162" customFormat="1" x14ac:dyDescent="0.2">
      <c r="A176" s="148"/>
      <c r="B176" s="150"/>
      <c r="C176" s="158"/>
      <c r="D176" s="43"/>
      <c r="E176" s="148"/>
      <c r="H176" s="43"/>
      <c r="I176" s="43"/>
      <c r="J176" s="43"/>
    </row>
    <row r="177" spans="1:10" s="162" customFormat="1" x14ac:dyDescent="0.2">
      <c r="A177" s="148"/>
      <c r="B177" s="150"/>
      <c r="C177" s="158"/>
      <c r="D177" s="43"/>
      <c r="E177" s="148"/>
      <c r="H177" s="43"/>
      <c r="I177" s="43"/>
      <c r="J177" s="43"/>
    </row>
    <row r="178" spans="1:10" s="162" customFormat="1" x14ac:dyDescent="0.2">
      <c r="A178" s="148"/>
      <c r="B178" s="150"/>
      <c r="C178" s="158"/>
      <c r="D178" s="43"/>
      <c r="E178" s="148"/>
      <c r="H178" s="43"/>
      <c r="I178" s="43"/>
      <c r="J178" s="43"/>
    </row>
    <row r="179" spans="1:10" s="162" customFormat="1" x14ac:dyDescent="0.2">
      <c r="A179" s="148"/>
      <c r="B179" s="150"/>
      <c r="C179" s="158"/>
      <c r="D179" s="43"/>
      <c r="E179" s="148"/>
      <c r="H179" s="43"/>
      <c r="I179" s="43"/>
      <c r="J179" s="43"/>
    </row>
    <row r="180" spans="1:10" s="162" customFormat="1" x14ac:dyDescent="0.2">
      <c r="A180" s="148"/>
      <c r="B180" s="150"/>
      <c r="C180" s="158"/>
      <c r="D180" s="43"/>
      <c r="E180" s="148"/>
      <c r="H180" s="43"/>
      <c r="I180" s="43"/>
      <c r="J180" s="43"/>
    </row>
    <row r="181" spans="1:10" s="162" customFormat="1" x14ac:dyDescent="0.2">
      <c r="A181" s="148"/>
      <c r="B181" s="150"/>
      <c r="C181" s="158"/>
      <c r="D181" s="43"/>
      <c r="E181" s="148"/>
      <c r="H181" s="43"/>
      <c r="I181" s="43"/>
      <c r="J181" s="43"/>
    </row>
    <row r="182" spans="1:10" s="162" customFormat="1" x14ac:dyDescent="0.2">
      <c r="A182" s="148"/>
      <c r="B182" s="150"/>
      <c r="C182" s="158"/>
      <c r="D182" s="43"/>
      <c r="E182" s="148"/>
      <c r="H182" s="43"/>
      <c r="I182" s="43"/>
      <c r="J182" s="43"/>
    </row>
    <row r="183" spans="1:10" s="162" customFormat="1" x14ac:dyDescent="0.2">
      <c r="A183" s="148"/>
      <c r="B183" s="150"/>
      <c r="C183" s="158"/>
      <c r="D183" s="43"/>
      <c r="E183" s="148"/>
      <c r="H183" s="43"/>
      <c r="I183" s="43"/>
      <c r="J183" s="43"/>
    </row>
    <row r="184" spans="1:10" s="162" customFormat="1" x14ac:dyDescent="0.2">
      <c r="A184" s="148"/>
      <c r="B184" s="150"/>
      <c r="C184" s="158"/>
      <c r="D184" s="43"/>
      <c r="E184" s="148"/>
      <c r="H184" s="43"/>
      <c r="I184" s="43"/>
      <c r="J184" s="43"/>
    </row>
    <row r="185" spans="1:10" s="162" customFormat="1" x14ac:dyDescent="0.2">
      <c r="A185" s="148"/>
      <c r="B185" s="150"/>
      <c r="C185" s="158"/>
      <c r="D185" s="43"/>
      <c r="E185" s="148"/>
      <c r="H185" s="43"/>
      <c r="I185" s="43"/>
      <c r="J185" s="43"/>
    </row>
    <row r="186" spans="1:10" s="162" customFormat="1" x14ac:dyDescent="0.2">
      <c r="A186" s="148"/>
      <c r="B186" s="150"/>
      <c r="C186" s="158"/>
      <c r="D186" s="43"/>
      <c r="E186" s="148"/>
      <c r="H186" s="43"/>
      <c r="I186" s="43"/>
      <c r="J186" s="43"/>
    </row>
    <row r="187" spans="1:10" s="162" customFormat="1" x14ac:dyDescent="0.2">
      <c r="A187" s="148"/>
      <c r="B187" s="150"/>
      <c r="C187" s="158"/>
      <c r="D187" s="43"/>
      <c r="E187" s="148"/>
      <c r="H187" s="43"/>
      <c r="I187" s="43"/>
      <c r="J187" s="43"/>
    </row>
    <row r="188" spans="1:10" s="162" customFormat="1" x14ac:dyDescent="0.2">
      <c r="A188" s="148"/>
      <c r="B188" s="150"/>
      <c r="C188" s="158"/>
      <c r="D188" s="43"/>
      <c r="E188" s="148"/>
      <c r="H188" s="43"/>
      <c r="I188" s="43"/>
      <c r="J188" s="43"/>
    </row>
    <row r="189" spans="1:10" s="162" customFormat="1" x14ac:dyDescent="0.2">
      <c r="A189" s="148"/>
      <c r="B189" s="150"/>
      <c r="C189" s="158"/>
      <c r="D189" s="43"/>
      <c r="E189" s="148"/>
      <c r="H189" s="43"/>
      <c r="I189" s="43"/>
      <c r="J189" s="43"/>
    </row>
    <row r="190" spans="1:10" s="162" customFormat="1" x14ac:dyDescent="0.2">
      <c r="A190" s="148"/>
      <c r="B190" s="150"/>
      <c r="C190" s="158"/>
      <c r="D190" s="43"/>
      <c r="E190" s="148"/>
      <c r="H190" s="43"/>
      <c r="I190" s="43"/>
      <c r="J190" s="43"/>
    </row>
    <row r="191" spans="1:10" s="162" customFormat="1" x14ac:dyDescent="0.2">
      <c r="A191" s="148"/>
      <c r="B191" s="150"/>
      <c r="C191" s="158"/>
      <c r="D191" s="43"/>
      <c r="E191" s="148"/>
      <c r="H191" s="43"/>
      <c r="I191" s="43"/>
      <c r="J191" s="43"/>
    </row>
    <row r="192" spans="1:10" s="162" customFormat="1" x14ac:dyDescent="0.2">
      <c r="A192" s="148"/>
      <c r="B192" s="150"/>
      <c r="C192" s="158"/>
      <c r="D192" s="43"/>
      <c r="E192" s="148"/>
      <c r="H192" s="43"/>
      <c r="I192" s="43"/>
      <c r="J192" s="43"/>
    </row>
    <row r="193" spans="1:10" s="162" customFormat="1" x14ac:dyDescent="0.2">
      <c r="A193" s="148"/>
      <c r="B193" s="150"/>
      <c r="C193" s="158"/>
      <c r="D193" s="43"/>
      <c r="E193" s="148"/>
      <c r="H193" s="43"/>
      <c r="I193" s="43"/>
      <c r="J193" s="43"/>
    </row>
    <row r="194" spans="1:10" s="162" customFormat="1" x14ac:dyDescent="0.2">
      <c r="A194" s="148"/>
      <c r="B194" s="150"/>
      <c r="C194" s="158"/>
      <c r="D194" s="43"/>
      <c r="E194" s="148"/>
      <c r="H194" s="43"/>
      <c r="I194" s="43"/>
      <c r="J194" s="43"/>
    </row>
    <row r="195" spans="1:10" s="162" customFormat="1" x14ac:dyDescent="0.2">
      <c r="A195" s="148"/>
      <c r="B195" s="150"/>
      <c r="C195" s="158"/>
      <c r="D195" s="43"/>
      <c r="E195" s="148"/>
      <c r="H195" s="43"/>
      <c r="I195" s="43"/>
      <c r="J195" s="43"/>
    </row>
    <row r="196" spans="1:10" s="162" customFormat="1" x14ac:dyDescent="0.2">
      <c r="A196" s="148"/>
      <c r="B196" s="150"/>
      <c r="C196" s="158"/>
      <c r="D196" s="43"/>
      <c r="E196" s="148"/>
      <c r="H196" s="43"/>
      <c r="I196" s="43"/>
      <c r="J196" s="43"/>
    </row>
    <row r="197" spans="1:10" s="162" customFormat="1" x14ac:dyDescent="0.2">
      <c r="A197" s="148"/>
      <c r="B197" s="150"/>
      <c r="C197" s="158"/>
      <c r="D197" s="43"/>
      <c r="E197" s="148"/>
      <c r="H197" s="43"/>
      <c r="I197" s="43"/>
      <c r="J197" s="43"/>
    </row>
    <row r="198" spans="1:10" s="162" customFormat="1" x14ac:dyDescent="0.2">
      <c r="A198" s="148"/>
      <c r="B198" s="150"/>
      <c r="C198" s="158"/>
      <c r="D198" s="43"/>
      <c r="E198" s="148"/>
      <c r="H198" s="43"/>
      <c r="I198" s="43"/>
      <c r="J198" s="43"/>
    </row>
    <row r="199" spans="1:10" s="162" customFormat="1" x14ac:dyDescent="0.2">
      <c r="A199" s="148"/>
      <c r="B199" s="150"/>
      <c r="C199" s="158"/>
      <c r="D199" s="43"/>
      <c r="E199" s="148"/>
      <c r="H199" s="43"/>
      <c r="I199" s="43"/>
      <c r="J199" s="43"/>
    </row>
    <row r="200" spans="1:10" s="162" customFormat="1" x14ac:dyDescent="0.2">
      <c r="A200" s="148"/>
      <c r="B200" s="150"/>
      <c r="C200" s="158"/>
      <c r="D200" s="43"/>
      <c r="E200" s="148"/>
      <c r="H200" s="43"/>
      <c r="I200" s="43"/>
      <c r="J200" s="43"/>
    </row>
    <row r="201" spans="1:10" s="162" customFormat="1" x14ac:dyDescent="0.2">
      <c r="A201" s="148"/>
      <c r="B201" s="150"/>
      <c r="C201" s="158"/>
      <c r="D201" s="43"/>
      <c r="E201" s="148"/>
      <c r="H201" s="43"/>
      <c r="I201" s="43"/>
      <c r="J201" s="43"/>
    </row>
    <row r="202" spans="1:10" s="162" customFormat="1" x14ac:dyDescent="0.2">
      <c r="A202" s="148"/>
      <c r="B202" s="150"/>
      <c r="C202" s="158"/>
      <c r="D202" s="43"/>
      <c r="E202" s="148"/>
      <c r="H202" s="43"/>
      <c r="I202" s="43"/>
      <c r="J202" s="43"/>
    </row>
    <row r="203" spans="1:10" s="162" customFormat="1" x14ac:dyDescent="0.2">
      <c r="A203" s="148"/>
      <c r="B203" s="150"/>
      <c r="C203" s="158"/>
      <c r="D203" s="43"/>
      <c r="E203" s="148"/>
      <c r="H203" s="43"/>
      <c r="I203" s="43"/>
      <c r="J203" s="43"/>
    </row>
    <row r="204" spans="1:10" s="162" customFormat="1" x14ac:dyDescent="0.2">
      <c r="A204" s="148"/>
      <c r="B204" s="150"/>
      <c r="C204" s="158"/>
      <c r="D204" s="43"/>
      <c r="E204" s="148"/>
      <c r="H204" s="43"/>
      <c r="I204" s="43"/>
      <c r="J204" s="43"/>
    </row>
    <row r="205" spans="1:10" s="162" customFormat="1" x14ac:dyDescent="0.2">
      <c r="A205" s="148"/>
      <c r="B205" s="150"/>
      <c r="C205" s="158"/>
      <c r="D205" s="43"/>
      <c r="E205" s="148"/>
      <c r="H205" s="43"/>
      <c r="I205" s="43"/>
      <c r="J205" s="43"/>
    </row>
    <row r="206" spans="1:10" s="162" customFormat="1" x14ac:dyDescent="0.2">
      <c r="A206" s="148"/>
      <c r="B206" s="150"/>
      <c r="C206" s="158"/>
      <c r="D206" s="43"/>
      <c r="E206" s="148"/>
      <c r="H206" s="43"/>
      <c r="I206" s="43"/>
      <c r="J206" s="43"/>
    </row>
    <row r="207" spans="1:10" s="162" customFormat="1" x14ac:dyDescent="0.2">
      <c r="A207" s="148"/>
      <c r="B207" s="150"/>
      <c r="C207" s="158"/>
      <c r="D207" s="43"/>
      <c r="E207" s="148"/>
      <c r="H207" s="43"/>
      <c r="I207" s="43"/>
      <c r="J207" s="43"/>
    </row>
    <row r="208" spans="1:10" s="162" customFormat="1" x14ac:dyDescent="0.2">
      <c r="A208" s="148"/>
      <c r="B208" s="150"/>
      <c r="C208" s="158"/>
      <c r="D208" s="43"/>
      <c r="E208" s="148"/>
      <c r="H208" s="43"/>
      <c r="I208" s="43"/>
      <c r="J208" s="43"/>
    </row>
    <row r="209" spans="1:10" s="162" customFormat="1" x14ac:dyDescent="0.2">
      <c r="A209" s="148"/>
      <c r="B209" s="150"/>
      <c r="C209" s="158"/>
      <c r="D209" s="43"/>
      <c r="E209" s="148"/>
      <c r="H209" s="43"/>
      <c r="I209" s="43"/>
      <c r="J209" s="43"/>
    </row>
    <row r="210" spans="1:10" s="162" customFormat="1" x14ac:dyDescent="0.2">
      <c r="A210" s="148"/>
      <c r="B210" s="150"/>
      <c r="C210" s="158"/>
      <c r="D210" s="43"/>
      <c r="E210" s="148"/>
      <c r="H210" s="43"/>
      <c r="I210" s="43"/>
      <c r="J210" s="43"/>
    </row>
    <row r="211" spans="1:10" s="162" customFormat="1" x14ac:dyDescent="0.2">
      <c r="A211" s="148"/>
      <c r="B211" s="150"/>
      <c r="C211" s="158"/>
      <c r="D211" s="43"/>
      <c r="E211" s="148"/>
      <c r="H211" s="43"/>
      <c r="I211" s="43"/>
      <c r="J211" s="43"/>
    </row>
    <row r="212" spans="1:10" s="162" customFormat="1" x14ac:dyDescent="0.2">
      <c r="A212" s="148"/>
      <c r="B212" s="150"/>
      <c r="C212" s="158"/>
      <c r="D212" s="43"/>
      <c r="E212" s="148"/>
      <c r="H212" s="43"/>
      <c r="I212" s="43"/>
      <c r="J212" s="43"/>
    </row>
    <row r="213" spans="1:10" s="162" customFormat="1" x14ac:dyDescent="0.2">
      <c r="A213" s="148"/>
      <c r="B213" s="150"/>
      <c r="C213" s="158"/>
      <c r="D213" s="43"/>
      <c r="E213" s="148"/>
      <c r="H213" s="43"/>
      <c r="I213" s="43"/>
      <c r="J213" s="43"/>
    </row>
    <row r="214" spans="1:10" s="162" customFormat="1" x14ac:dyDescent="0.2">
      <c r="A214" s="148"/>
      <c r="B214" s="150"/>
      <c r="C214" s="158"/>
      <c r="D214" s="43"/>
      <c r="E214" s="148"/>
      <c r="H214" s="43"/>
      <c r="I214" s="43"/>
      <c r="J214" s="43"/>
    </row>
    <row r="215" spans="1:10" s="162" customFormat="1" x14ac:dyDescent="0.2">
      <c r="A215" s="148"/>
      <c r="B215" s="150"/>
      <c r="C215" s="158"/>
      <c r="D215" s="43"/>
      <c r="E215" s="148"/>
      <c r="H215" s="43"/>
      <c r="I215" s="43"/>
      <c r="J215" s="43"/>
    </row>
    <row r="216" spans="1:10" s="162" customFormat="1" x14ac:dyDescent="0.2">
      <c r="A216" s="148"/>
      <c r="B216" s="150"/>
      <c r="C216" s="158"/>
      <c r="D216" s="43"/>
      <c r="E216" s="148"/>
      <c r="H216" s="43"/>
      <c r="I216" s="43"/>
      <c r="J216" s="43"/>
    </row>
    <row r="217" spans="1:10" s="162" customFormat="1" x14ac:dyDescent="0.2">
      <c r="A217" s="148"/>
      <c r="B217" s="150"/>
      <c r="C217" s="158"/>
      <c r="D217" s="43"/>
      <c r="E217" s="148"/>
      <c r="H217" s="43"/>
      <c r="I217" s="43"/>
      <c r="J217" s="43"/>
    </row>
    <row r="218" spans="1:10" s="162" customFormat="1" x14ac:dyDescent="0.2">
      <c r="A218" s="148"/>
      <c r="B218" s="150"/>
      <c r="C218" s="158"/>
      <c r="D218" s="43"/>
      <c r="E218" s="148"/>
      <c r="H218" s="43"/>
      <c r="I218" s="43"/>
      <c r="J218" s="43"/>
    </row>
    <row r="219" spans="1:10" s="162" customFormat="1" x14ac:dyDescent="0.2">
      <c r="A219" s="148"/>
      <c r="B219" s="150"/>
      <c r="C219" s="158"/>
      <c r="D219" s="43"/>
      <c r="E219" s="148"/>
      <c r="H219" s="43"/>
      <c r="I219" s="43"/>
      <c r="J219" s="43"/>
    </row>
    <row r="220" spans="1:10" s="162" customFormat="1" x14ac:dyDescent="0.2">
      <c r="A220" s="148"/>
      <c r="B220" s="150"/>
      <c r="C220" s="158"/>
      <c r="D220" s="43"/>
      <c r="E220" s="148"/>
      <c r="H220" s="43"/>
      <c r="I220" s="43"/>
      <c r="J220" s="43"/>
    </row>
    <row r="221" spans="1:10" s="162" customFormat="1" x14ac:dyDescent="0.2">
      <c r="A221" s="148"/>
      <c r="B221" s="150"/>
      <c r="C221" s="158"/>
      <c r="D221" s="43"/>
      <c r="E221" s="148"/>
      <c r="H221" s="43"/>
      <c r="I221" s="43"/>
      <c r="J221" s="43"/>
    </row>
    <row r="222" spans="1:10" s="162" customFormat="1" x14ac:dyDescent="0.2">
      <c r="A222" s="148"/>
      <c r="B222" s="150"/>
      <c r="C222" s="158"/>
      <c r="D222" s="43"/>
      <c r="E222" s="148"/>
      <c r="H222" s="43"/>
      <c r="I222" s="43"/>
      <c r="J222" s="43"/>
    </row>
    <row r="223" spans="1:10" s="162" customFormat="1" x14ac:dyDescent="0.2">
      <c r="A223" s="148"/>
      <c r="B223" s="150"/>
      <c r="C223" s="158"/>
      <c r="D223" s="43"/>
      <c r="E223" s="148"/>
      <c r="H223" s="43"/>
      <c r="I223" s="43"/>
      <c r="J223" s="43"/>
    </row>
    <row r="224" spans="1:10" s="162" customFormat="1" x14ac:dyDescent="0.2">
      <c r="A224" s="148"/>
      <c r="B224" s="150"/>
      <c r="C224" s="158"/>
      <c r="D224" s="43"/>
      <c r="E224" s="148"/>
      <c r="H224" s="43"/>
      <c r="I224" s="43"/>
      <c r="J224" s="43"/>
    </row>
    <row r="225" spans="1:10" s="162" customFormat="1" x14ac:dyDescent="0.2">
      <c r="A225" s="148"/>
      <c r="B225" s="150"/>
      <c r="C225" s="158"/>
      <c r="D225" s="43"/>
      <c r="E225" s="148"/>
      <c r="H225" s="43"/>
      <c r="I225" s="43"/>
      <c r="J225" s="43"/>
    </row>
    <row r="226" spans="1:10" s="162" customFormat="1" x14ac:dyDescent="0.2">
      <c r="A226" s="148"/>
      <c r="B226" s="150"/>
      <c r="C226" s="158"/>
      <c r="D226" s="43"/>
      <c r="E226" s="148"/>
      <c r="H226" s="43"/>
      <c r="I226" s="43"/>
      <c r="J226" s="43"/>
    </row>
    <row r="227" spans="1:10" s="162" customFormat="1" x14ac:dyDescent="0.2">
      <c r="A227" s="148"/>
      <c r="B227" s="150"/>
      <c r="C227" s="158"/>
      <c r="D227" s="43"/>
      <c r="E227" s="148"/>
      <c r="H227" s="43"/>
      <c r="I227" s="43"/>
      <c r="J227" s="43"/>
    </row>
    <row r="228" spans="1:10" s="162" customFormat="1" x14ac:dyDescent="0.2">
      <c r="A228" s="148"/>
      <c r="B228" s="150"/>
      <c r="C228" s="158"/>
      <c r="D228" s="43"/>
      <c r="E228" s="148"/>
      <c r="H228" s="43"/>
      <c r="I228" s="43"/>
      <c r="J228" s="43"/>
    </row>
    <row r="229" spans="1:10" s="162" customFormat="1" x14ac:dyDescent="0.2">
      <c r="A229" s="148"/>
      <c r="B229" s="150"/>
      <c r="C229" s="158"/>
      <c r="D229" s="43"/>
      <c r="E229" s="148"/>
      <c r="H229" s="43"/>
      <c r="I229" s="43"/>
      <c r="J229" s="43"/>
    </row>
    <row r="230" spans="1:10" s="162" customFormat="1" x14ac:dyDescent="0.2">
      <c r="A230" s="148"/>
      <c r="B230" s="150"/>
      <c r="C230" s="158"/>
      <c r="D230" s="43"/>
      <c r="E230" s="148"/>
      <c r="H230" s="43"/>
      <c r="I230" s="43"/>
      <c r="J230" s="43"/>
    </row>
    <row r="231" spans="1:10" s="162" customFormat="1" x14ac:dyDescent="0.2">
      <c r="A231" s="148"/>
      <c r="B231" s="150"/>
      <c r="C231" s="158"/>
      <c r="D231" s="43"/>
      <c r="E231" s="148"/>
      <c r="H231" s="43"/>
      <c r="I231" s="43"/>
      <c r="J231" s="43"/>
    </row>
    <row r="232" spans="1:10" s="162" customFormat="1" x14ac:dyDescent="0.2">
      <c r="A232" s="148"/>
      <c r="B232" s="150"/>
      <c r="C232" s="158"/>
      <c r="D232" s="43"/>
      <c r="E232" s="148"/>
      <c r="H232" s="43"/>
      <c r="I232" s="43"/>
      <c r="J232" s="43"/>
    </row>
    <row r="233" spans="1:10" s="162" customFormat="1" x14ac:dyDescent="0.2">
      <c r="A233" s="148"/>
      <c r="B233" s="150"/>
      <c r="C233" s="158"/>
      <c r="D233" s="43"/>
      <c r="E233" s="148"/>
      <c r="H233" s="43"/>
      <c r="I233" s="43"/>
      <c r="J233" s="43"/>
    </row>
    <row r="234" spans="1:10" s="162" customFormat="1" x14ac:dyDescent="0.2">
      <c r="A234" s="148"/>
      <c r="B234" s="150"/>
      <c r="C234" s="158"/>
      <c r="D234" s="43"/>
      <c r="E234" s="148"/>
      <c r="H234" s="43"/>
      <c r="I234" s="43"/>
      <c r="J234" s="43"/>
    </row>
    <row r="235" spans="1:10" s="162" customFormat="1" x14ac:dyDescent="0.2">
      <c r="A235" s="148"/>
      <c r="B235" s="150"/>
      <c r="C235" s="158"/>
      <c r="D235" s="43"/>
      <c r="E235" s="148"/>
      <c r="H235" s="43"/>
      <c r="I235" s="43"/>
      <c r="J235" s="43"/>
    </row>
    <row r="236" spans="1:10" s="162" customFormat="1" x14ac:dyDescent="0.2">
      <c r="A236" s="148"/>
      <c r="B236" s="150"/>
      <c r="C236" s="158"/>
      <c r="D236" s="43"/>
      <c r="E236" s="148"/>
      <c r="H236" s="43"/>
      <c r="I236" s="43"/>
      <c r="J236" s="43"/>
    </row>
    <row r="237" spans="1:10" s="162" customFormat="1" x14ac:dyDescent="0.2">
      <c r="A237" s="148"/>
      <c r="B237" s="150"/>
      <c r="C237" s="158"/>
      <c r="D237" s="43"/>
      <c r="E237" s="148"/>
      <c r="H237" s="43"/>
      <c r="I237" s="43"/>
      <c r="J237" s="43"/>
    </row>
    <row r="238" spans="1:10" s="162" customFormat="1" x14ac:dyDescent="0.2">
      <c r="A238" s="148"/>
      <c r="B238" s="150"/>
      <c r="C238" s="158"/>
      <c r="D238" s="43"/>
      <c r="E238" s="148"/>
      <c r="H238" s="43"/>
      <c r="I238" s="43"/>
      <c r="J238" s="43"/>
    </row>
    <row r="239" spans="1:10" s="162" customFormat="1" x14ac:dyDescent="0.2">
      <c r="A239" s="148"/>
      <c r="B239" s="150"/>
      <c r="C239" s="158"/>
      <c r="D239" s="43"/>
      <c r="E239" s="148"/>
      <c r="H239" s="43"/>
      <c r="I239" s="43"/>
      <c r="J239" s="43"/>
    </row>
    <row r="240" spans="1:10" s="162" customFormat="1" x14ac:dyDescent="0.2">
      <c r="A240" s="148"/>
      <c r="B240" s="150"/>
      <c r="C240" s="158"/>
      <c r="D240" s="43"/>
      <c r="E240" s="148"/>
      <c r="H240" s="43"/>
      <c r="I240" s="43"/>
      <c r="J240" s="43"/>
    </row>
    <row r="241" spans="1:10" s="162" customFormat="1" x14ac:dyDescent="0.2">
      <c r="A241" s="148"/>
      <c r="B241" s="150"/>
      <c r="C241" s="158"/>
      <c r="D241" s="43"/>
      <c r="E241" s="148"/>
      <c r="H241" s="43"/>
      <c r="I241" s="43"/>
      <c r="J241" s="43"/>
    </row>
    <row r="242" spans="1:10" s="162" customFormat="1" x14ac:dyDescent="0.2">
      <c r="A242" s="148"/>
      <c r="B242" s="150"/>
      <c r="C242" s="158"/>
      <c r="D242" s="43"/>
      <c r="E242" s="148"/>
      <c r="H242" s="43"/>
      <c r="I242" s="43"/>
      <c r="J242" s="43"/>
    </row>
    <row r="243" spans="1:10" s="162" customFormat="1" x14ac:dyDescent="0.2">
      <c r="A243" s="148"/>
      <c r="B243" s="150"/>
      <c r="C243" s="158"/>
      <c r="D243" s="43"/>
      <c r="E243" s="148"/>
      <c r="H243" s="43"/>
      <c r="I243" s="43"/>
      <c r="J243" s="43"/>
    </row>
    <row r="244" spans="1:10" s="162" customFormat="1" x14ac:dyDescent="0.2">
      <c r="A244" s="148"/>
      <c r="B244" s="150"/>
      <c r="C244" s="158"/>
      <c r="D244" s="43"/>
      <c r="E244" s="148"/>
      <c r="H244" s="43"/>
      <c r="I244" s="43"/>
      <c r="J244" s="43"/>
    </row>
    <row r="245" spans="1:10" s="162" customFormat="1" x14ac:dyDescent="0.2">
      <c r="A245" s="148"/>
      <c r="B245" s="150"/>
      <c r="C245" s="158"/>
      <c r="D245" s="43"/>
      <c r="E245" s="148"/>
      <c r="H245" s="43"/>
      <c r="I245" s="43"/>
      <c r="J245" s="43"/>
    </row>
    <row r="246" spans="1:10" s="162" customFormat="1" x14ac:dyDescent="0.2">
      <c r="A246" s="148"/>
      <c r="B246" s="150"/>
      <c r="C246" s="158"/>
      <c r="D246" s="43"/>
      <c r="E246" s="148"/>
      <c r="H246" s="43"/>
      <c r="I246" s="43"/>
      <c r="J246" s="43"/>
    </row>
    <row r="247" spans="1:10" s="162" customFormat="1" x14ac:dyDescent="0.2">
      <c r="A247" s="148"/>
      <c r="B247" s="150"/>
      <c r="C247" s="158"/>
      <c r="D247" s="43"/>
      <c r="E247" s="148"/>
      <c r="H247" s="43"/>
      <c r="I247" s="43"/>
      <c r="J247" s="43"/>
    </row>
    <row r="248" spans="1:10" s="162" customFormat="1" x14ac:dyDescent="0.2">
      <c r="A248" s="148"/>
      <c r="B248" s="150"/>
      <c r="C248" s="158"/>
      <c r="D248" s="43"/>
      <c r="E248" s="148"/>
      <c r="H248" s="43"/>
      <c r="I248" s="43"/>
      <c r="J248" s="43"/>
    </row>
    <row r="249" spans="1:10" s="162" customFormat="1" x14ac:dyDescent="0.2">
      <c r="A249" s="148"/>
      <c r="B249" s="150"/>
      <c r="C249" s="158"/>
      <c r="D249" s="43"/>
      <c r="E249" s="148"/>
      <c r="H249" s="43"/>
      <c r="I249" s="43"/>
      <c r="J249" s="43"/>
    </row>
    <row r="250" spans="1:10" s="162" customFormat="1" x14ac:dyDescent="0.2">
      <c r="A250" s="148"/>
      <c r="B250" s="150"/>
      <c r="C250" s="158"/>
      <c r="D250" s="43"/>
      <c r="E250" s="148"/>
      <c r="H250" s="43"/>
      <c r="I250" s="43"/>
      <c r="J250" s="43"/>
    </row>
    <row r="251" spans="1:10" s="162" customFormat="1" x14ac:dyDescent="0.2">
      <c r="A251" s="148"/>
      <c r="B251" s="150"/>
      <c r="C251" s="158"/>
      <c r="D251" s="43"/>
      <c r="E251" s="148"/>
      <c r="H251" s="43"/>
      <c r="I251" s="43"/>
      <c r="J251" s="43"/>
    </row>
    <row r="252" spans="1:10" s="162" customFormat="1" x14ac:dyDescent="0.2">
      <c r="A252" s="148"/>
      <c r="B252" s="150"/>
      <c r="C252" s="158"/>
      <c r="D252" s="43"/>
      <c r="E252" s="148"/>
      <c r="H252" s="43"/>
      <c r="I252" s="43"/>
      <c r="J252" s="43"/>
    </row>
    <row r="253" spans="1:10" s="162" customFormat="1" x14ac:dyDescent="0.2">
      <c r="A253" s="148"/>
      <c r="B253" s="150"/>
      <c r="C253" s="158"/>
      <c r="D253" s="43"/>
      <c r="E253" s="148"/>
      <c r="H253" s="43"/>
      <c r="I253" s="43"/>
      <c r="J253" s="43"/>
    </row>
    <row r="254" spans="1:10" s="162" customFormat="1" x14ac:dyDescent="0.2">
      <c r="A254" s="148"/>
      <c r="B254" s="150"/>
      <c r="C254" s="158"/>
      <c r="D254" s="43"/>
      <c r="E254" s="148"/>
      <c r="H254" s="43"/>
      <c r="I254" s="43"/>
      <c r="J254" s="43"/>
    </row>
    <row r="255" spans="1:10" s="162" customFormat="1" x14ac:dyDescent="0.2">
      <c r="A255" s="148"/>
      <c r="B255" s="150"/>
      <c r="C255" s="158"/>
      <c r="D255" s="43"/>
      <c r="E255" s="148"/>
      <c r="H255" s="43"/>
      <c r="I255" s="43"/>
      <c r="J255" s="43"/>
    </row>
    <row r="256" spans="1:10" s="162" customFormat="1" x14ac:dyDescent="0.2">
      <c r="A256" s="148"/>
      <c r="B256" s="150"/>
      <c r="C256" s="158"/>
      <c r="D256" s="43"/>
      <c r="E256" s="148"/>
      <c r="H256" s="43"/>
      <c r="I256" s="43"/>
      <c r="J256" s="43"/>
    </row>
    <row r="257" spans="1:10" s="162" customFormat="1" x14ac:dyDescent="0.2">
      <c r="A257" s="148"/>
      <c r="B257" s="150"/>
      <c r="C257" s="158"/>
      <c r="D257" s="43"/>
      <c r="E257" s="148"/>
      <c r="H257" s="43"/>
      <c r="I257" s="43"/>
      <c r="J257" s="43"/>
    </row>
    <row r="258" spans="1:10" s="162" customFormat="1" x14ac:dyDescent="0.2">
      <c r="A258" s="148"/>
      <c r="B258" s="150"/>
      <c r="C258" s="158"/>
      <c r="D258" s="43"/>
      <c r="E258" s="148"/>
      <c r="H258" s="43"/>
      <c r="I258" s="43"/>
      <c r="J258" s="43"/>
    </row>
    <row r="259" spans="1:10" s="162" customFormat="1" x14ac:dyDescent="0.2">
      <c r="A259" s="148"/>
      <c r="B259" s="150"/>
      <c r="C259" s="158"/>
      <c r="D259" s="43"/>
      <c r="E259" s="148"/>
      <c r="H259" s="43"/>
      <c r="I259" s="43"/>
      <c r="J259" s="43"/>
    </row>
    <row r="260" spans="1:10" s="162" customFormat="1" x14ac:dyDescent="0.2">
      <c r="A260" s="148"/>
      <c r="B260" s="150"/>
      <c r="C260" s="158"/>
      <c r="D260" s="43"/>
      <c r="E260" s="148"/>
      <c r="H260" s="43"/>
      <c r="I260" s="43"/>
      <c r="J260" s="43"/>
    </row>
    <row r="261" spans="1:10" s="162" customFormat="1" x14ac:dyDescent="0.2">
      <c r="A261" s="148"/>
      <c r="B261" s="150"/>
      <c r="C261" s="158"/>
      <c r="D261" s="43"/>
      <c r="E261" s="148"/>
      <c r="H261" s="43"/>
      <c r="I261" s="43"/>
      <c r="J261" s="43"/>
    </row>
    <row r="262" spans="1:10" s="162" customFormat="1" x14ac:dyDescent="0.2">
      <c r="A262" s="148"/>
      <c r="B262" s="150"/>
      <c r="C262" s="158"/>
      <c r="D262" s="43"/>
      <c r="E262" s="148"/>
      <c r="H262" s="43"/>
      <c r="I262" s="43"/>
      <c r="J262" s="43"/>
    </row>
    <row r="263" spans="1:10" s="162" customFormat="1" x14ac:dyDescent="0.2">
      <c r="A263" s="148"/>
      <c r="B263" s="150"/>
      <c r="C263" s="158"/>
      <c r="D263" s="43"/>
      <c r="E263" s="148"/>
      <c r="H263" s="43"/>
      <c r="I263" s="43"/>
      <c r="J263" s="43"/>
    </row>
    <row r="264" spans="1:10" s="162" customFormat="1" x14ac:dyDescent="0.2">
      <c r="A264" s="148"/>
      <c r="B264" s="150"/>
      <c r="C264" s="158"/>
      <c r="D264" s="43"/>
      <c r="E264" s="148"/>
      <c r="H264" s="43"/>
      <c r="I264" s="43"/>
      <c r="J264" s="43"/>
    </row>
    <row r="265" spans="1:10" s="162" customFormat="1" x14ac:dyDescent="0.2">
      <c r="A265" s="148"/>
      <c r="B265" s="150"/>
      <c r="C265" s="158"/>
      <c r="D265" s="43"/>
      <c r="E265" s="148"/>
      <c r="H265" s="43"/>
      <c r="I265" s="43"/>
      <c r="J265" s="43"/>
    </row>
    <row r="266" spans="1:10" s="162" customFormat="1" x14ac:dyDescent="0.2">
      <c r="A266" s="148"/>
      <c r="B266" s="150"/>
      <c r="C266" s="158"/>
      <c r="D266" s="43"/>
      <c r="E266" s="148"/>
      <c r="H266" s="43"/>
      <c r="I266" s="43"/>
      <c r="J266" s="43"/>
    </row>
    <row r="267" spans="1:10" s="162" customFormat="1" x14ac:dyDescent="0.2">
      <c r="A267" s="148"/>
      <c r="B267" s="150"/>
      <c r="C267" s="158"/>
      <c r="D267" s="43"/>
      <c r="E267" s="148"/>
      <c r="H267" s="43"/>
      <c r="I267" s="43"/>
      <c r="J267" s="43"/>
    </row>
    <row r="268" spans="1:10" s="162" customFormat="1" x14ac:dyDescent="0.2">
      <c r="A268" s="148"/>
      <c r="B268" s="150"/>
      <c r="C268" s="158"/>
      <c r="D268" s="43"/>
      <c r="E268" s="148"/>
      <c r="H268" s="43"/>
      <c r="I268" s="43"/>
      <c r="J268" s="43"/>
    </row>
    <row r="269" spans="1:10" s="162" customFormat="1" x14ac:dyDescent="0.2">
      <c r="A269" s="148"/>
      <c r="B269" s="150"/>
      <c r="C269" s="158"/>
      <c r="D269" s="43"/>
      <c r="E269" s="148"/>
      <c r="H269" s="43"/>
      <c r="I269" s="43"/>
      <c r="J269" s="43"/>
    </row>
    <row r="270" spans="1:10" s="162" customFormat="1" x14ac:dyDescent="0.2">
      <c r="A270" s="148"/>
      <c r="B270" s="150"/>
      <c r="C270" s="158"/>
      <c r="D270" s="43"/>
      <c r="E270" s="148"/>
      <c r="H270" s="43"/>
      <c r="I270" s="43"/>
      <c r="J270" s="43"/>
    </row>
    <row r="271" spans="1:10" s="162" customFormat="1" x14ac:dyDescent="0.2">
      <c r="A271" s="148"/>
      <c r="B271" s="150"/>
      <c r="C271" s="158"/>
      <c r="D271" s="43"/>
      <c r="E271" s="148"/>
      <c r="H271" s="43"/>
      <c r="I271" s="43"/>
      <c r="J271" s="43"/>
    </row>
    <row r="272" spans="1:10" s="162" customFormat="1" x14ac:dyDescent="0.2">
      <c r="A272" s="148"/>
      <c r="B272" s="150"/>
      <c r="C272" s="158"/>
      <c r="D272" s="43"/>
      <c r="E272" s="148"/>
      <c r="H272" s="43"/>
      <c r="I272" s="43"/>
      <c r="J272" s="43"/>
    </row>
    <row r="273" spans="1:10" s="162" customFormat="1" x14ac:dyDescent="0.2">
      <c r="A273" s="148"/>
      <c r="B273" s="150"/>
      <c r="C273" s="158"/>
      <c r="D273" s="43"/>
      <c r="E273" s="148"/>
      <c r="H273" s="43"/>
      <c r="I273" s="43"/>
      <c r="J273" s="43"/>
    </row>
    <row r="274" spans="1:10" s="162" customFormat="1" x14ac:dyDescent="0.2">
      <c r="A274" s="148"/>
      <c r="B274" s="150"/>
      <c r="C274" s="158"/>
      <c r="D274" s="43"/>
      <c r="E274" s="148"/>
      <c r="H274" s="43"/>
      <c r="I274" s="43"/>
      <c r="J274" s="43"/>
    </row>
    <row r="275" spans="1:10" s="162" customFormat="1" x14ac:dyDescent="0.2">
      <c r="A275" s="148"/>
      <c r="B275" s="150"/>
      <c r="C275" s="158"/>
      <c r="D275" s="43"/>
      <c r="E275" s="148"/>
      <c r="H275" s="43"/>
      <c r="I275" s="43"/>
      <c r="J275" s="43"/>
    </row>
    <row r="276" spans="1:10" s="162" customFormat="1" x14ac:dyDescent="0.2">
      <c r="A276" s="148"/>
      <c r="B276" s="150"/>
      <c r="C276" s="158"/>
      <c r="D276" s="43"/>
      <c r="E276" s="148"/>
      <c r="H276" s="43"/>
      <c r="I276" s="43"/>
      <c r="J276" s="43"/>
    </row>
    <row r="277" spans="1:10" s="162" customFormat="1" x14ac:dyDescent="0.2">
      <c r="A277" s="148"/>
      <c r="B277" s="150"/>
      <c r="C277" s="158"/>
      <c r="D277" s="43"/>
      <c r="E277" s="148"/>
      <c r="H277" s="43"/>
      <c r="I277" s="43"/>
      <c r="J277" s="43"/>
    </row>
    <row r="278" spans="1:10" s="162" customFormat="1" x14ac:dyDescent="0.2">
      <c r="A278" s="148"/>
      <c r="B278" s="150"/>
      <c r="C278" s="158"/>
      <c r="D278" s="43"/>
      <c r="E278" s="148"/>
      <c r="H278" s="43"/>
      <c r="I278" s="43"/>
      <c r="J278" s="43"/>
    </row>
    <row r="279" spans="1:10" s="162" customFormat="1" x14ac:dyDescent="0.2">
      <c r="A279" s="148"/>
      <c r="B279" s="150"/>
      <c r="C279" s="158"/>
      <c r="D279" s="43"/>
      <c r="E279" s="148"/>
      <c r="H279" s="43"/>
      <c r="I279" s="43"/>
      <c r="J279" s="43"/>
    </row>
    <row r="280" spans="1:10" s="162" customFormat="1" x14ac:dyDescent="0.2">
      <c r="A280" s="148"/>
      <c r="B280" s="150"/>
      <c r="C280" s="158"/>
      <c r="D280" s="43"/>
      <c r="E280" s="148"/>
      <c r="H280" s="43"/>
      <c r="I280" s="43"/>
      <c r="J280" s="43"/>
    </row>
    <row r="281" spans="1:10" s="162" customFormat="1" x14ac:dyDescent="0.2">
      <c r="A281" s="148"/>
      <c r="B281" s="150"/>
      <c r="C281" s="158"/>
      <c r="D281" s="43"/>
      <c r="E281" s="148"/>
      <c r="H281" s="43"/>
      <c r="I281" s="43"/>
      <c r="J281" s="43"/>
    </row>
    <row r="282" spans="1:10" s="162" customFormat="1" x14ac:dyDescent="0.2">
      <c r="A282" s="148"/>
      <c r="B282" s="150"/>
      <c r="C282" s="158"/>
      <c r="D282" s="43"/>
      <c r="E282" s="148"/>
      <c r="H282" s="43"/>
      <c r="I282" s="43"/>
      <c r="J282" s="43"/>
    </row>
    <row r="283" spans="1:10" s="162" customFormat="1" x14ac:dyDescent="0.2">
      <c r="A283" s="148"/>
      <c r="B283" s="150"/>
      <c r="C283" s="158"/>
      <c r="D283" s="43"/>
      <c r="E283" s="148"/>
      <c r="H283" s="43"/>
      <c r="I283" s="43"/>
      <c r="J283" s="43"/>
    </row>
    <row r="284" spans="1:10" s="162" customFormat="1" x14ac:dyDescent="0.2">
      <c r="A284" s="148"/>
      <c r="B284" s="150"/>
      <c r="C284" s="158"/>
      <c r="D284" s="43"/>
      <c r="E284" s="148"/>
      <c r="H284" s="43"/>
      <c r="I284" s="43"/>
      <c r="J284" s="43"/>
    </row>
    <row r="285" spans="1:10" s="162" customFormat="1" x14ac:dyDescent="0.2">
      <c r="A285" s="148"/>
      <c r="B285" s="150"/>
      <c r="C285" s="158"/>
      <c r="D285" s="43"/>
      <c r="E285" s="148"/>
      <c r="H285" s="43"/>
      <c r="I285" s="43"/>
      <c r="J285" s="43"/>
    </row>
    <row r="286" spans="1:10" s="162" customFormat="1" x14ac:dyDescent="0.2">
      <c r="A286" s="148"/>
      <c r="B286" s="150"/>
      <c r="C286" s="158"/>
      <c r="D286" s="43"/>
      <c r="E286" s="148"/>
      <c r="H286" s="43"/>
      <c r="I286" s="43"/>
      <c r="J286" s="43"/>
    </row>
    <row r="287" spans="1:10" s="162" customFormat="1" x14ac:dyDescent="0.2">
      <c r="A287" s="148"/>
      <c r="B287" s="150"/>
      <c r="C287" s="158"/>
      <c r="D287" s="43"/>
      <c r="E287" s="148"/>
      <c r="H287" s="43"/>
      <c r="I287" s="43"/>
      <c r="J287" s="43"/>
    </row>
    <row r="288" spans="1:10" s="162" customFormat="1" x14ac:dyDescent="0.2">
      <c r="A288" s="148"/>
      <c r="B288" s="150"/>
      <c r="C288" s="158"/>
      <c r="D288" s="43"/>
      <c r="E288" s="148"/>
      <c r="H288" s="43"/>
      <c r="I288" s="43"/>
      <c r="J288" s="43"/>
    </row>
    <row r="289" spans="1:10" s="162" customFormat="1" x14ac:dyDescent="0.2">
      <c r="A289" s="148"/>
      <c r="B289" s="150"/>
      <c r="C289" s="158"/>
      <c r="D289" s="43"/>
      <c r="E289" s="148"/>
      <c r="H289" s="43"/>
      <c r="I289" s="43"/>
      <c r="J289" s="43"/>
    </row>
    <row r="290" spans="1:10" s="162" customFormat="1" x14ac:dyDescent="0.2">
      <c r="A290" s="148"/>
      <c r="B290" s="150"/>
      <c r="C290" s="158"/>
      <c r="D290" s="43"/>
      <c r="E290" s="148"/>
      <c r="H290" s="43"/>
      <c r="I290" s="43"/>
      <c r="J290" s="43"/>
    </row>
    <row r="291" spans="1:10" s="162" customFormat="1" x14ac:dyDescent="0.2">
      <c r="A291" s="148"/>
      <c r="B291" s="150"/>
      <c r="C291" s="158"/>
      <c r="D291" s="43"/>
      <c r="E291" s="148"/>
      <c r="H291" s="43"/>
      <c r="I291" s="43"/>
      <c r="J291" s="43"/>
    </row>
    <row r="292" spans="1:10" s="162" customFormat="1" x14ac:dyDescent="0.2">
      <c r="A292" s="148"/>
      <c r="B292" s="150"/>
      <c r="C292" s="158"/>
      <c r="D292" s="43"/>
      <c r="E292" s="148"/>
      <c r="H292" s="43"/>
      <c r="I292" s="43"/>
      <c r="J292" s="43"/>
    </row>
    <row r="293" spans="1:10" s="162" customFormat="1" x14ac:dyDescent="0.2">
      <c r="A293" s="148"/>
      <c r="B293" s="150"/>
      <c r="C293" s="158"/>
      <c r="D293" s="43"/>
      <c r="E293" s="148"/>
      <c r="H293" s="43"/>
      <c r="I293" s="43"/>
      <c r="J293" s="43"/>
    </row>
    <row r="294" spans="1:10" s="162" customFormat="1" x14ac:dyDescent="0.2">
      <c r="A294" s="148"/>
      <c r="B294" s="150"/>
      <c r="C294" s="158"/>
      <c r="D294" s="43"/>
      <c r="E294" s="148"/>
      <c r="H294" s="43"/>
      <c r="I294" s="43"/>
      <c r="J294" s="43"/>
    </row>
    <row r="295" spans="1:10" s="162" customFormat="1" x14ac:dyDescent="0.2">
      <c r="A295" s="148"/>
      <c r="B295" s="150"/>
      <c r="C295" s="158"/>
      <c r="D295" s="43"/>
      <c r="E295" s="148"/>
      <c r="H295" s="43"/>
      <c r="I295" s="43"/>
      <c r="J295" s="43"/>
    </row>
    <row r="296" spans="1:10" s="162" customFormat="1" x14ac:dyDescent="0.2">
      <c r="A296" s="148"/>
      <c r="B296" s="150"/>
      <c r="C296" s="158"/>
      <c r="D296" s="43"/>
      <c r="E296" s="148"/>
      <c r="H296" s="43"/>
      <c r="I296" s="43"/>
      <c r="J296" s="43"/>
    </row>
    <row r="297" spans="1:10" s="162" customFormat="1" x14ac:dyDescent="0.2">
      <c r="A297" s="148"/>
      <c r="B297" s="150"/>
      <c r="C297" s="158"/>
      <c r="D297" s="43"/>
      <c r="E297" s="148"/>
      <c r="H297" s="43"/>
      <c r="I297" s="43"/>
      <c r="J297" s="43"/>
    </row>
    <row r="298" spans="1:10" s="162" customFormat="1" x14ac:dyDescent="0.2">
      <c r="A298" s="148"/>
      <c r="B298" s="150"/>
      <c r="C298" s="158"/>
      <c r="D298" s="43"/>
      <c r="E298" s="148"/>
      <c r="H298" s="43"/>
      <c r="I298" s="43"/>
      <c r="J298" s="43"/>
    </row>
    <row r="299" spans="1:10" s="162" customFormat="1" x14ac:dyDescent="0.2">
      <c r="A299" s="148"/>
      <c r="B299" s="150"/>
      <c r="C299" s="158"/>
      <c r="D299" s="43"/>
      <c r="E299" s="148"/>
      <c r="H299" s="43"/>
      <c r="I299" s="43"/>
      <c r="J299" s="43"/>
    </row>
    <row r="300" spans="1:10" s="162" customFormat="1" x14ac:dyDescent="0.2">
      <c r="A300" s="148"/>
      <c r="B300" s="150"/>
      <c r="C300" s="158"/>
      <c r="D300" s="43"/>
      <c r="E300" s="148"/>
      <c r="H300" s="43"/>
      <c r="I300" s="43"/>
      <c r="J300" s="43"/>
    </row>
    <row r="301" spans="1:10" s="162" customFormat="1" x14ac:dyDescent="0.2">
      <c r="A301" s="148"/>
      <c r="B301" s="150"/>
      <c r="C301" s="158"/>
      <c r="D301" s="43"/>
      <c r="E301" s="148"/>
      <c r="H301" s="43"/>
      <c r="I301" s="43"/>
      <c r="J301" s="43"/>
    </row>
    <row r="302" spans="1:10" s="162" customFormat="1" x14ac:dyDescent="0.2">
      <c r="A302" s="148"/>
      <c r="B302" s="150"/>
      <c r="C302" s="158"/>
      <c r="D302" s="43"/>
      <c r="E302" s="148"/>
      <c r="H302" s="43"/>
      <c r="I302" s="43"/>
      <c r="J302" s="43"/>
    </row>
    <row r="303" spans="1:10" s="162" customFormat="1" x14ac:dyDescent="0.2">
      <c r="A303" s="148"/>
      <c r="B303" s="150"/>
      <c r="C303" s="158"/>
      <c r="D303" s="43"/>
      <c r="E303" s="148"/>
      <c r="H303" s="43"/>
      <c r="I303" s="43"/>
      <c r="J303" s="43"/>
    </row>
    <row r="304" spans="1:10" s="162" customFormat="1" x14ac:dyDescent="0.2">
      <c r="A304" s="148"/>
      <c r="B304" s="150"/>
      <c r="C304" s="158"/>
      <c r="D304" s="43"/>
      <c r="E304" s="148"/>
      <c r="H304" s="43"/>
      <c r="I304" s="43"/>
      <c r="J304" s="43"/>
    </row>
    <row r="305" spans="1:10" s="162" customFormat="1" x14ac:dyDescent="0.2">
      <c r="A305" s="148"/>
      <c r="B305" s="150"/>
      <c r="C305" s="158"/>
      <c r="D305" s="43"/>
      <c r="E305" s="148"/>
      <c r="H305" s="43"/>
      <c r="I305" s="43"/>
      <c r="J305" s="43"/>
    </row>
    <row r="306" spans="1:10" s="162" customFormat="1" x14ac:dyDescent="0.2">
      <c r="A306" s="148"/>
      <c r="B306" s="150"/>
      <c r="C306" s="158"/>
      <c r="D306" s="43"/>
      <c r="E306" s="148"/>
      <c r="H306" s="43"/>
      <c r="I306" s="43"/>
      <c r="J306" s="43"/>
    </row>
    <row r="307" spans="1:10" s="162" customFormat="1" x14ac:dyDescent="0.2">
      <c r="A307" s="148"/>
      <c r="B307" s="150"/>
      <c r="C307" s="158"/>
      <c r="D307" s="43"/>
      <c r="E307" s="148"/>
      <c r="H307" s="43"/>
      <c r="I307" s="43"/>
      <c r="J307" s="43"/>
    </row>
    <row r="308" spans="1:10" s="162" customFormat="1" x14ac:dyDescent="0.2">
      <c r="A308" s="148"/>
      <c r="B308" s="150"/>
      <c r="C308" s="158"/>
      <c r="D308" s="43"/>
      <c r="E308" s="148"/>
      <c r="H308" s="43"/>
      <c r="I308" s="43"/>
      <c r="J308" s="43"/>
    </row>
    <row r="309" spans="1:10" s="162" customFormat="1" x14ac:dyDescent="0.2">
      <c r="A309" s="148"/>
      <c r="B309" s="150"/>
      <c r="C309" s="158"/>
      <c r="D309" s="43"/>
      <c r="E309" s="148"/>
      <c r="H309" s="43"/>
      <c r="I309" s="43"/>
      <c r="J309" s="43"/>
    </row>
    <row r="310" spans="1:10" s="162" customFormat="1" x14ac:dyDescent="0.2">
      <c r="A310" s="148"/>
      <c r="B310" s="150"/>
      <c r="C310" s="158"/>
      <c r="D310" s="43"/>
      <c r="E310" s="148"/>
      <c r="H310" s="43"/>
      <c r="I310" s="43"/>
      <c r="J310" s="43"/>
    </row>
    <row r="311" spans="1:10" s="162" customFormat="1" x14ac:dyDescent="0.2">
      <c r="A311" s="148"/>
      <c r="B311" s="150"/>
      <c r="C311" s="158"/>
      <c r="D311" s="43"/>
      <c r="E311" s="148"/>
      <c r="H311" s="43"/>
      <c r="I311" s="43"/>
      <c r="J311" s="43"/>
    </row>
    <row r="312" spans="1:10" s="162" customFormat="1" x14ac:dyDescent="0.2">
      <c r="A312" s="148"/>
      <c r="B312" s="150"/>
      <c r="C312" s="158"/>
      <c r="D312" s="43"/>
      <c r="E312" s="148"/>
      <c r="H312" s="43"/>
      <c r="I312" s="43"/>
      <c r="J312" s="43"/>
    </row>
    <row r="313" spans="1:10" s="162" customFormat="1" x14ac:dyDescent="0.2">
      <c r="A313" s="148"/>
      <c r="B313" s="150"/>
      <c r="C313" s="158"/>
      <c r="D313" s="43"/>
      <c r="E313" s="148"/>
      <c r="H313" s="43"/>
      <c r="I313" s="43"/>
      <c r="J313" s="43"/>
    </row>
    <row r="314" spans="1:10" s="162" customFormat="1" x14ac:dyDescent="0.2">
      <c r="A314" s="148"/>
      <c r="B314" s="150"/>
      <c r="C314" s="158"/>
      <c r="D314" s="43"/>
      <c r="E314" s="148"/>
      <c r="H314" s="43"/>
      <c r="I314" s="43"/>
      <c r="J314" s="43"/>
    </row>
    <row r="315" spans="1:10" s="162" customFormat="1" x14ac:dyDescent="0.2">
      <c r="A315" s="148"/>
      <c r="B315" s="150"/>
      <c r="C315" s="158"/>
      <c r="D315" s="43"/>
      <c r="E315" s="148"/>
      <c r="H315" s="43"/>
      <c r="I315" s="43"/>
      <c r="J315" s="43"/>
    </row>
    <row r="316" spans="1:10" s="162" customFormat="1" x14ac:dyDescent="0.2">
      <c r="A316" s="148"/>
      <c r="B316" s="150"/>
      <c r="C316" s="158"/>
      <c r="D316" s="43"/>
      <c r="E316" s="148"/>
      <c r="H316" s="43"/>
      <c r="I316" s="43"/>
      <c r="J316" s="43"/>
    </row>
    <row r="317" spans="1:10" s="162" customFormat="1" x14ac:dyDescent="0.2">
      <c r="A317" s="148"/>
      <c r="B317" s="150"/>
      <c r="C317" s="158"/>
      <c r="D317" s="43"/>
      <c r="E317" s="148"/>
      <c r="H317" s="43"/>
      <c r="I317" s="43"/>
      <c r="J317" s="43"/>
    </row>
    <row r="318" spans="1:10" s="162" customFormat="1" x14ac:dyDescent="0.2">
      <c r="A318" s="148"/>
      <c r="B318" s="150"/>
      <c r="C318" s="158"/>
      <c r="D318" s="43"/>
      <c r="E318" s="148"/>
      <c r="H318" s="43"/>
      <c r="I318" s="43"/>
      <c r="J318" s="43"/>
    </row>
    <row r="319" spans="1:10" s="162" customFormat="1" x14ac:dyDescent="0.2">
      <c r="A319" s="148"/>
      <c r="B319" s="150"/>
      <c r="C319" s="158"/>
      <c r="D319" s="43"/>
      <c r="E319" s="148"/>
      <c r="H319" s="43"/>
      <c r="I319" s="43"/>
      <c r="J319" s="43"/>
    </row>
    <row r="320" spans="1:10" s="162" customFormat="1" x14ac:dyDescent="0.2">
      <c r="A320" s="148"/>
      <c r="B320" s="150"/>
      <c r="C320" s="158"/>
      <c r="D320" s="43"/>
      <c r="E320" s="148"/>
      <c r="H320" s="43"/>
      <c r="I320" s="43"/>
      <c r="J320" s="43"/>
    </row>
    <row r="321" spans="1:10" s="162" customFormat="1" x14ac:dyDescent="0.2">
      <c r="A321" s="148"/>
      <c r="B321" s="150"/>
      <c r="C321" s="158"/>
      <c r="D321" s="43"/>
      <c r="E321" s="148"/>
      <c r="H321" s="43"/>
      <c r="I321" s="43"/>
      <c r="J321" s="43"/>
    </row>
    <row r="322" spans="1:10" s="162" customFormat="1" x14ac:dyDescent="0.2">
      <c r="A322" s="148"/>
      <c r="B322" s="150"/>
      <c r="C322" s="158"/>
      <c r="D322" s="43"/>
      <c r="E322" s="148"/>
      <c r="H322" s="43"/>
      <c r="I322" s="43"/>
      <c r="J322" s="43"/>
    </row>
    <row r="323" spans="1:10" s="162" customFormat="1" x14ac:dyDescent="0.2">
      <c r="A323" s="148"/>
      <c r="B323" s="150"/>
      <c r="C323" s="158"/>
      <c r="D323" s="43"/>
      <c r="E323" s="148"/>
      <c r="H323" s="43"/>
      <c r="I323" s="43"/>
      <c r="J323" s="43"/>
    </row>
    <row r="324" spans="1:10" s="162" customFormat="1" x14ac:dyDescent="0.2">
      <c r="A324" s="148"/>
      <c r="B324" s="150"/>
      <c r="C324" s="158"/>
      <c r="D324" s="43"/>
      <c r="E324" s="148"/>
      <c r="H324" s="43"/>
      <c r="I324" s="43"/>
      <c r="J324" s="43"/>
    </row>
    <row r="325" spans="1:10" s="162" customFormat="1" x14ac:dyDescent="0.2">
      <c r="A325" s="148"/>
      <c r="B325" s="150"/>
      <c r="C325" s="158"/>
      <c r="D325" s="43"/>
      <c r="E325" s="148"/>
      <c r="H325" s="43"/>
      <c r="I325" s="43"/>
      <c r="J325" s="43"/>
    </row>
    <row r="326" spans="1:10" s="162" customFormat="1" x14ac:dyDescent="0.2">
      <c r="A326" s="148"/>
      <c r="B326" s="150"/>
      <c r="C326" s="158"/>
      <c r="D326" s="43"/>
      <c r="E326" s="148"/>
      <c r="H326" s="43"/>
      <c r="I326" s="43"/>
      <c r="J326" s="43"/>
    </row>
    <row r="327" spans="1:10" s="162" customFormat="1" x14ac:dyDescent="0.2">
      <c r="A327" s="148"/>
      <c r="B327" s="150"/>
      <c r="C327" s="158"/>
      <c r="D327" s="43"/>
      <c r="E327" s="148"/>
      <c r="H327" s="43"/>
      <c r="I327" s="43"/>
      <c r="J327" s="43"/>
    </row>
    <row r="328" spans="1:10" s="162" customFormat="1" x14ac:dyDescent="0.2">
      <c r="A328" s="148"/>
      <c r="B328" s="150"/>
      <c r="C328" s="158"/>
      <c r="D328" s="43"/>
      <c r="E328" s="148"/>
      <c r="H328" s="43"/>
      <c r="I328" s="43"/>
      <c r="J328" s="43"/>
    </row>
    <row r="329" spans="1:10" s="162" customFormat="1" x14ac:dyDescent="0.2">
      <c r="A329" s="148"/>
      <c r="B329" s="150"/>
      <c r="C329" s="158"/>
      <c r="D329" s="43"/>
      <c r="E329" s="148"/>
      <c r="H329" s="43"/>
      <c r="I329" s="43"/>
      <c r="J329" s="43"/>
    </row>
    <row r="330" spans="1:10" s="162" customFormat="1" x14ac:dyDescent="0.2">
      <c r="A330" s="148"/>
      <c r="B330" s="150"/>
      <c r="C330" s="158"/>
      <c r="D330" s="43"/>
      <c r="E330" s="148"/>
      <c r="H330" s="43"/>
      <c r="I330" s="43"/>
      <c r="J330" s="43"/>
    </row>
    <row r="331" spans="1:10" s="162" customFormat="1" x14ac:dyDescent="0.2">
      <c r="A331" s="148"/>
      <c r="B331" s="150"/>
      <c r="C331" s="158"/>
      <c r="D331" s="43"/>
      <c r="E331" s="148"/>
      <c r="H331" s="43"/>
      <c r="I331" s="43"/>
      <c r="J331" s="43"/>
    </row>
    <row r="332" spans="1:10" s="162" customFormat="1" x14ac:dyDescent="0.2">
      <c r="A332" s="148"/>
      <c r="B332" s="150"/>
      <c r="C332" s="158"/>
      <c r="D332" s="43"/>
      <c r="E332" s="148"/>
      <c r="H332" s="43"/>
      <c r="I332" s="43"/>
      <c r="J332" s="43"/>
    </row>
    <row r="333" spans="1:10" s="162" customFormat="1" x14ac:dyDescent="0.2">
      <c r="A333" s="148"/>
      <c r="B333" s="150"/>
      <c r="C333" s="158"/>
      <c r="D333" s="43"/>
      <c r="E333" s="148"/>
      <c r="H333" s="43"/>
      <c r="I333" s="43"/>
      <c r="J333" s="43"/>
    </row>
    <row r="334" spans="1:10" s="162" customFormat="1" x14ac:dyDescent="0.2">
      <c r="A334" s="148"/>
      <c r="B334" s="150"/>
      <c r="C334" s="158"/>
      <c r="D334" s="43"/>
      <c r="E334" s="148"/>
      <c r="H334" s="43"/>
      <c r="I334" s="43"/>
      <c r="J334" s="43"/>
    </row>
    <row r="335" spans="1:10" s="162" customFormat="1" x14ac:dyDescent="0.2">
      <c r="A335" s="148"/>
      <c r="B335" s="150"/>
      <c r="C335" s="158"/>
      <c r="D335" s="43"/>
      <c r="E335" s="148"/>
      <c r="H335" s="43"/>
      <c r="I335" s="43"/>
      <c r="J335" s="43"/>
    </row>
    <row r="336" spans="1:10" s="162" customFormat="1" x14ac:dyDescent="0.2">
      <c r="A336" s="148"/>
      <c r="B336" s="150"/>
      <c r="C336" s="158"/>
      <c r="D336" s="43"/>
      <c r="E336" s="148"/>
      <c r="H336" s="43"/>
      <c r="I336" s="43"/>
      <c r="J336" s="43"/>
    </row>
    <row r="337" spans="1:10" s="162" customFormat="1" x14ac:dyDescent="0.2">
      <c r="A337" s="148"/>
      <c r="B337" s="150"/>
      <c r="C337" s="158"/>
      <c r="D337" s="43"/>
      <c r="E337" s="148"/>
      <c r="H337" s="43"/>
      <c r="I337" s="43"/>
      <c r="J337" s="43"/>
    </row>
    <row r="338" spans="1:10" s="162" customFormat="1" x14ac:dyDescent="0.2">
      <c r="A338" s="148"/>
      <c r="B338" s="150"/>
      <c r="C338" s="158"/>
      <c r="D338" s="43"/>
      <c r="E338" s="148"/>
      <c r="H338" s="43"/>
      <c r="I338" s="43"/>
      <c r="J338" s="43"/>
    </row>
    <row r="339" spans="1:10" s="162" customFormat="1" x14ac:dyDescent="0.2">
      <c r="A339" s="148"/>
      <c r="B339" s="150"/>
      <c r="C339" s="158"/>
      <c r="D339" s="43"/>
      <c r="E339" s="148"/>
      <c r="H339" s="43"/>
      <c r="I339" s="43"/>
      <c r="J339" s="43"/>
    </row>
    <row r="340" spans="1:10" s="162" customFormat="1" x14ac:dyDescent="0.2">
      <c r="A340" s="148"/>
      <c r="B340" s="150"/>
      <c r="C340" s="158"/>
      <c r="D340" s="43"/>
      <c r="E340" s="148"/>
      <c r="H340" s="43"/>
      <c r="I340" s="43"/>
      <c r="J340" s="43"/>
    </row>
    <row r="341" spans="1:10" s="162" customFormat="1" x14ac:dyDescent="0.2">
      <c r="A341" s="148"/>
      <c r="B341" s="150"/>
      <c r="C341" s="158"/>
      <c r="D341" s="43"/>
      <c r="E341" s="148"/>
      <c r="H341" s="43"/>
      <c r="I341" s="43"/>
      <c r="J341" s="43"/>
    </row>
    <row r="342" spans="1:10" s="162" customFormat="1" x14ac:dyDescent="0.2">
      <c r="A342" s="148"/>
      <c r="B342" s="150"/>
      <c r="C342" s="158"/>
      <c r="D342" s="43"/>
      <c r="E342" s="148"/>
      <c r="H342" s="43"/>
      <c r="I342" s="43"/>
      <c r="J342" s="43"/>
    </row>
    <row r="343" spans="1:10" s="162" customFormat="1" x14ac:dyDescent="0.2">
      <c r="A343" s="148"/>
      <c r="B343" s="150"/>
      <c r="C343" s="158"/>
      <c r="D343" s="43"/>
      <c r="E343" s="148"/>
      <c r="H343" s="43"/>
      <c r="I343" s="43"/>
      <c r="J343" s="43"/>
    </row>
    <row r="344" spans="1:10" s="162" customFormat="1" x14ac:dyDescent="0.2">
      <c r="A344" s="148"/>
      <c r="B344" s="150"/>
      <c r="C344" s="158"/>
      <c r="D344" s="43"/>
      <c r="E344" s="148"/>
      <c r="H344" s="43"/>
      <c r="I344" s="43"/>
      <c r="J344" s="43"/>
    </row>
    <row r="345" spans="1:10" s="162" customFormat="1" x14ac:dyDescent="0.2">
      <c r="A345" s="148"/>
      <c r="B345" s="150"/>
      <c r="C345" s="158"/>
      <c r="D345" s="43"/>
      <c r="E345" s="148"/>
      <c r="H345" s="43"/>
      <c r="I345" s="43"/>
      <c r="J345" s="43"/>
    </row>
    <row r="346" spans="1:10" s="162" customFormat="1" x14ac:dyDescent="0.2">
      <c r="A346" s="148"/>
      <c r="B346" s="150"/>
      <c r="C346" s="158"/>
      <c r="D346" s="43"/>
      <c r="E346" s="148"/>
      <c r="H346" s="43"/>
      <c r="I346" s="43"/>
      <c r="J346" s="43"/>
    </row>
    <row r="347" spans="1:10" s="162" customFormat="1" x14ac:dyDescent="0.2">
      <c r="A347" s="148"/>
      <c r="B347" s="150"/>
      <c r="C347" s="158"/>
      <c r="D347" s="43"/>
      <c r="E347" s="148"/>
      <c r="H347" s="43"/>
      <c r="I347" s="43"/>
      <c r="J347" s="43"/>
    </row>
    <row r="348" spans="1:10" s="162" customFormat="1" x14ac:dyDescent="0.2">
      <c r="A348" s="148"/>
      <c r="B348" s="150"/>
      <c r="C348" s="158"/>
      <c r="D348" s="43"/>
      <c r="E348" s="148"/>
      <c r="H348" s="43"/>
      <c r="I348" s="43"/>
      <c r="J348" s="43"/>
    </row>
    <row r="349" spans="1:10" s="162" customFormat="1" x14ac:dyDescent="0.2">
      <c r="A349" s="148"/>
      <c r="B349" s="150"/>
      <c r="C349" s="158"/>
      <c r="D349" s="43"/>
      <c r="E349" s="148"/>
      <c r="H349" s="43"/>
      <c r="I349" s="43"/>
      <c r="J349" s="43"/>
    </row>
    <row r="350" spans="1:10" s="162" customFormat="1" x14ac:dyDescent="0.2">
      <c r="A350" s="148"/>
      <c r="B350" s="150"/>
      <c r="C350" s="158"/>
      <c r="D350" s="43"/>
      <c r="E350" s="148"/>
      <c r="H350" s="43"/>
      <c r="I350" s="43"/>
      <c r="J350" s="43"/>
    </row>
    <row r="351" spans="1:10" s="162" customFormat="1" x14ac:dyDescent="0.2">
      <c r="A351" s="148"/>
      <c r="B351" s="150"/>
      <c r="C351" s="158"/>
      <c r="D351" s="43"/>
      <c r="E351" s="148"/>
      <c r="H351" s="43"/>
      <c r="I351" s="43"/>
      <c r="J351" s="43"/>
    </row>
    <row r="352" spans="1:10" s="162" customFormat="1" x14ac:dyDescent="0.2">
      <c r="A352" s="148"/>
      <c r="B352" s="150"/>
      <c r="C352" s="158"/>
      <c r="D352" s="43"/>
      <c r="E352" s="148"/>
      <c r="H352" s="43"/>
      <c r="I352" s="43"/>
      <c r="J352" s="43"/>
    </row>
    <row r="353" spans="1:10" s="162" customFormat="1" x14ac:dyDescent="0.2">
      <c r="A353" s="148"/>
      <c r="B353" s="150"/>
      <c r="C353" s="158"/>
      <c r="D353" s="43"/>
      <c r="E353" s="148"/>
      <c r="H353" s="43"/>
      <c r="I353" s="43"/>
      <c r="J353" s="43"/>
    </row>
    <row r="354" spans="1:10" s="162" customFormat="1" x14ac:dyDescent="0.2">
      <c r="A354" s="148"/>
      <c r="B354" s="150"/>
      <c r="C354" s="158"/>
      <c r="D354" s="43"/>
      <c r="E354" s="148"/>
      <c r="H354" s="43"/>
      <c r="I354" s="43"/>
      <c r="J354" s="43"/>
    </row>
    <row r="355" spans="1:10" s="162" customFormat="1" x14ac:dyDescent="0.2">
      <c r="A355" s="148"/>
      <c r="B355" s="150"/>
      <c r="C355" s="158"/>
      <c r="D355" s="43"/>
      <c r="E355" s="148"/>
      <c r="H355" s="43"/>
      <c r="I355" s="43"/>
      <c r="J355" s="43"/>
    </row>
    <row r="356" spans="1:10" s="162" customFormat="1" x14ac:dyDescent="0.2">
      <c r="A356" s="148"/>
      <c r="B356" s="150"/>
      <c r="C356" s="158"/>
      <c r="D356" s="43"/>
      <c r="E356" s="148"/>
      <c r="H356" s="43"/>
      <c r="I356" s="43"/>
      <c r="J356" s="43"/>
    </row>
    <row r="357" spans="1:10" s="162" customFormat="1" x14ac:dyDescent="0.2">
      <c r="A357" s="148"/>
      <c r="B357" s="150"/>
      <c r="C357" s="158"/>
      <c r="D357" s="43"/>
      <c r="E357" s="148"/>
      <c r="H357" s="43"/>
      <c r="I357" s="43"/>
      <c r="J357" s="43"/>
    </row>
    <row r="358" spans="1:10" s="162" customFormat="1" x14ac:dyDescent="0.2">
      <c r="A358" s="148"/>
      <c r="B358" s="150"/>
      <c r="C358" s="158"/>
      <c r="D358" s="43"/>
      <c r="E358" s="148"/>
      <c r="H358" s="43"/>
      <c r="I358" s="43"/>
      <c r="J358" s="43"/>
    </row>
    <row r="359" spans="1:10" s="162" customFormat="1" x14ac:dyDescent="0.2">
      <c r="A359" s="148"/>
      <c r="B359" s="150"/>
      <c r="C359" s="158"/>
      <c r="D359" s="43"/>
      <c r="E359" s="148"/>
      <c r="H359" s="43"/>
      <c r="I359" s="43"/>
      <c r="J359" s="43"/>
    </row>
    <row r="360" spans="1:10" s="162" customFormat="1" x14ac:dyDescent="0.2">
      <c r="A360" s="148"/>
      <c r="B360" s="150"/>
      <c r="C360" s="158"/>
      <c r="D360" s="43"/>
      <c r="E360" s="148"/>
      <c r="H360" s="43"/>
      <c r="I360" s="43"/>
      <c r="J360" s="43"/>
    </row>
    <row r="361" spans="1:10" s="162" customFormat="1" x14ac:dyDescent="0.2">
      <c r="A361" s="148"/>
      <c r="B361" s="150"/>
      <c r="C361" s="158"/>
      <c r="D361" s="43"/>
      <c r="E361" s="148"/>
      <c r="H361" s="43"/>
      <c r="I361" s="43"/>
      <c r="J361" s="43"/>
    </row>
    <row r="362" spans="1:10" s="162" customFormat="1" x14ac:dyDescent="0.2">
      <c r="A362" s="148"/>
      <c r="B362" s="150"/>
      <c r="C362" s="158"/>
      <c r="D362" s="43"/>
      <c r="E362" s="148"/>
      <c r="H362" s="43"/>
      <c r="I362" s="43"/>
      <c r="J362" s="43"/>
    </row>
    <row r="363" spans="1:10" s="162" customFormat="1" x14ac:dyDescent="0.2">
      <c r="A363" s="148"/>
      <c r="B363" s="150"/>
      <c r="C363" s="158"/>
      <c r="D363" s="43"/>
      <c r="E363" s="148"/>
      <c r="H363" s="43"/>
      <c r="I363" s="43"/>
      <c r="J363" s="43"/>
    </row>
    <row r="364" spans="1:10" s="162" customFormat="1" x14ac:dyDescent="0.2">
      <c r="A364" s="148"/>
      <c r="B364" s="150"/>
      <c r="C364" s="158"/>
      <c r="D364" s="43"/>
      <c r="E364" s="148"/>
      <c r="H364" s="43"/>
      <c r="I364" s="43"/>
      <c r="J364" s="43"/>
    </row>
    <row r="365" spans="1:10" s="162" customFormat="1" x14ac:dyDescent="0.2">
      <c r="A365" s="148"/>
      <c r="B365" s="150"/>
      <c r="C365" s="158"/>
      <c r="D365" s="43"/>
      <c r="E365" s="148"/>
      <c r="H365" s="43"/>
      <c r="I365" s="43"/>
      <c r="J365" s="43"/>
    </row>
    <row r="366" spans="1:10" s="162" customFormat="1" x14ac:dyDescent="0.2">
      <c r="A366" s="148"/>
      <c r="B366" s="150"/>
      <c r="C366" s="158"/>
      <c r="D366" s="43"/>
      <c r="E366" s="148"/>
      <c r="H366" s="43"/>
      <c r="I366" s="43"/>
      <c r="J366" s="43"/>
    </row>
    <row r="367" spans="1:10" s="162" customFormat="1" x14ac:dyDescent="0.2">
      <c r="A367" s="148"/>
      <c r="B367" s="150"/>
      <c r="C367" s="158"/>
      <c r="D367" s="43"/>
      <c r="E367" s="148"/>
      <c r="H367" s="43"/>
      <c r="I367" s="43"/>
      <c r="J367" s="43"/>
    </row>
    <row r="368" spans="1:10" s="162" customFormat="1" x14ac:dyDescent="0.2">
      <c r="A368" s="148"/>
      <c r="B368" s="150"/>
      <c r="C368" s="158"/>
      <c r="D368" s="43"/>
      <c r="E368" s="148"/>
      <c r="H368" s="43"/>
      <c r="I368" s="43"/>
      <c r="J368" s="43"/>
    </row>
    <row r="369" spans="1:10" s="162" customFormat="1" x14ac:dyDescent="0.2">
      <c r="A369" s="148"/>
      <c r="B369" s="150"/>
      <c r="C369" s="158"/>
      <c r="D369" s="43"/>
      <c r="E369" s="148"/>
      <c r="H369" s="43"/>
      <c r="I369" s="43"/>
      <c r="J369" s="43"/>
    </row>
    <row r="370" spans="1:10" s="162" customFormat="1" x14ac:dyDescent="0.2">
      <c r="A370" s="148"/>
      <c r="B370" s="150"/>
      <c r="C370" s="158"/>
      <c r="D370" s="43"/>
      <c r="E370" s="148"/>
      <c r="H370" s="43"/>
      <c r="I370" s="43"/>
      <c r="J370" s="43"/>
    </row>
    <row r="371" spans="1:10" s="162" customFormat="1" x14ac:dyDescent="0.2">
      <c r="A371" s="148"/>
      <c r="B371" s="150"/>
      <c r="C371" s="158"/>
      <c r="D371" s="43"/>
      <c r="E371" s="148"/>
      <c r="H371" s="43"/>
      <c r="I371" s="43"/>
      <c r="J371" s="43"/>
    </row>
    <row r="372" spans="1:10" s="162" customFormat="1" x14ac:dyDescent="0.2">
      <c r="A372" s="148"/>
      <c r="B372" s="150"/>
      <c r="C372" s="158"/>
      <c r="D372" s="43"/>
      <c r="E372" s="148"/>
      <c r="H372" s="43"/>
      <c r="I372" s="43"/>
      <c r="J372" s="43"/>
    </row>
    <row r="373" spans="1:10" s="162" customFormat="1" x14ac:dyDescent="0.2">
      <c r="A373" s="148"/>
      <c r="B373" s="150"/>
      <c r="C373" s="158"/>
      <c r="D373" s="43"/>
      <c r="E373" s="148"/>
      <c r="H373" s="43"/>
      <c r="I373" s="43"/>
      <c r="J373" s="43"/>
    </row>
    <row r="374" spans="1:10" s="162" customFormat="1" x14ac:dyDescent="0.2">
      <c r="A374" s="148"/>
      <c r="B374" s="150"/>
      <c r="C374" s="158"/>
      <c r="D374" s="43"/>
      <c r="E374" s="148"/>
      <c r="H374" s="43"/>
      <c r="I374" s="43"/>
      <c r="J374" s="43"/>
    </row>
    <row r="375" spans="1:10" s="162" customFormat="1" x14ac:dyDescent="0.2">
      <c r="A375" s="148"/>
      <c r="B375" s="150"/>
      <c r="C375" s="158"/>
      <c r="D375" s="43"/>
      <c r="E375" s="148"/>
      <c r="H375" s="43"/>
      <c r="I375" s="43"/>
      <c r="J375" s="43"/>
    </row>
    <row r="376" spans="1:10" s="162" customFormat="1" x14ac:dyDescent="0.2">
      <c r="A376" s="148"/>
      <c r="B376" s="150"/>
      <c r="C376" s="158"/>
      <c r="D376" s="43"/>
      <c r="E376" s="148"/>
      <c r="H376" s="43"/>
      <c r="I376" s="43"/>
      <c r="J376" s="43"/>
    </row>
    <row r="377" spans="1:10" s="162" customFormat="1" x14ac:dyDescent="0.2">
      <c r="A377" s="148"/>
      <c r="B377" s="150"/>
      <c r="C377" s="158"/>
      <c r="D377" s="43"/>
      <c r="E377" s="148"/>
      <c r="H377" s="43"/>
      <c r="I377" s="43"/>
      <c r="J377" s="43"/>
    </row>
    <row r="378" spans="1:10" s="162" customFormat="1" x14ac:dyDescent="0.2">
      <c r="A378" s="148"/>
      <c r="B378" s="150"/>
      <c r="C378" s="158"/>
      <c r="D378" s="43"/>
      <c r="E378" s="148"/>
      <c r="H378" s="43"/>
      <c r="I378" s="43"/>
      <c r="J378" s="43"/>
    </row>
    <row r="379" spans="1:10" s="162" customFormat="1" x14ac:dyDescent="0.2">
      <c r="A379" s="148"/>
      <c r="B379" s="150"/>
      <c r="C379" s="158"/>
      <c r="D379" s="43"/>
      <c r="E379" s="148"/>
      <c r="H379" s="43"/>
      <c r="I379" s="43"/>
      <c r="J379" s="43"/>
    </row>
    <row r="380" spans="1:10" s="162" customFormat="1" x14ac:dyDescent="0.2">
      <c r="A380" s="148"/>
      <c r="B380" s="150"/>
      <c r="C380" s="158"/>
      <c r="D380" s="43"/>
      <c r="E380" s="148"/>
      <c r="H380" s="43"/>
      <c r="I380" s="43"/>
      <c r="J380" s="43"/>
    </row>
    <row r="381" spans="1:10" s="162" customFormat="1" x14ac:dyDescent="0.2">
      <c r="A381" s="148"/>
      <c r="B381" s="150"/>
      <c r="C381" s="158"/>
      <c r="D381" s="43"/>
      <c r="E381" s="148"/>
      <c r="H381" s="43"/>
      <c r="I381" s="43"/>
      <c r="J381" s="43"/>
    </row>
    <row r="382" spans="1:10" s="162" customFormat="1" x14ac:dyDescent="0.2">
      <c r="A382" s="148"/>
      <c r="B382" s="150"/>
      <c r="C382" s="158"/>
      <c r="D382" s="43"/>
      <c r="E382" s="148"/>
      <c r="H382" s="43"/>
      <c r="I382" s="43"/>
      <c r="J382" s="43"/>
    </row>
    <row r="383" spans="1:10" s="162" customFormat="1" x14ac:dyDescent="0.2">
      <c r="A383" s="148"/>
      <c r="B383" s="150"/>
      <c r="C383" s="158"/>
      <c r="D383" s="43"/>
      <c r="E383" s="148"/>
      <c r="H383" s="43"/>
      <c r="I383" s="43"/>
      <c r="J383" s="43"/>
    </row>
    <row r="384" spans="1:10" s="162" customFormat="1" x14ac:dyDescent="0.2">
      <c r="A384" s="148"/>
      <c r="B384" s="150"/>
      <c r="C384" s="158"/>
      <c r="D384" s="43"/>
      <c r="E384" s="148"/>
      <c r="H384" s="43"/>
      <c r="I384" s="43"/>
      <c r="J384" s="43"/>
    </row>
    <row r="385" spans="1:10" s="162" customFormat="1" x14ac:dyDescent="0.2">
      <c r="A385" s="148"/>
      <c r="B385" s="150"/>
      <c r="C385" s="158"/>
      <c r="D385" s="43"/>
      <c r="E385" s="148"/>
      <c r="H385" s="43"/>
      <c r="I385" s="43"/>
      <c r="J385" s="43"/>
    </row>
    <row r="386" spans="1:10" s="162" customFormat="1" x14ac:dyDescent="0.2">
      <c r="A386" s="148"/>
      <c r="B386" s="150"/>
      <c r="C386" s="158"/>
      <c r="D386" s="43"/>
      <c r="E386" s="148"/>
      <c r="H386" s="43"/>
      <c r="I386" s="43"/>
      <c r="J386" s="43"/>
    </row>
    <row r="387" spans="1:10" s="162" customFormat="1" x14ac:dyDescent="0.2">
      <c r="A387" s="148"/>
      <c r="B387" s="150"/>
      <c r="C387" s="158"/>
      <c r="D387" s="43"/>
      <c r="E387" s="148"/>
      <c r="H387" s="43"/>
      <c r="I387" s="43"/>
      <c r="J387" s="43"/>
    </row>
    <row r="388" spans="1:10" s="162" customFormat="1" x14ac:dyDescent="0.2">
      <c r="A388" s="148"/>
      <c r="B388" s="150"/>
      <c r="C388" s="158"/>
      <c r="D388" s="43"/>
      <c r="E388" s="148"/>
      <c r="H388" s="43"/>
      <c r="I388" s="43"/>
      <c r="J388" s="43"/>
    </row>
    <row r="389" spans="1:10" s="162" customFormat="1" x14ac:dyDescent="0.2">
      <c r="A389" s="148"/>
      <c r="B389" s="150"/>
      <c r="C389" s="158"/>
      <c r="D389" s="43"/>
      <c r="E389" s="148"/>
      <c r="H389" s="43"/>
      <c r="I389" s="43"/>
      <c r="J389" s="43"/>
    </row>
    <row r="390" spans="1:10" s="162" customFormat="1" x14ac:dyDescent="0.2">
      <c r="A390" s="148"/>
      <c r="B390" s="150"/>
      <c r="C390" s="158"/>
      <c r="D390" s="43"/>
      <c r="E390" s="148"/>
      <c r="H390" s="43"/>
      <c r="I390" s="43"/>
      <c r="J390" s="43"/>
    </row>
    <row r="391" spans="1:10" s="162" customFormat="1" x14ac:dyDescent="0.2">
      <c r="A391" s="148"/>
      <c r="B391" s="150"/>
      <c r="C391" s="158"/>
      <c r="D391" s="43"/>
      <c r="E391" s="148"/>
      <c r="H391" s="43"/>
      <c r="I391" s="43"/>
      <c r="J391" s="43"/>
    </row>
    <row r="392" spans="1:10" s="162" customFormat="1" x14ac:dyDescent="0.2">
      <c r="A392" s="148"/>
      <c r="B392" s="150"/>
      <c r="C392" s="158"/>
      <c r="D392" s="43"/>
      <c r="E392" s="148"/>
      <c r="H392" s="43"/>
      <c r="I392" s="43"/>
      <c r="J392" s="43"/>
    </row>
    <row r="393" spans="1:10" s="162" customFormat="1" x14ac:dyDescent="0.2">
      <c r="A393" s="148"/>
      <c r="B393" s="150"/>
      <c r="C393" s="158"/>
      <c r="D393" s="43"/>
      <c r="E393" s="148"/>
      <c r="H393" s="43"/>
      <c r="I393" s="43"/>
      <c r="J393" s="43"/>
    </row>
    <row r="394" spans="1:10" s="162" customFormat="1" x14ac:dyDescent="0.2">
      <c r="A394" s="148"/>
      <c r="B394" s="150"/>
      <c r="C394" s="158"/>
      <c r="D394" s="43"/>
      <c r="E394" s="148"/>
      <c r="H394" s="43"/>
      <c r="I394" s="43"/>
      <c r="J394" s="43"/>
    </row>
    <row r="395" spans="1:10" s="162" customFormat="1" x14ac:dyDescent="0.2">
      <c r="A395" s="148"/>
      <c r="B395" s="150"/>
      <c r="C395" s="158"/>
      <c r="D395" s="43"/>
      <c r="E395" s="148"/>
      <c r="H395" s="43"/>
      <c r="I395" s="43"/>
      <c r="J395" s="43"/>
    </row>
    <row r="396" spans="1:10" s="162" customFormat="1" x14ac:dyDescent="0.2">
      <c r="A396" s="148"/>
      <c r="B396" s="150"/>
      <c r="C396" s="158"/>
      <c r="D396" s="43"/>
      <c r="E396" s="148"/>
      <c r="H396" s="43"/>
      <c r="I396" s="43"/>
      <c r="J396" s="43"/>
    </row>
    <row r="397" spans="1:10" s="162" customFormat="1" x14ac:dyDescent="0.2">
      <c r="A397" s="148"/>
      <c r="B397" s="150"/>
      <c r="C397" s="158"/>
      <c r="D397" s="43"/>
      <c r="E397" s="148"/>
      <c r="H397" s="43"/>
      <c r="I397" s="43"/>
      <c r="J397" s="43"/>
    </row>
    <row r="398" spans="1:10" s="162" customFormat="1" x14ac:dyDescent="0.2">
      <c r="A398" s="148"/>
      <c r="B398" s="150"/>
      <c r="C398" s="158"/>
      <c r="D398" s="43"/>
      <c r="E398" s="148"/>
      <c r="H398" s="43"/>
      <c r="I398" s="43"/>
      <c r="J398" s="43"/>
    </row>
    <row r="399" spans="1:10" s="162" customFormat="1" x14ac:dyDescent="0.2">
      <c r="A399" s="148"/>
      <c r="B399" s="150"/>
      <c r="C399" s="158"/>
      <c r="D399" s="43"/>
      <c r="E399" s="148"/>
      <c r="H399" s="43"/>
      <c r="I399" s="43"/>
      <c r="J399" s="43"/>
    </row>
    <row r="400" spans="1:10" s="162" customFormat="1" x14ac:dyDescent="0.2">
      <c r="A400" s="148"/>
      <c r="B400" s="150"/>
      <c r="C400" s="158"/>
      <c r="D400" s="43"/>
      <c r="E400" s="148"/>
      <c r="H400" s="43"/>
      <c r="I400" s="43"/>
      <c r="J400" s="43"/>
    </row>
    <row r="401" spans="1:10" s="162" customFormat="1" x14ac:dyDescent="0.2">
      <c r="A401" s="148"/>
      <c r="B401" s="150"/>
      <c r="C401" s="158"/>
      <c r="D401" s="43"/>
      <c r="E401" s="148"/>
      <c r="H401" s="43"/>
      <c r="I401" s="43"/>
      <c r="J401" s="43"/>
    </row>
    <row r="402" spans="1:10" s="162" customFormat="1" x14ac:dyDescent="0.2">
      <c r="A402" s="148"/>
      <c r="B402" s="150"/>
      <c r="C402" s="158"/>
      <c r="D402" s="43"/>
      <c r="E402" s="148"/>
      <c r="H402" s="43"/>
      <c r="I402" s="43"/>
      <c r="J402" s="43"/>
    </row>
    <row r="403" spans="1:10" s="162" customFormat="1" x14ac:dyDescent="0.2">
      <c r="A403" s="148"/>
      <c r="B403" s="150"/>
      <c r="C403" s="158"/>
      <c r="D403" s="43"/>
      <c r="E403" s="148"/>
      <c r="H403" s="43"/>
      <c r="I403" s="43"/>
      <c r="J403" s="43"/>
    </row>
    <row r="404" spans="1:10" s="162" customFormat="1" x14ac:dyDescent="0.2">
      <c r="A404" s="148"/>
      <c r="B404" s="150"/>
      <c r="C404" s="158"/>
      <c r="D404" s="43"/>
      <c r="E404" s="148"/>
      <c r="H404" s="43"/>
      <c r="I404" s="43"/>
      <c r="J404" s="43"/>
    </row>
    <row r="405" spans="1:10" s="162" customFormat="1" x14ac:dyDescent="0.2">
      <c r="A405" s="148"/>
      <c r="B405" s="150"/>
      <c r="C405" s="158"/>
      <c r="D405" s="43"/>
      <c r="E405" s="148"/>
      <c r="H405" s="43"/>
      <c r="I405" s="43"/>
      <c r="J405" s="43"/>
    </row>
    <row r="406" spans="1:10" s="162" customFormat="1" x14ac:dyDescent="0.2">
      <c r="A406" s="148"/>
      <c r="B406" s="150"/>
      <c r="C406" s="158"/>
      <c r="D406" s="43"/>
      <c r="E406" s="148"/>
      <c r="H406" s="43"/>
      <c r="I406" s="43"/>
      <c r="J406" s="43"/>
    </row>
    <row r="407" spans="1:10" s="162" customFormat="1" x14ac:dyDescent="0.2">
      <c r="A407" s="148"/>
      <c r="B407" s="150"/>
      <c r="C407" s="158"/>
      <c r="D407" s="43"/>
      <c r="E407" s="148"/>
      <c r="H407" s="43"/>
      <c r="I407" s="43"/>
      <c r="J407" s="43"/>
    </row>
    <row r="408" spans="1:10" s="162" customFormat="1" x14ac:dyDescent="0.2">
      <c r="A408" s="148"/>
      <c r="B408" s="150"/>
      <c r="C408" s="158"/>
      <c r="D408" s="43"/>
      <c r="E408" s="148"/>
      <c r="H408" s="43"/>
      <c r="I408" s="43"/>
      <c r="J408" s="43"/>
    </row>
    <row r="409" spans="1:10" s="162" customFormat="1" x14ac:dyDescent="0.2">
      <c r="A409" s="148"/>
      <c r="B409" s="150"/>
      <c r="C409" s="158"/>
      <c r="D409" s="43"/>
      <c r="E409" s="148"/>
      <c r="H409" s="43"/>
      <c r="I409" s="43"/>
      <c r="J409" s="43"/>
    </row>
    <row r="410" spans="1:10" s="162" customFormat="1" x14ac:dyDescent="0.2">
      <c r="A410" s="148"/>
      <c r="B410" s="150"/>
      <c r="C410" s="158"/>
      <c r="D410" s="43"/>
      <c r="E410" s="148"/>
      <c r="H410" s="43"/>
      <c r="I410" s="43"/>
      <c r="J410" s="43"/>
    </row>
    <row r="411" spans="1:10" s="162" customFormat="1" x14ac:dyDescent="0.2">
      <c r="A411" s="148"/>
      <c r="B411" s="150"/>
      <c r="C411" s="158"/>
      <c r="D411" s="43"/>
      <c r="E411" s="148"/>
      <c r="H411" s="43"/>
      <c r="I411" s="43"/>
      <c r="J411" s="43"/>
    </row>
    <row r="412" spans="1:10" s="162" customFormat="1" x14ac:dyDescent="0.2">
      <c r="A412" s="148"/>
      <c r="B412" s="150"/>
      <c r="C412" s="158"/>
      <c r="D412" s="43"/>
      <c r="E412" s="148"/>
      <c r="H412" s="43"/>
      <c r="I412" s="43"/>
      <c r="J412" s="43"/>
    </row>
    <row r="413" spans="1:10" s="162" customFormat="1" x14ac:dyDescent="0.2">
      <c r="A413" s="148"/>
      <c r="B413" s="150"/>
      <c r="C413" s="158"/>
      <c r="D413" s="43"/>
      <c r="E413" s="148"/>
      <c r="H413" s="43"/>
      <c r="I413" s="43"/>
      <c r="J413" s="43"/>
    </row>
    <row r="414" spans="1:10" s="162" customFormat="1" x14ac:dyDescent="0.2">
      <c r="A414" s="148"/>
      <c r="B414" s="150"/>
      <c r="C414" s="158"/>
      <c r="D414" s="43"/>
      <c r="E414" s="148"/>
      <c r="H414" s="43"/>
      <c r="I414" s="43"/>
      <c r="J414" s="43"/>
    </row>
    <row r="415" spans="1:10" s="162" customFormat="1" x14ac:dyDescent="0.2">
      <c r="A415" s="148"/>
      <c r="B415" s="150"/>
      <c r="C415" s="158"/>
      <c r="D415" s="43"/>
      <c r="E415" s="148"/>
      <c r="H415" s="43"/>
      <c r="I415" s="43"/>
      <c r="J415" s="43"/>
    </row>
    <row r="416" spans="1:10" s="162" customFormat="1" x14ac:dyDescent="0.2">
      <c r="A416" s="148"/>
      <c r="B416" s="150"/>
      <c r="C416" s="158"/>
      <c r="D416" s="43"/>
      <c r="E416" s="148"/>
      <c r="H416" s="43"/>
      <c r="I416" s="43"/>
      <c r="J416" s="43"/>
    </row>
    <row r="417" spans="1:10" s="162" customFormat="1" x14ac:dyDescent="0.2">
      <c r="A417" s="148"/>
      <c r="B417" s="150"/>
      <c r="C417" s="158"/>
      <c r="D417" s="43"/>
      <c r="E417" s="148"/>
      <c r="H417" s="43"/>
      <c r="I417" s="43"/>
      <c r="J417" s="43"/>
    </row>
    <row r="418" spans="1:10" s="162" customFormat="1" x14ac:dyDescent="0.2">
      <c r="A418" s="148"/>
      <c r="B418" s="150"/>
      <c r="C418" s="158"/>
      <c r="D418" s="43"/>
      <c r="E418" s="148"/>
      <c r="H418" s="43"/>
      <c r="I418" s="43"/>
      <c r="J418" s="43"/>
    </row>
    <row r="419" spans="1:10" s="162" customFormat="1" x14ac:dyDescent="0.2">
      <c r="A419" s="148"/>
      <c r="B419" s="150"/>
      <c r="C419" s="158"/>
      <c r="D419" s="43"/>
      <c r="E419" s="148"/>
      <c r="H419" s="43"/>
      <c r="I419" s="43"/>
      <c r="J419" s="43"/>
    </row>
    <row r="420" spans="1:10" s="162" customFormat="1" x14ac:dyDescent="0.2">
      <c r="A420" s="148"/>
      <c r="B420" s="150"/>
      <c r="C420" s="158"/>
      <c r="D420" s="43"/>
      <c r="E420" s="148"/>
      <c r="H420" s="43"/>
      <c r="I420" s="43"/>
      <c r="J420" s="43"/>
    </row>
    <row r="421" spans="1:10" s="162" customFormat="1" x14ac:dyDescent="0.2">
      <c r="A421" s="148"/>
      <c r="B421" s="150"/>
      <c r="C421" s="158"/>
      <c r="D421" s="43"/>
      <c r="E421" s="148"/>
      <c r="H421" s="43"/>
      <c r="I421" s="43"/>
      <c r="J421" s="43"/>
    </row>
    <row r="422" spans="1:10" s="162" customFormat="1" x14ac:dyDescent="0.2">
      <c r="A422" s="148"/>
      <c r="B422" s="150"/>
      <c r="C422" s="158"/>
      <c r="D422" s="43"/>
      <c r="E422" s="148"/>
      <c r="H422" s="43"/>
      <c r="I422" s="43"/>
      <c r="J422" s="43"/>
    </row>
    <row r="423" spans="1:10" s="162" customFormat="1" x14ac:dyDescent="0.2">
      <c r="A423" s="148"/>
      <c r="B423" s="150"/>
      <c r="C423" s="158"/>
      <c r="D423" s="43"/>
      <c r="E423" s="148"/>
      <c r="H423" s="43"/>
      <c r="I423" s="43"/>
      <c r="J423" s="43"/>
    </row>
    <row r="424" spans="1:10" s="162" customFormat="1" x14ac:dyDescent="0.2">
      <c r="A424" s="148"/>
      <c r="B424" s="150"/>
      <c r="C424" s="158"/>
      <c r="D424" s="43"/>
      <c r="E424" s="148"/>
      <c r="H424" s="43"/>
      <c r="I424" s="43"/>
      <c r="J424" s="43"/>
    </row>
    <row r="425" spans="1:10" s="162" customFormat="1" x14ac:dyDescent="0.2">
      <c r="A425" s="148"/>
      <c r="B425" s="150"/>
      <c r="C425" s="158"/>
      <c r="D425" s="43"/>
      <c r="E425" s="148"/>
      <c r="H425" s="43"/>
      <c r="I425" s="43"/>
      <c r="J425" s="43"/>
    </row>
    <row r="426" spans="1:10" s="162" customFormat="1" x14ac:dyDescent="0.2">
      <c r="A426" s="148"/>
      <c r="B426" s="150"/>
      <c r="C426" s="158"/>
      <c r="D426" s="43"/>
      <c r="E426" s="148"/>
      <c r="H426" s="43"/>
      <c r="I426" s="43"/>
      <c r="J426" s="43"/>
    </row>
    <row r="427" spans="1:10" s="162" customFormat="1" x14ac:dyDescent="0.2">
      <c r="A427" s="148"/>
      <c r="B427" s="150"/>
      <c r="C427" s="158"/>
      <c r="D427" s="43"/>
      <c r="E427" s="148"/>
      <c r="H427" s="43"/>
      <c r="I427" s="43"/>
      <c r="J427" s="43"/>
    </row>
    <row r="428" spans="1:10" s="162" customFormat="1" x14ac:dyDescent="0.2">
      <c r="A428" s="148"/>
      <c r="B428" s="150"/>
      <c r="C428" s="158"/>
      <c r="D428" s="43"/>
      <c r="E428" s="148"/>
      <c r="H428" s="43"/>
      <c r="I428" s="43"/>
      <c r="J428" s="43"/>
    </row>
    <row r="429" spans="1:10" s="162" customFormat="1" x14ac:dyDescent="0.2">
      <c r="A429" s="148"/>
      <c r="B429" s="150"/>
      <c r="C429" s="158"/>
      <c r="D429" s="43"/>
      <c r="E429" s="148"/>
      <c r="H429" s="43"/>
      <c r="I429" s="43"/>
      <c r="J429" s="43"/>
    </row>
    <row r="430" spans="1:10" s="162" customFormat="1" x14ac:dyDescent="0.2">
      <c r="A430" s="148"/>
      <c r="B430" s="150"/>
      <c r="C430" s="158"/>
      <c r="D430" s="43"/>
      <c r="E430" s="148"/>
      <c r="H430" s="43"/>
      <c r="I430" s="43"/>
      <c r="J430" s="43"/>
    </row>
    <row r="431" spans="1:10" s="162" customFormat="1" x14ac:dyDescent="0.2">
      <c r="A431" s="148"/>
      <c r="B431" s="150"/>
      <c r="C431" s="158"/>
      <c r="D431" s="43"/>
      <c r="E431" s="148"/>
      <c r="H431" s="43"/>
      <c r="I431" s="43"/>
      <c r="J431" s="43"/>
    </row>
    <row r="432" spans="1:10" s="162" customFormat="1" x14ac:dyDescent="0.2">
      <c r="A432" s="148"/>
      <c r="B432" s="150"/>
      <c r="C432" s="158"/>
      <c r="D432" s="43"/>
      <c r="E432" s="148"/>
      <c r="H432" s="43"/>
      <c r="I432" s="43"/>
      <c r="J432" s="43"/>
    </row>
    <row r="433" spans="1:10" s="162" customFormat="1" x14ac:dyDescent="0.2">
      <c r="A433" s="148"/>
      <c r="B433" s="150"/>
      <c r="C433" s="158"/>
      <c r="D433" s="43"/>
      <c r="E433" s="148"/>
      <c r="H433" s="43"/>
      <c r="I433" s="43"/>
      <c r="J433" s="43"/>
    </row>
    <row r="434" spans="1:10" s="162" customFormat="1" x14ac:dyDescent="0.2">
      <c r="A434" s="148"/>
      <c r="B434" s="150"/>
      <c r="C434" s="158"/>
      <c r="D434" s="43"/>
      <c r="E434" s="148"/>
      <c r="H434" s="43"/>
      <c r="I434" s="43"/>
      <c r="J434" s="43"/>
    </row>
    <row r="435" spans="1:10" s="162" customFormat="1" x14ac:dyDescent="0.2">
      <c r="A435" s="148"/>
      <c r="B435" s="150"/>
      <c r="C435" s="158"/>
      <c r="D435" s="43"/>
      <c r="E435" s="148"/>
      <c r="H435" s="43"/>
      <c r="I435" s="43"/>
      <c r="J435" s="43"/>
    </row>
    <row r="436" spans="1:10" s="162" customFormat="1" x14ac:dyDescent="0.2">
      <c r="A436" s="148"/>
      <c r="B436" s="150"/>
      <c r="C436" s="158"/>
      <c r="D436" s="43"/>
      <c r="E436" s="148"/>
      <c r="H436" s="43"/>
      <c r="I436" s="43"/>
      <c r="J436" s="43"/>
    </row>
    <row r="437" spans="1:10" s="162" customFormat="1" x14ac:dyDescent="0.2">
      <c r="A437" s="148"/>
      <c r="B437" s="150"/>
      <c r="C437" s="158"/>
      <c r="D437" s="43"/>
      <c r="E437" s="148"/>
      <c r="H437" s="43"/>
      <c r="I437" s="43"/>
      <c r="J437" s="43"/>
    </row>
    <row r="438" spans="1:10" s="162" customFormat="1" x14ac:dyDescent="0.2">
      <c r="A438" s="148"/>
      <c r="B438" s="150"/>
      <c r="C438" s="158"/>
      <c r="D438" s="43"/>
      <c r="E438" s="148"/>
      <c r="H438" s="43"/>
      <c r="I438" s="43"/>
      <c r="J438" s="43"/>
    </row>
    <row r="439" spans="1:10" s="162" customFormat="1" x14ac:dyDescent="0.2">
      <c r="A439" s="148"/>
      <c r="B439" s="150"/>
      <c r="C439" s="158"/>
      <c r="D439" s="43"/>
      <c r="E439" s="148"/>
      <c r="H439" s="43"/>
      <c r="I439" s="43"/>
      <c r="J439" s="43"/>
    </row>
    <row r="440" spans="1:10" s="162" customFormat="1" x14ac:dyDescent="0.2">
      <c r="A440" s="148"/>
      <c r="B440" s="150"/>
      <c r="C440" s="158"/>
      <c r="D440" s="43"/>
      <c r="E440" s="148"/>
      <c r="H440" s="43"/>
      <c r="I440" s="43"/>
      <c r="J440" s="43"/>
    </row>
    <row r="441" spans="1:10" s="162" customFormat="1" x14ac:dyDescent="0.2">
      <c r="A441" s="148"/>
      <c r="B441" s="150"/>
      <c r="C441" s="158"/>
      <c r="D441" s="43"/>
      <c r="E441" s="148"/>
      <c r="H441" s="43"/>
      <c r="I441" s="43"/>
      <c r="J441" s="43"/>
    </row>
    <row r="442" spans="1:10" s="162" customFormat="1" x14ac:dyDescent="0.2">
      <c r="A442" s="148"/>
      <c r="B442" s="150"/>
      <c r="C442" s="158"/>
      <c r="D442" s="43"/>
      <c r="E442" s="148"/>
      <c r="H442" s="43"/>
      <c r="I442" s="43"/>
      <c r="J442" s="43"/>
    </row>
    <row r="443" spans="1:10" s="162" customFormat="1" x14ac:dyDescent="0.2">
      <c r="A443" s="148"/>
      <c r="B443" s="150"/>
      <c r="C443" s="158"/>
      <c r="D443" s="43"/>
      <c r="E443" s="148"/>
      <c r="H443" s="43"/>
      <c r="I443" s="43"/>
      <c r="J443" s="43"/>
    </row>
    <row r="444" spans="1:10" s="162" customFormat="1" x14ac:dyDescent="0.2">
      <c r="A444" s="148"/>
      <c r="B444" s="150"/>
      <c r="C444" s="158"/>
      <c r="D444" s="43"/>
      <c r="E444" s="148"/>
      <c r="H444" s="43"/>
      <c r="I444" s="43"/>
      <c r="J444" s="43"/>
    </row>
    <row r="445" spans="1:10" s="162" customFormat="1" x14ac:dyDescent="0.2">
      <c r="A445" s="148"/>
      <c r="B445" s="150"/>
      <c r="C445" s="158"/>
      <c r="D445" s="43"/>
      <c r="E445" s="148"/>
      <c r="H445" s="43"/>
      <c r="I445" s="43"/>
      <c r="J445" s="43"/>
    </row>
    <row r="446" spans="1:10" s="162" customFormat="1" x14ac:dyDescent="0.2">
      <c r="A446" s="148"/>
      <c r="B446" s="150"/>
      <c r="C446" s="158"/>
      <c r="D446" s="43"/>
      <c r="E446" s="148"/>
      <c r="H446" s="43"/>
      <c r="I446" s="43"/>
      <c r="J446" s="43"/>
    </row>
    <row r="447" spans="1:10" s="162" customFormat="1" x14ac:dyDescent="0.2">
      <c r="A447" s="148"/>
      <c r="B447" s="150"/>
      <c r="C447" s="158"/>
      <c r="D447" s="43"/>
      <c r="E447" s="148"/>
      <c r="H447" s="43"/>
      <c r="I447" s="43"/>
      <c r="J447" s="43"/>
    </row>
    <row r="448" spans="1:10" s="162" customFormat="1" x14ac:dyDescent="0.2">
      <c r="A448" s="148"/>
      <c r="B448" s="150"/>
      <c r="C448" s="158"/>
      <c r="D448" s="43"/>
      <c r="E448" s="148"/>
      <c r="H448" s="43"/>
      <c r="I448" s="43"/>
      <c r="J448" s="43"/>
    </row>
    <row r="449" spans="1:10" s="162" customFormat="1" x14ac:dyDescent="0.2">
      <c r="A449" s="148"/>
      <c r="B449" s="150"/>
      <c r="C449" s="158"/>
      <c r="D449" s="43"/>
      <c r="E449" s="148"/>
      <c r="H449" s="43"/>
      <c r="I449" s="43"/>
      <c r="J449" s="43"/>
    </row>
    <row r="450" spans="1:10" s="162" customFormat="1" x14ac:dyDescent="0.2">
      <c r="A450" s="148"/>
      <c r="B450" s="150"/>
      <c r="C450" s="158"/>
      <c r="D450" s="43"/>
      <c r="E450" s="148"/>
      <c r="H450" s="43"/>
      <c r="I450" s="43"/>
      <c r="J450" s="43"/>
    </row>
    <row r="451" spans="1:10" s="162" customFormat="1" x14ac:dyDescent="0.2">
      <c r="A451" s="148"/>
      <c r="B451" s="150"/>
      <c r="C451" s="158"/>
      <c r="D451" s="43"/>
      <c r="E451" s="148"/>
      <c r="H451" s="43"/>
      <c r="I451" s="43"/>
      <c r="J451" s="43"/>
    </row>
    <row r="452" spans="1:10" s="162" customFormat="1" x14ac:dyDescent="0.2">
      <c r="A452" s="148"/>
      <c r="B452" s="150"/>
      <c r="C452" s="158"/>
      <c r="D452" s="43"/>
      <c r="E452" s="148"/>
      <c r="H452" s="43"/>
      <c r="I452" s="43"/>
      <c r="J452" s="43"/>
    </row>
    <row r="453" spans="1:10" s="162" customFormat="1" x14ac:dyDescent="0.2">
      <c r="A453" s="148"/>
      <c r="B453" s="150"/>
      <c r="C453" s="158"/>
      <c r="D453" s="43"/>
      <c r="E453" s="148"/>
      <c r="H453" s="43"/>
      <c r="I453" s="43"/>
      <c r="J453" s="43"/>
    </row>
    <row r="454" spans="1:10" s="162" customFormat="1" x14ac:dyDescent="0.2">
      <c r="A454" s="148"/>
      <c r="B454" s="150"/>
      <c r="C454" s="158"/>
      <c r="D454" s="43"/>
      <c r="E454" s="148"/>
      <c r="H454" s="43"/>
      <c r="I454" s="43"/>
      <c r="J454" s="43"/>
    </row>
    <row r="455" spans="1:10" s="162" customFormat="1" x14ac:dyDescent="0.2">
      <c r="A455" s="148"/>
      <c r="B455" s="150"/>
      <c r="C455" s="158"/>
      <c r="D455" s="43"/>
      <c r="E455" s="148"/>
      <c r="H455" s="43"/>
      <c r="I455" s="43"/>
      <c r="J455" s="43"/>
    </row>
    <row r="456" spans="1:10" s="162" customFormat="1" x14ac:dyDescent="0.2">
      <c r="A456" s="148"/>
      <c r="B456" s="150"/>
      <c r="C456" s="158"/>
      <c r="D456" s="43"/>
      <c r="E456" s="148"/>
      <c r="H456" s="43"/>
      <c r="I456" s="43"/>
      <c r="J456" s="43"/>
    </row>
    <row r="457" spans="1:10" s="162" customFormat="1" x14ac:dyDescent="0.2">
      <c r="A457" s="148"/>
      <c r="B457" s="150"/>
      <c r="C457" s="158"/>
      <c r="D457" s="43"/>
      <c r="E457" s="148"/>
      <c r="H457" s="43"/>
      <c r="I457" s="43"/>
      <c r="J457" s="43"/>
    </row>
    <row r="458" spans="1:10" s="162" customFormat="1" x14ac:dyDescent="0.2">
      <c r="A458" s="148"/>
      <c r="B458" s="150"/>
      <c r="C458" s="158"/>
      <c r="D458" s="43"/>
      <c r="E458" s="148"/>
      <c r="H458" s="43"/>
      <c r="I458" s="43"/>
      <c r="J458" s="43"/>
    </row>
    <row r="459" spans="1:10" s="162" customFormat="1" x14ac:dyDescent="0.2">
      <c r="A459" s="148"/>
      <c r="B459" s="150"/>
      <c r="C459" s="158"/>
      <c r="D459" s="43"/>
      <c r="E459" s="148"/>
      <c r="H459" s="43"/>
      <c r="I459" s="43"/>
      <c r="J459" s="43"/>
    </row>
    <row r="460" spans="1:10" s="162" customFormat="1" x14ac:dyDescent="0.2">
      <c r="A460" s="148"/>
      <c r="B460" s="150"/>
      <c r="C460" s="158"/>
      <c r="D460" s="43"/>
      <c r="E460" s="148"/>
      <c r="H460" s="43"/>
      <c r="I460" s="43"/>
      <c r="J460" s="43"/>
    </row>
    <row r="461" spans="1:10" s="162" customFormat="1" x14ac:dyDescent="0.2">
      <c r="A461" s="148"/>
      <c r="B461" s="150"/>
      <c r="C461" s="158"/>
      <c r="D461" s="43"/>
      <c r="E461" s="148"/>
      <c r="H461" s="43"/>
      <c r="I461" s="43"/>
      <c r="J461" s="43"/>
    </row>
    <row r="462" spans="1:10" s="162" customFormat="1" x14ac:dyDescent="0.2">
      <c r="A462" s="148"/>
      <c r="B462" s="150"/>
      <c r="C462" s="158"/>
      <c r="D462" s="43"/>
      <c r="E462" s="148"/>
      <c r="H462" s="43"/>
      <c r="I462" s="43"/>
      <c r="J462" s="43"/>
    </row>
    <row r="463" spans="1:10" s="162" customFormat="1" x14ac:dyDescent="0.2">
      <c r="A463" s="148"/>
      <c r="B463" s="150"/>
      <c r="C463" s="158"/>
      <c r="D463" s="43"/>
      <c r="E463" s="148"/>
      <c r="H463" s="43"/>
      <c r="I463" s="43"/>
      <c r="J463" s="43"/>
    </row>
    <row r="464" spans="1:10" s="162" customFormat="1" x14ac:dyDescent="0.2">
      <c r="A464" s="148"/>
      <c r="B464" s="150"/>
      <c r="C464" s="158"/>
      <c r="D464" s="43"/>
      <c r="E464" s="148"/>
      <c r="H464" s="43"/>
      <c r="I464" s="43"/>
      <c r="J464" s="43"/>
    </row>
    <row r="465" spans="1:10" s="162" customFormat="1" x14ac:dyDescent="0.2">
      <c r="A465" s="148"/>
      <c r="B465" s="150"/>
      <c r="C465" s="158"/>
      <c r="D465" s="43"/>
      <c r="E465" s="148"/>
      <c r="H465" s="43"/>
      <c r="I465" s="43"/>
      <c r="J465" s="43"/>
    </row>
    <row r="466" spans="1:10" s="162" customFormat="1" x14ac:dyDescent="0.2">
      <c r="A466" s="148"/>
      <c r="B466" s="150"/>
      <c r="C466" s="158"/>
      <c r="D466" s="43"/>
      <c r="E466" s="148"/>
      <c r="H466" s="43"/>
      <c r="I466" s="43"/>
      <c r="J466" s="43"/>
    </row>
    <row r="467" spans="1:10" s="162" customFormat="1" x14ac:dyDescent="0.2">
      <c r="A467" s="148"/>
      <c r="B467" s="150"/>
      <c r="C467" s="158"/>
      <c r="D467" s="43"/>
      <c r="E467" s="148"/>
      <c r="H467" s="43"/>
      <c r="I467" s="43"/>
      <c r="J467" s="43"/>
    </row>
    <row r="468" spans="1:10" s="162" customFormat="1" x14ac:dyDescent="0.2">
      <c r="A468" s="148"/>
      <c r="B468" s="150"/>
      <c r="C468" s="158"/>
      <c r="D468" s="43"/>
      <c r="E468" s="148"/>
      <c r="H468" s="43"/>
      <c r="I468" s="43"/>
      <c r="J468" s="43"/>
    </row>
    <row r="469" spans="1:10" s="162" customFormat="1" x14ac:dyDescent="0.2">
      <c r="A469" s="148"/>
      <c r="B469" s="150"/>
      <c r="C469" s="158"/>
      <c r="D469" s="43"/>
      <c r="E469" s="148"/>
      <c r="H469" s="43"/>
      <c r="I469" s="43"/>
      <c r="J469" s="43"/>
    </row>
    <row r="470" spans="1:10" s="162" customFormat="1" x14ac:dyDescent="0.2">
      <c r="A470" s="148"/>
      <c r="B470" s="150"/>
      <c r="C470" s="158"/>
      <c r="D470" s="43"/>
      <c r="E470" s="148"/>
      <c r="H470" s="43"/>
      <c r="I470" s="43"/>
      <c r="J470" s="43"/>
    </row>
    <row r="471" spans="1:10" s="162" customFormat="1" x14ac:dyDescent="0.2">
      <c r="A471" s="148"/>
      <c r="B471" s="150"/>
      <c r="C471" s="158"/>
      <c r="D471" s="43"/>
      <c r="E471" s="148"/>
      <c r="H471" s="43"/>
      <c r="I471" s="43"/>
      <c r="J471" s="43"/>
    </row>
    <row r="472" spans="1:10" s="162" customFormat="1" x14ac:dyDescent="0.2">
      <c r="A472" s="148"/>
      <c r="B472" s="150"/>
      <c r="C472" s="158"/>
      <c r="D472" s="43"/>
      <c r="E472" s="148"/>
      <c r="H472" s="43"/>
      <c r="I472" s="43"/>
      <c r="J472" s="43"/>
    </row>
    <row r="473" spans="1:10" s="162" customFormat="1" x14ac:dyDescent="0.2">
      <c r="A473" s="148"/>
      <c r="B473" s="150"/>
      <c r="C473" s="158"/>
      <c r="D473" s="43"/>
      <c r="E473" s="148"/>
      <c r="H473" s="43"/>
      <c r="I473" s="43"/>
      <c r="J473" s="43"/>
    </row>
    <row r="474" spans="1:10" s="162" customFormat="1" x14ac:dyDescent="0.2">
      <c r="A474" s="148"/>
      <c r="B474" s="150"/>
      <c r="C474" s="158"/>
      <c r="D474" s="43"/>
      <c r="E474" s="148"/>
      <c r="H474" s="43"/>
      <c r="I474" s="43"/>
      <c r="J474" s="43"/>
    </row>
    <row r="475" spans="1:10" s="162" customFormat="1" x14ac:dyDescent="0.2">
      <c r="A475" s="148"/>
      <c r="B475" s="150"/>
      <c r="C475" s="158"/>
      <c r="D475" s="43"/>
      <c r="E475" s="148"/>
      <c r="H475" s="43"/>
      <c r="I475" s="43"/>
      <c r="J475" s="43"/>
    </row>
    <row r="476" spans="1:10" s="162" customFormat="1" x14ac:dyDescent="0.2">
      <c r="A476" s="148"/>
      <c r="B476" s="150"/>
      <c r="C476" s="158"/>
      <c r="D476" s="43"/>
      <c r="E476" s="148"/>
      <c r="H476" s="43"/>
      <c r="I476" s="43"/>
      <c r="J476" s="43"/>
    </row>
    <row r="477" spans="1:10" s="162" customFormat="1" x14ac:dyDescent="0.2">
      <c r="A477" s="148"/>
      <c r="B477" s="150"/>
      <c r="C477" s="158"/>
      <c r="D477" s="43"/>
      <c r="E477" s="148"/>
      <c r="H477" s="43"/>
      <c r="I477" s="43"/>
      <c r="J477" s="43"/>
    </row>
    <row r="478" spans="1:10" s="162" customFormat="1" x14ac:dyDescent="0.2">
      <c r="A478" s="148"/>
      <c r="B478" s="150"/>
      <c r="C478" s="158"/>
      <c r="D478" s="43"/>
      <c r="E478" s="148"/>
      <c r="H478" s="43"/>
      <c r="I478" s="43"/>
      <c r="J478" s="43"/>
    </row>
    <row r="479" spans="1:10" s="162" customFormat="1" x14ac:dyDescent="0.2">
      <c r="A479" s="148"/>
      <c r="B479" s="150"/>
      <c r="C479" s="158"/>
      <c r="D479" s="43"/>
      <c r="E479" s="148"/>
      <c r="H479" s="43"/>
      <c r="I479" s="43"/>
      <c r="J479" s="43"/>
    </row>
    <row r="480" spans="1:10" s="162" customFormat="1" x14ac:dyDescent="0.2">
      <c r="A480" s="148"/>
      <c r="B480" s="150"/>
      <c r="C480" s="158"/>
      <c r="D480" s="43"/>
      <c r="E480" s="148"/>
      <c r="H480" s="43"/>
      <c r="I480" s="43"/>
      <c r="J480" s="43"/>
    </row>
    <row r="481" spans="1:10" s="162" customFormat="1" x14ac:dyDescent="0.2">
      <c r="A481" s="148"/>
      <c r="B481" s="150"/>
      <c r="C481" s="158"/>
      <c r="D481" s="43"/>
      <c r="E481" s="148"/>
      <c r="H481" s="43"/>
      <c r="I481" s="43"/>
      <c r="J481" s="43"/>
    </row>
    <row r="482" spans="1:10" s="162" customFormat="1" x14ac:dyDescent="0.2">
      <c r="A482" s="148"/>
      <c r="B482" s="150"/>
      <c r="C482" s="158"/>
      <c r="D482" s="43"/>
      <c r="E482" s="148"/>
      <c r="H482" s="43"/>
      <c r="I482" s="43"/>
      <c r="J482" s="43"/>
    </row>
    <row r="483" spans="1:10" s="162" customFormat="1" x14ac:dyDescent="0.2">
      <c r="A483" s="148"/>
      <c r="B483" s="150"/>
      <c r="C483" s="158"/>
      <c r="D483" s="43"/>
      <c r="E483" s="148"/>
      <c r="H483" s="43"/>
      <c r="I483" s="43"/>
      <c r="J483" s="43"/>
    </row>
    <row r="484" spans="1:10" s="162" customFormat="1" x14ac:dyDescent="0.2">
      <c r="A484" s="148"/>
      <c r="B484" s="150"/>
      <c r="C484" s="158"/>
      <c r="D484" s="43"/>
      <c r="E484" s="148"/>
      <c r="H484" s="43"/>
      <c r="I484" s="43"/>
      <c r="J484" s="43"/>
    </row>
    <row r="485" spans="1:10" s="162" customFormat="1" x14ac:dyDescent="0.2">
      <c r="A485" s="148"/>
      <c r="B485" s="150"/>
      <c r="C485" s="158"/>
      <c r="D485" s="43"/>
      <c r="E485" s="148"/>
      <c r="H485" s="43"/>
      <c r="I485" s="43"/>
      <c r="J485" s="43"/>
    </row>
    <row r="486" spans="1:10" s="162" customFormat="1" x14ac:dyDescent="0.2">
      <c r="A486" s="148"/>
      <c r="B486" s="150"/>
      <c r="C486" s="158"/>
      <c r="D486" s="43"/>
      <c r="E486" s="148"/>
      <c r="H486" s="43"/>
      <c r="I486" s="43"/>
      <c r="J486" s="43"/>
    </row>
    <row r="487" spans="1:10" s="162" customFormat="1" x14ac:dyDescent="0.2">
      <c r="A487" s="148"/>
      <c r="B487" s="150"/>
      <c r="C487" s="158"/>
      <c r="D487" s="43"/>
      <c r="E487" s="148"/>
      <c r="H487" s="43"/>
      <c r="I487" s="43"/>
      <c r="J487" s="43"/>
    </row>
    <row r="488" spans="1:10" s="162" customFormat="1" x14ac:dyDescent="0.2">
      <c r="A488" s="148"/>
      <c r="B488" s="150"/>
      <c r="C488" s="158"/>
      <c r="D488" s="43"/>
      <c r="E488" s="148"/>
      <c r="H488" s="43"/>
      <c r="I488" s="43"/>
      <c r="J488" s="43"/>
    </row>
    <row r="489" spans="1:10" s="162" customFormat="1" x14ac:dyDescent="0.2">
      <c r="A489" s="148"/>
      <c r="B489" s="150"/>
      <c r="C489" s="158"/>
      <c r="D489" s="43"/>
      <c r="E489" s="148"/>
      <c r="H489" s="43"/>
      <c r="I489" s="43"/>
      <c r="J489" s="43"/>
    </row>
    <row r="490" spans="1:10" s="162" customFormat="1" x14ac:dyDescent="0.2">
      <c r="A490" s="148"/>
      <c r="B490" s="150"/>
      <c r="C490" s="158"/>
      <c r="D490" s="43"/>
      <c r="E490" s="148"/>
      <c r="H490" s="43"/>
      <c r="I490" s="43"/>
      <c r="J490" s="43"/>
    </row>
    <row r="491" spans="1:10" s="162" customFormat="1" x14ac:dyDescent="0.2">
      <c r="A491" s="148"/>
      <c r="B491" s="150"/>
      <c r="C491" s="158"/>
      <c r="D491" s="43"/>
      <c r="E491" s="148"/>
      <c r="H491" s="43"/>
      <c r="I491" s="43"/>
      <c r="J491" s="43"/>
    </row>
    <row r="492" spans="1:10" s="162" customFormat="1" x14ac:dyDescent="0.2">
      <c r="A492" s="148"/>
      <c r="B492" s="150"/>
      <c r="C492" s="158"/>
      <c r="D492" s="43"/>
      <c r="E492" s="148"/>
      <c r="H492" s="43"/>
      <c r="I492" s="43"/>
      <c r="J492" s="43"/>
    </row>
    <row r="493" spans="1:10" s="162" customFormat="1" x14ac:dyDescent="0.2">
      <c r="A493" s="148"/>
      <c r="B493" s="150"/>
      <c r="C493" s="158"/>
      <c r="D493" s="43"/>
      <c r="E493" s="148"/>
      <c r="H493" s="43"/>
      <c r="I493" s="43"/>
      <c r="J493" s="43"/>
    </row>
    <row r="494" spans="1:10" s="162" customFormat="1" x14ac:dyDescent="0.2">
      <c r="A494" s="148"/>
      <c r="B494" s="150"/>
      <c r="C494" s="158"/>
      <c r="D494" s="43"/>
      <c r="E494" s="148"/>
      <c r="H494" s="43"/>
      <c r="I494" s="43"/>
      <c r="J494" s="43"/>
    </row>
    <row r="495" spans="1:10" s="162" customFormat="1" x14ac:dyDescent="0.2">
      <c r="A495" s="148"/>
      <c r="B495" s="150"/>
      <c r="C495" s="158"/>
      <c r="D495" s="43"/>
      <c r="E495" s="148"/>
      <c r="H495" s="43"/>
      <c r="I495" s="43"/>
      <c r="J495" s="43"/>
    </row>
    <row r="496" spans="1:10" s="162" customFormat="1" x14ac:dyDescent="0.2">
      <c r="A496" s="148"/>
      <c r="B496" s="150"/>
      <c r="C496" s="158"/>
      <c r="D496" s="43"/>
      <c r="E496" s="148"/>
      <c r="H496" s="43"/>
      <c r="I496" s="43"/>
      <c r="J496" s="43"/>
    </row>
    <row r="497" spans="1:10" s="162" customFormat="1" x14ac:dyDescent="0.2">
      <c r="A497" s="148"/>
      <c r="B497" s="150"/>
      <c r="C497" s="158"/>
      <c r="D497" s="43"/>
      <c r="E497" s="148"/>
      <c r="H497" s="43"/>
      <c r="I497" s="43"/>
      <c r="J497" s="43"/>
    </row>
    <row r="498" spans="1:10" s="162" customFormat="1" x14ac:dyDescent="0.2">
      <c r="A498" s="148"/>
      <c r="B498" s="150"/>
      <c r="C498" s="158"/>
      <c r="D498" s="43"/>
      <c r="E498" s="148"/>
      <c r="H498" s="43"/>
      <c r="I498" s="43"/>
      <c r="J498" s="43"/>
    </row>
    <row r="499" spans="1:10" s="162" customFormat="1" x14ac:dyDescent="0.2">
      <c r="A499" s="148"/>
      <c r="B499" s="150"/>
      <c r="C499" s="158"/>
      <c r="D499" s="43"/>
      <c r="E499" s="148"/>
      <c r="H499" s="43"/>
      <c r="I499" s="43"/>
      <c r="J499" s="43"/>
    </row>
    <row r="500" spans="1:10" s="162" customFormat="1" x14ac:dyDescent="0.2">
      <c r="A500" s="148"/>
      <c r="B500" s="150"/>
      <c r="C500" s="158"/>
      <c r="D500" s="43"/>
      <c r="E500" s="148"/>
      <c r="H500" s="43"/>
      <c r="I500" s="43"/>
      <c r="J500" s="43"/>
    </row>
    <row r="501" spans="1:10" s="162" customFormat="1" x14ac:dyDescent="0.2">
      <c r="A501" s="148"/>
      <c r="B501" s="150"/>
      <c r="C501" s="158"/>
      <c r="D501" s="43"/>
      <c r="E501" s="148"/>
      <c r="H501" s="43"/>
      <c r="I501" s="43"/>
      <c r="J501" s="43"/>
    </row>
    <row r="502" spans="1:10" s="162" customFormat="1" x14ac:dyDescent="0.2">
      <c r="A502" s="148"/>
      <c r="B502" s="150"/>
      <c r="C502" s="158"/>
      <c r="D502" s="43"/>
      <c r="E502" s="148"/>
      <c r="H502" s="43"/>
      <c r="I502" s="43"/>
      <c r="J502" s="43"/>
    </row>
    <row r="503" spans="1:10" s="162" customFormat="1" x14ac:dyDescent="0.2">
      <c r="A503" s="148"/>
      <c r="B503" s="150"/>
      <c r="C503" s="158"/>
      <c r="D503" s="43"/>
      <c r="E503" s="148"/>
      <c r="H503" s="43"/>
      <c r="I503" s="43"/>
      <c r="J503" s="43"/>
    </row>
    <row r="504" spans="1:10" s="162" customFormat="1" x14ac:dyDescent="0.2">
      <c r="A504" s="148"/>
      <c r="B504" s="150"/>
      <c r="C504" s="158"/>
      <c r="D504" s="43"/>
      <c r="E504" s="148"/>
      <c r="H504" s="43"/>
      <c r="I504" s="43"/>
      <c r="J504" s="43"/>
    </row>
    <row r="505" spans="1:10" s="162" customFormat="1" x14ac:dyDescent="0.2">
      <c r="A505" s="148"/>
      <c r="B505" s="150"/>
      <c r="C505" s="158"/>
      <c r="D505" s="43"/>
      <c r="E505" s="148"/>
      <c r="H505" s="43"/>
      <c r="I505" s="43"/>
      <c r="J505" s="43"/>
    </row>
    <row r="506" spans="1:10" s="162" customFormat="1" x14ac:dyDescent="0.2">
      <c r="A506" s="148"/>
      <c r="B506" s="150"/>
      <c r="C506" s="158"/>
      <c r="D506" s="43"/>
      <c r="E506" s="148"/>
      <c r="H506" s="43"/>
      <c r="I506" s="43"/>
      <c r="J506" s="43"/>
    </row>
    <row r="507" spans="1:10" s="162" customFormat="1" x14ac:dyDescent="0.2">
      <c r="A507" s="148"/>
      <c r="B507" s="150"/>
      <c r="C507" s="158"/>
      <c r="D507" s="43"/>
      <c r="E507" s="148"/>
      <c r="H507" s="43"/>
      <c r="I507" s="43"/>
      <c r="J507" s="43"/>
    </row>
    <row r="508" spans="1:10" s="162" customFormat="1" x14ac:dyDescent="0.2">
      <c r="A508" s="148"/>
      <c r="B508" s="150"/>
      <c r="C508" s="158"/>
      <c r="D508" s="43"/>
      <c r="E508" s="148"/>
      <c r="H508" s="43"/>
      <c r="I508" s="43"/>
      <c r="J508" s="43"/>
    </row>
    <row r="509" spans="1:10" s="162" customFormat="1" x14ac:dyDescent="0.2">
      <c r="A509" s="148"/>
      <c r="B509" s="150"/>
      <c r="C509" s="158"/>
      <c r="D509" s="43"/>
      <c r="E509" s="148"/>
      <c r="H509" s="43"/>
      <c r="I509" s="43"/>
      <c r="J509" s="43"/>
    </row>
    <row r="510" spans="1:10" s="162" customFormat="1" x14ac:dyDescent="0.2">
      <c r="A510" s="148"/>
      <c r="B510" s="150"/>
      <c r="C510" s="158"/>
      <c r="D510" s="43"/>
      <c r="E510" s="148"/>
      <c r="H510" s="43"/>
      <c r="I510" s="43"/>
      <c r="J510" s="43"/>
    </row>
    <row r="511" spans="1:10" s="162" customFormat="1" x14ac:dyDescent="0.2">
      <c r="A511" s="148"/>
      <c r="B511" s="150"/>
      <c r="C511" s="158"/>
      <c r="D511" s="43"/>
      <c r="E511" s="148"/>
      <c r="H511" s="43"/>
      <c r="I511" s="43"/>
      <c r="J511" s="43"/>
    </row>
    <row r="512" spans="1:10" s="162" customFormat="1" x14ac:dyDescent="0.2">
      <c r="A512" s="148"/>
      <c r="B512" s="150"/>
      <c r="C512" s="158"/>
      <c r="D512" s="43"/>
      <c r="E512" s="148"/>
      <c r="H512" s="43"/>
      <c r="I512" s="43"/>
      <c r="J512" s="43"/>
    </row>
    <row r="513" spans="1:10" s="162" customFormat="1" x14ac:dyDescent="0.2">
      <c r="A513" s="148"/>
      <c r="B513" s="150"/>
      <c r="C513" s="158"/>
      <c r="D513" s="43"/>
      <c r="E513" s="148"/>
      <c r="H513" s="43"/>
      <c r="I513" s="43"/>
      <c r="J513" s="43"/>
    </row>
    <row r="514" spans="1:10" s="162" customFormat="1" x14ac:dyDescent="0.2">
      <c r="A514" s="148"/>
      <c r="B514" s="150"/>
      <c r="C514" s="158"/>
      <c r="D514" s="43"/>
      <c r="E514" s="148"/>
      <c r="H514" s="43"/>
      <c r="I514" s="43"/>
      <c r="J514" s="43"/>
    </row>
    <row r="515" spans="1:10" s="162" customFormat="1" x14ac:dyDescent="0.2">
      <c r="A515" s="148"/>
      <c r="B515" s="150"/>
      <c r="C515" s="158"/>
      <c r="D515" s="43"/>
      <c r="E515" s="148"/>
      <c r="H515" s="43"/>
      <c r="I515" s="43"/>
      <c r="J515" s="43"/>
    </row>
    <row r="516" spans="1:10" s="162" customFormat="1" x14ac:dyDescent="0.2">
      <c r="A516" s="148"/>
      <c r="B516" s="150"/>
      <c r="C516" s="158"/>
      <c r="D516" s="43"/>
      <c r="E516" s="148"/>
      <c r="H516" s="43"/>
      <c r="I516" s="43"/>
      <c r="J516" s="43"/>
    </row>
    <row r="517" spans="1:10" s="162" customFormat="1" x14ac:dyDescent="0.2">
      <c r="A517" s="148"/>
      <c r="B517" s="150"/>
      <c r="C517" s="158"/>
      <c r="D517" s="43"/>
      <c r="E517" s="148"/>
      <c r="H517" s="43"/>
      <c r="I517" s="43"/>
      <c r="J517" s="43"/>
    </row>
    <row r="518" spans="1:10" s="162" customFormat="1" x14ac:dyDescent="0.2">
      <c r="A518" s="148"/>
      <c r="B518" s="150"/>
      <c r="C518" s="158"/>
      <c r="D518" s="43"/>
      <c r="E518" s="148"/>
      <c r="H518" s="43"/>
      <c r="I518" s="43"/>
      <c r="J518" s="43"/>
    </row>
    <row r="519" spans="1:10" s="162" customFormat="1" x14ac:dyDescent="0.2">
      <c r="A519" s="148"/>
      <c r="B519" s="150"/>
      <c r="C519" s="158"/>
      <c r="D519" s="43"/>
      <c r="E519" s="148"/>
      <c r="H519" s="43"/>
      <c r="I519" s="43"/>
      <c r="J519" s="43"/>
    </row>
    <row r="520" spans="1:10" s="162" customFormat="1" x14ac:dyDescent="0.2">
      <c r="A520" s="148"/>
      <c r="B520" s="150"/>
      <c r="C520" s="158"/>
      <c r="D520" s="43"/>
      <c r="E520" s="148"/>
      <c r="H520" s="43"/>
      <c r="I520" s="43"/>
      <c r="J520" s="43"/>
    </row>
    <row r="521" spans="1:10" s="162" customFormat="1" x14ac:dyDescent="0.2">
      <c r="A521" s="148"/>
      <c r="B521" s="150"/>
      <c r="C521" s="158"/>
      <c r="D521" s="43"/>
      <c r="E521" s="148"/>
      <c r="H521" s="43"/>
      <c r="I521" s="43"/>
      <c r="J521" s="43"/>
    </row>
    <row r="522" spans="1:10" s="162" customFormat="1" x14ac:dyDescent="0.2">
      <c r="A522" s="148"/>
      <c r="B522" s="150"/>
      <c r="C522" s="158"/>
      <c r="D522" s="43"/>
      <c r="E522" s="148"/>
      <c r="H522" s="43"/>
      <c r="I522" s="43"/>
      <c r="J522" s="43"/>
    </row>
    <row r="523" spans="1:10" s="162" customFormat="1" x14ac:dyDescent="0.2">
      <c r="A523" s="148"/>
      <c r="B523" s="150"/>
      <c r="C523" s="158"/>
      <c r="D523" s="43"/>
      <c r="E523" s="148"/>
      <c r="H523" s="43"/>
      <c r="I523" s="43"/>
      <c r="J523" s="43"/>
    </row>
    <row r="524" spans="1:10" s="162" customFormat="1" x14ac:dyDescent="0.2">
      <c r="A524" s="148"/>
      <c r="B524" s="150"/>
      <c r="C524" s="158"/>
      <c r="D524" s="43"/>
      <c r="E524" s="148"/>
      <c r="H524" s="43"/>
      <c r="I524" s="43"/>
      <c r="J524" s="43"/>
    </row>
    <row r="525" spans="1:10" s="162" customFormat="1" x14ac:dyDescent="0.2">
      <c r="A525" s="148"/>
      <c r="B525" s="150"/>
      <c r="C525" s="158"/>
      <c r="D525" s="43"/>
      <c r="E525" s="148"/>
      <c r="H525" s="43"/>
      <c r="I525" s="43"/>
      <c r="J525" s="43"/>
    </row>
    <row r="526" spans="1:10" s="162" customFormat="1" x14ac:dyDescent="0.2">
      <c r="A526" s="148"/>
      <c r="B526" s="150"/>
      <c r="C526" s="158"/>
      <c r="D526" s="43"/>
      <c r="E526" s="148"/>
      <c r="H526" s="43"/>
      <c r="I526" s="43"/>
      <c r="J526" s="43"/>
    </row>
    <row r="527" spans="1:10" s="162" customFormat="1" x14ac:dyDescent="0.2">
      <c r="A527" s="148"/>
      <c r="B527" s="150"/>
      <c r="C527" s="158"/>
      <c r="D527" s="43"/>
      <c r="E527" s="148"/>
      <c r="H527" s="43"/>
      <c r="I527" s="43"/>
      <c r="J527" s="43"/>
    </row>
    <row r="528" spans="1:10" s="162" customFormat="1" x14ac:dyDescent="0.2">
      <c r="A528" s="148"/>
      <c r="B528" s="150"/>
      <c r="C528" s="158"/>
      <c r="D528" s="43"/>
      <c r="E528" s="148"/>
      <c r="H528" s="43"/>
      <c r="I528" s="43"/>
      <c r="J528" s="43"/>
    </row>
    <row r="529" spans="1:10" s="162" customFormat="1" x14ac:dyDescent="0.2">
      <c r="A529" s="148"/>
      <c r="B529" s="150"/>
      <c r="C529" s="158"/>
      <c r="D529" s="43"/>
      <c r="E529" s="148"/>
      <c r="H529" s="43"/>
      <c r="I529" s="43"/>
      <c r="J529" s="43"/>
    </row>
    <row r="530" spans="1:10" s="162" customFormat="1" x14ac:dyDescent="0.2">
      <c r="A530" s="148"/>
      <c r="B530" s="150"/>
      <c r="C530" s="158"/>
      <c r="D530" s="43"/>
      <c r="E530" s="148"/>
      <c r="H530" s="43"/>
      <c r="I530" s="43"/>
      <c r="J530" s="43"/>
    </row>
    <row r="531" spans="1:10" s="162" customFormat="1" x14ac:dyDescent="0.2">
      <c r="A531" s="148"/>
      <c r="B531" s="150"/>
      <c r="C531" s="158"/>
      <c r="D531" s="43"/>
      <c r="E531" s="148"/>
      <c r="H531" s="43"/>
      <c r="I531" s="43"/>
      <c r="J531" s="43"/>
    </row>
    <row r="532" spans="1:10" s="162" customFormat="1" x14ac:dyDescent="0.2">
      <c r="A532" s="148"/>
      <c r="B532" s="150"/>
      <c r="C532" s="158"/>
      <c r="D532" s="43"/>
      <c r="E532" s="148"/>
      <c r="H532" s="43"/>
      <c r="I532" s="43"/>
      <c r="J532" s="43"/>
    </row>
    <row r="533" spans="1:10" s="162" customFormat="1" x14ac:dyDescent="0.2">
      <c r="A533" s="148"/>
      <c r="B533" s="150"/>
      <c r="C533" s="158"/>
      <c r="D533" s="43"/>
      <c r="E533" s="148"/>
      <c r="H533" s="43"/>
      <c r="I533" s="43"/>
      <c r="J533" s="43"/>
    </row>
    <row r="534" spans="1:10" s="162" customFormat="1" x14ac:dyDescent="0.2">
      <c r="A534" s="148"/>
      <c r="B534" s="150"/>
      <c r="C534" s="158"/>
      <c r="D534" s="43"/>
      <c r="E534" s="148"/>
      <c r="H534" s="43"/>
      <c r="I534" s="43"/>
      <c r="J534" s="43"/>
    </row>
    <row r="535" spans="1:10" s="162" customFormat="1" x14ac:dyDescent="0.2">
      <c r="A535" s="148"/>
      <c r="B535" s="150"/>
      <c r="C535" s="158"/>
      <c r="D535" s="43"/>
      <c r="E535" s="148"/>
      <c r="H535" s="43"/>
      <c r="I535" s="43"/>
      <c r="J535" s="43"/>
    </row>
    <row r="536" spans="1:10" s="162" customFormat="1" x14ac:dyDescent="0.2">
      <c r="A536" s="148"/>
      <c r="B536" s="150"/>
      <c r="C536" s="158"/>
      <c r="D536" s="43"/>
      <c r="E536" s="148"/>
      <c r="H536" s="43"/>
      <c r="I536" s="43"/>
      <c r="J536" s="43"/>
    </row>
    <row r="537" spans="1:10" s="162" customFormat="1" x14ac:dyDescent="0.2">
      <c r="A537" s="148"/>
      <c r="B537" s="150"/>
      <c r="C537" s="158"/>
      <c r="D537" s="43"/>
      <c r="E537" s="148"/>
      <c r="H537" s="43"/>
      <c r="I537" s="43"/>
      <c r="J537" s="43"/>
    </row>
    <row r="538" spans="1:10" s="162" customFormat="1" x14ac:dyDescent="0.2">
      <c r="A538" s="148"/>
      <c r="B538" s="150"/>
      <c r="C538" s="158"/>
      <c r="D538" s="43"/>
      <c r="E538" s="148"/>
      <c r="H538" s="43"/>
      <c r="I538" s="43"/>
      <c r="J538" s="43"/>
    </row>
    <row r="539" spans="1:10" s="162" customFormat="1" x14ac:dyDescent="0.2">
      <c r="A539" s="148"/>
      <c r="B539" s="150"/>
      <c r="C539" s="158"/>
      <c r="D539" s="43"/>
      <c r="E539" s="148"/>
      <c r="H539" s="43"/>
      <c r="I539" s="43"/>
      <c r="J539" s="43"/>
    </row>
    <row r="540" spans="1:10" s="162" customFormat="1" x14ac:dyDescent="0.2">
      <c r="A540" s="148"/>
      <c r="B540" s="150"/>
      <c r="C540" s="158"/>
      <c r="D540" s="43"/>
      <c r="E540" s="148"/>
      <c r="H540" s="43"/>
      <c r="I540" s="43"/>
      <c r="J540" s="43"/>
    </row>
    <row r="541" spans="1:10" s="162" customFormat="1" x14ac:dyDescent="0.2">
      <c r="A541" s="148"/>
      <c r="B541" s="150"/>
      <c r="C541" s="158"/>
      <c r="D541" s="43"/>
      <c r="E541" s="148"/>
      <c r="H541" s="43"/>
      <c r="I541" s="43"/>
      <c r="J541" s="43"/>
    </row>
    <row r="542" spans="1:10" s="162" customFormat="1" x14ac:dyDescent="0.2">
      <c r="A542" s="148"/>
      <c r="B542" s="150"/>
      <c r="C542" s="158"/>
      <c r="D542" s="43"/>
      <c r="E542" s="148"/>
      <c r="H542" s="43"/>
      <c r="I542" s="43"/>
      <c r="J542" s="43"/>
    </row>
    <row r="543" spans="1:10" s="162" customFormat="1" x14ac:dyDescent="0.2">
      <c r="A543" s="148"/>
      <c r="B543" s="150"/>
      <c r="C543" s="158"/>
      <c r="D543" s="43"/>
      <c r="E543" s="148"/>
      <c r="H543" s="43"/>
      <c r="I543" s="43"/>
      <c r="J543" s="43"/>
    </row>
    <row r="544" spans="1:10" s="162" customFormat="1" x14ac:dyDescent="0.2">
      <c r="A544" s="148"/>
      <c r="B544" s="150"/>
      <c r="C544" s="158"/>
      <c r="D544" s="43"/>
      <c r="E544" s="148"/>
      <c r="H544" s="43"/>
      <c r="I544" s="43"/>
      <c r="J544" s="43"/>
    </row>
    <row r="545" spans="1:10" s="162" customFormat="1" x14ac:dyDescent="0.2">
      <c r="A545" s="148"/>
      <c r="B545" s="150"/>
      <c r="C545" s="158"/>
      <c r="D545" s="43"/>
      <c r="E545" s="148"/>
      <c r="H545" s="43"/>
      <c r="I545" s="43"/>
      <c r="J545" s="43"/>
    </row>
    <row r="546" spans="1:10" s="162" customFormat="1" x14ac:dyDescent="0.2">
      <c r="A546" s="148"/>
      <c r="B546" s="150"/>
      <c r="C546" s="158"/>
      <c r="D546" s="43"/>
      <c r="E546" s="148"/>
      <c r="H546" s="43"/>
      <c r="I546" s="43"/>
      <c r="J546" s="43"/>
    </row>
    <row r="547" spans="1:10" s="162" customFormat="1" x14ac:dyDescent="0.2">
      <c r="A547" s="148"/>
      <c r="B547" s="150"/>
      <c r="C547" s="158"/>
      <c r="D547" s="43"/>
      <c r="E547" s="148"/>
      <c r="H547" s="43"/>
      <c r="I547" s="43"/>
      <c r="J547" s="43"/>
    </row>
    <row r="548" spans="1:10" s="162" customFormat="1" x14ac:dyDescent="0.2">
      <c r="A548" s="148"/>
      <c r="B548" s="150"/>
      <c r="C548" s="158"/>
      <c r="D548" s="43"/>
      <c r="E548" s="148"/>
      <c r="H548" s="43"/>
      <c r="I548" s="43"/>
      <c r="J548" s="43"/>
    </row>
    <row r="549" spans="1:10" s="162" customFormat="1" x14ac:dyDescent="0.2">
      <c r="A549" s="148"/>
      <c r="B549" s="150"/>
      <c r="C549" s="158"/>
      <c r="D549" s="43"/>
      <c r="E549" s="148"/>
      <c r="H549" s="43"/>
      <c r="I549" s="43"/>
      <c r="J549" s="43"/>
    </row>
    <row r="550" spans="1:10" s="162" customFormat="1" x14ac:dyDescent="0.2">
      <c r="A550" s="148"/>
      <c r="B550" s="150"/>
      <c r="C550" s="158"/>
      <c r="D550" s="43"/>
      <c r="E550" s="148"/>
      <c r="H550" s="43"/>
      <c r="I550" s="43"/>
      <c r="J550" s="43"/>
    </row>
    <row r="551" spans="1:10" s="162" customFormat="1" x14ac:dyDescent="0.2">
      <c r="A551" s="148"/>
      <c r="B551" s="150"/>
      <c r="C551" s="158"/>
      <c r="D551" s="43"/>
      <c r="E551" s="148"/>
      <c r="H551" s="43"/>
      <c r="I551" s="43"/>
      <c r="J551" s="43"/>
    </row>
    <row r="552" spans="1:10" s="162" customFormat="1" x14ac:dyDescent="0.2">
      <c r="A552" s="148"/>
      <c r="B552" s="150"/>
      <c r="C552" s="158"/>
      <c r="D552" s="43"/>
      <c r="E552" s="148"/>
      <c r="H552" s="43"/>
      <c r="I552" s="43"/>
      <c r="J552" s="43"/>
    </row>
    <row r="553" spans="1:10" s="162" customFormat="1" x14ac:dyDescent="0.2">
      <c r="A553" s="148"/>
      <c r="B553" s="150"/>
      <c r="C553" s="158"/>
      <c r="D553" s="43"/>
      <c r="E553" s="148"/>
      <c r="H553" s="43"/>
      <c r="I553" s="43"/>
      <c r="J553" s="43"/>
    </row>
    <row r="554" spans="1:10" s="162" customFormat="1" x14ac:dyDescent="0.2">
      <c r="A554" s="148"/>
      <c r="B554" s="150"/>
      <c r="C554" s="158"/>
      <c r="D554" s="43"/>
      <c r="E554" s="148"/>
      <c r="H554" s="43"/>
      <c r="I554" s="43"/>
      <c r="J554" s="43"/>
    </row>
    <row r="555" spans="1:10" s="162" customFormat="1" x14ac:dyDescent="0.2">
      <c r="A555" s="148"/>
      <c r="B555" s="150"/>
      <c r="C555" s="158"/>
      <c r="D555" s="43"/>
      <c r="E555" s="148"/>
      <c r="H555" s="43"/>
      <c r="I555" s="43"/>
      <c r="J555" s="43"/>
    </row>
    <row r="556" spans="1:10" s="162" customFormat="1" x14ac:dyDescent="0.2">
      <c r="A556" s="148"/>
      <c r="B556" s="150"/>
      <c r="C556" s="158"/>
      <c r="D556" s="43"/>
      <c r="E556" s="148"/>
      <c r="H556" s="43"/>
      <c r="I556" s="43"/>
      <c r="J556" s="43"/>
    </row>
    <row r="557" spans="1:10" s="162" customFormat="1" x14ac:dyDescent="0.2">
      <c r="A557" s="148"/>
      <c r="B557" s="150"/>
      <c r="C557" s="158"/>
      <c r="D557" s="43"/>
      <c r="E557" s="148"/>
      <c r="H557" s="43"/>
      <c r="I557" s="43"/>
      <c r="J557" s="43"/>
    </row>
    <row r="558" spans="1:10" s="162" customFormat="1" x14ac:dyDescent="0.2">
      <c r="A558" s="148"/>
      <c r="B558" s="150"/>
      <c r="C558" s="158"/>
      <c r="D558" s="43"/>
      <c r="E558" s="148"/>
      <c r="H558" s="43"/>
      <c r="I558" s="43"/>
      <c r="J558" s="43"/>
    </row>
    <row r="559" spans="1:10" s="162" customFormat="1" x14ac:dyDescent="0.2">
      <c r="A559" s="148"/>
      <c r="B559" s="150"/>
      <c r="C559" s="158"/>
      <c r="D559" s="43"/>
      <c r="E559" s="148"/>
      <c r="H559" s="43"/>
      <c r="I559" s="43"/>
      <c r="J559" s="43"/>
    </row>
    <row r="560" spans="1:10" s="162" customFormat="1" x14ac:dyDescent="0.2">
      <c r="A560" s="148"/>
      <c r="B560" s="150"/>
      <c r="C560" s="158"/>
      <c r="D560" s="43"/>
      <c r="E560" s="148"/>
      <c r="H560" s="43"/>
      <c r="I560" s="43"/>
      <c r="J560" s="43"/>
    </row>
    <row r="561" spans="1:10" s="162" customFormat="1" x14ac:dyDescent="0.2">
      <c r="A561" s="148"/>
      <c r="B561" s="150"/>
      <c r="C561" s="158"/>
      <c r="D561" s="43"/>
      <c r="E561" s="148"/>
      <c r="H561" s="43"/>
      <c r="I561" s="43"/>
      <c r="J561" s="43"/>
    </row>
    <row r="562" spans="1:10" s="162" customFormat="1" x14ac:dyDescent="0.2">
      <c r="A562" s="148"/>
      <c r="B562" s="150"/>
      <c r="C562" s="158"/>
      <c r="D562" s="43"/>
      <c r="E562" s="148"/>
      <c r="H562" s="43"/>
      <c r="I562" s="43"/>
      <c r="J562" s="43"/>
    </row>
    <row r="563" spans="1:10" s="162" customFormat="1" x14ac:dyDescent="0.2">
      <c r="A563" s="148"/>
      <c r="B563" s="150"/>
      <c r="C563" s="158"/>
      <c r="D563" s="43"/>
      <c r="E563" s="148"/>
      <c r="H563" s="43"/>
      <c r="I563" s="43"/>
      <c r="J563" s="43"/>
    </row>
    <row r="564" spans="1:10" s="162" customFormat="1" x14ac:dyDescent="0.2">
      <c r="A564" s="148"/>
      <c r="B564" s="150"/>
      <c r="C564" s="158"/>
      <c r="D564" s="43"/>
      <c r="E564" s="148"/>
      <c r="H564" s="43"/>
      <c r="I564" s="43"/>
      <c r="J564" s="43"/>
    </row>
    <row r="565" spans="1:10" s="162" customFormat="1" x14ac:dyDescent="0.2">
      <c r="A565" s="148"/>
      <c r="B565" s="150"/>
      <c r="C565" s="158"/>
      <c r="D565" s="43"/>
      <c r="E565" s="148"/>
      <c r="H565" s="43"/>
      <c r="I565" s="43"/>
      <c r="J565" s="43"/>
    </row>
    <row r="566" spans="1:10" s="162" customFormat="1" x14ac:dyDescent="0.2">
      <c r="A566" s="148"/>
      <c r="B566" s="150"/>
      <c r="C566" s="158"/>
      <c r="D566" s="43"/>
      <c r="E566" s="148"/>
      <c r="H566" s="43"/>
      <c r="I566" s="43"/>
      <c r="J566" s="43"/>
    </row>
    <row r="567" spans="1:10" s="162" customFormat="1" x14ac:dyDescent="0.2">
      <c r="A567" s="148"/>
      <c r="B567" s="150"/>
      <c r="C567" s="158"/>
      <c r="D567" s="43"/>
      <c r="E567" s="148"/>
      <c r="H567" s="43"/>
      <c r="I567" s="43"/>
      <c r="J567" s="43"/>
    </row>
    <row r="568" spans="1:10" s="162" customFormat="1" x14ac:dyDescent="0.2">
      <c r="A568" s="148"/>
      <c r="B568" s="150"/>
      <c r="C568" s="158"/>
      <c r="D568" s="43"/>
      <c r="E568" s="148"/>
      <c r="H568" s="43"/>
      <c r="I568" s="43"/>
      <c r="J568" s="43"/>
    </row>
    <row r="569" spans="1:10" s="162" customFormat="1" x14ac:dyDescent="0.2">
      <c r="A569" s="148"/>
      <c r="B569" s="150"/>
      <c r="C569" s="158"/>
      <c r="D569" s="43"/>
      <c r="E569" s="148"/>
      <c r="H569" s="43"/>
      <c r="I569" s="43"/>
      <c r="J569" s="43"/>
    </row>
    <row r="570" spans="1:10" s="162" customFormat="1" x14ac:dyDescent="0.2">
      <c r="A570" s="148"/>
      <c r="B570" s="150"/>
      <c r="C570" s="158"/>
      <c r="D570" s="43"/>
      <c r="E570" s="148"/>
      <c r="H570" s="43"/>
      <c r="I570" s="43"/>
      <c r="J570" s="43"/>
    </row>
    <row r="571" spans="1:10" s="162" customFormat="1" x14ac:dyDescent="0.2">
      <c r="A571" s="148"/>
      <c r="B571" s="150"/>
      <c r="C571" s="158"/>
      <c r="D571" s="43"/>
      <c r="E571" s="148"/>
      <c r="H571" s="43"/>
      <c r="I571" s="43"/>
      <c r="J571" s="43"/>
    </row>
    <row r="572" spans="1:10" s="162" customFormat="1" x14ac:dyDescent="0.2">
      <c r="A572" s="148"/>
      <c r="B572" s="150"/>
      <c r="C572" s="158"/>
      <c r="D572" s="43"/>
      <c r="E572" s="148"/>
      <c r="H572" s="43"/>
      <c r="I572" s="43"/>
      <c r="J572" s="43"/>
    </row>
    <row r="573" spans="1:10" s="162" customFormat="1" x14ac:dyDescent="0.2">
      <c r="A573" s="148"/>
      <c r="B573" s="150"/>
      <c r="C573" s="158"/>
      <c r="D573" s="43"/>
      <c r="E573" s="148"/>
      <c r="H573" s="43"/>
      <c r="I573" s="43"/>
      <c r="J573" s="43"/>
    </row>
    <row r="574" spans="1:10" s="162" customFormat="1" x14ac:dyDescent="0.2">
      <c r="A574" s="148"/>
      <c r="B574" s="150"/>
      <c r="C574" s="158"/>
      <c r="D574" s="43"/>
      <c r="E574" s="148"/>
      <c r="H574" s="43"/>
      <c r="I574" s="43"/>
      <c r="J574" s="43"/>
    </row>
    <row r="575" spans="1:10" s="162" customFormat="1" x14ac:dyDescent="0.2">
      <c r="A575" s="148"/>
      <c r="B575" s="150"/>
      <c r="C575" s="158"/>
      <c r="D575" s="43"/>
      <c r="E575" s="148"/>
      <c r="H575" s="43"/>
      <c r="I575" s="43"/>
      <c r="J575" s="43"/>
    </row>
    <row r="576" spans="1:10" s="162" customFormat="1" x14ac:dyDescent="0.2">
      <c r="A576" s="148"/>
      <c r="B576" s="150"/>
      <c r="C576" s="158"/>
      <c r="D576" s="43"/>
      <c r="E576" s="148"/>
      <c r="H576" s="43"/>
      <c r="I576" s="43"/>
      <c r="J576" s="43"/>
    </row>
    <row r="577" spans="1:10" s="162" customFormat="1" x14ac:dyDescent="0.2">
      <c r="A577" s="148"/>
      <c r="B577" s="150"/>
      <c r="C577" s="158"/>
      <c r="D577" s="43"/>
      <c r="E577" s="148"/>
      <c r="H577" s="43"/>
      <c r="I577" s="43"/>
      <c r="J577" s="43"/>
    </row>
    <row r="578" spans="1:10" s="162" customFormat="1" x14ac:dyDescent="0.2">
      <c r="A578" s="148"/>
      <c r="B578" s="150"/>
      <c r="C578" s="158"/>
      <c r="D578" s="43"/>
      <c r="E578" s="148"/>
      <c r="H578" s="43"/>
      <c r="I578" s="43"/>
      <c r="J578" s="43"/>
    </row>
    <row r="579" spans="1:10" s="162" customFormat="1" x14ac:dyDescent="0.2">
      <c r="A579" s="148"/>
      <c r="B579" s="150"/>
      <c r="C579" s="158"/>
      <c r="D579" s="43"/>
      <c r="E579" s="148"/>
      <c r="H579" s="43"/>
      <c r="I579" s="43"/>
      <c r="J579" s="43"/>
    </row>
    <row r="580" spans="1:10" s="162" customFormat="1" x14ac:dyDescent="0.2">
      <c r="A580" s="148"/>
      <c r="B580" s="150"/>
      <c r="C580" s="158"/>
      <c r="D580" s="43"/>
      <c r="E580" s="148"/>
      <c r="H580" s="43"/>
      <c r="I580" s="43"/>
      <c r="J580" s="43"/>
    </row>
    <row r="581" spans="1:10" s="162" customFormat="1" x14ac:dyDescent="0.2">
      <c r="A581" s="148"/>
      <c r="B581" s="150"/>
      <c r="C581" s="158"/>
      <c r="D581" s="43"/>
      <c r="E581" s="148"/>
      <c r="H581" s="43"/>
      <c r="I581" s="43"/>
      <c r="J581" s="43"/>
    </row>
    <row r="582" spans="1:10" s="162" customFormat="1" x14ac:dyDescent="0.2">
      <c r="A582" s="148"/>
      <c r="B582" s="150"/>
      <c r="C582" s="158"/>
      <c r="D582" s="43"/>
      <c r="E582" s="148"/>
      <c r="H582" s="43"/>
      <c r="I582" s="43"/>
      <c r="J582" s="43"/>
    </row>
    <row r="583" spans="1:10" s="162" customFormat="1" x14ac:dyDescent="0.2">
      <c r="A583" s="148"/>
      <c r="B583" s="150"/>
      <c r="C583" s="158"/>
      <c r="D583" s="43"/>
      <c r="E583" s="148"/>
      <c r="H583" s="43"/>
      <c r="I583" s="43"/>
      <c r="J583" s="43"/>
    </row>
    <row r="584" spans="1:10" s="162" customFormat="1" x14ac:dyDescent="0.2">
      <c r="A584" s="148"/>
      <c r="B584" s="150"/>
      <c r="C584" s="158"/>
      <c r="D584" s="43"/>
      <c r="E584" s="148"/>
      <c r="H584" s="43"/>
      <c r="I584" s="43"/>
      <c r="J584" s="43"/>
    </row>
    <row r="585" spans="1:10" s="162" customFormat="1" x14ac:dyDescent="0.2">
      <c r="A585" s="148"/>
      <c r="B585" s="150"/>
      <c r="C585" s="158"/>
      <c r="D585" s="43"/>
      <c r="E585" s="148"/>
      <c r="H585" s="43"/>
      <c r="I585" s="43"/>
      <c r="J585" s="43"/>
    </row>
    <row r="586" spans="1:10" s="162" customFormat="1" x14ac:dyDescent="0.2">
      <c r="A586" s="148"/>
      <c r="B586" s="150"/>
      <c r="C586" s="158"/>
      <c r="D586" s="43"/>
      <c r="E586" s="148"/>
      <c r="H586" s="43"/>
      <c r="I586" s="43"/>
      <c r="J586" s="43"/>
    </row>
    <row r="587" spans="1:10" s="162" customFormat="1" x14ac:dyDescent="0.2">
      <c r="A587" s="148"/>
      <c r="B587" s="150"/>
      <c r="C587" s="158"/>
      <c r="D587" s="43"/>
      <c r="E587" s="148"/>
      <c r="H587" s="43"/>
      <c r="I587" s="43"/>
      <c r="J587" s="43"/>
    </row>
    <row r="588" spans="1:10" s="162" customFormat="1" x14ac:dyDescent="0.2">
      <c r="A588" s="148"/>
      <c r="B588" s="150"/>
      <c r="C588" s="158"/>
      <c r="D588" s="43"/>
      <c r="E588" s="148"/>
      <c r="H588" s="43"/>
      <c r="I588" s="43"/>
      <c r="J588" s="43"/>
    </row>
    <row r="589" spans="1:10" s="162" customFormat="1" x14ac:dyDescent="0.2">
      <c r="A589" s="148"/>
      <c r="B589" s="150"/>
      <c r="C589" s="158"/>
      <c r="D589" s="43"/>
      <c r="E589" s="148"/>
      <c r="H589" s="43"/>
      <c r="I589" s="43"/>
      <c r="J589" s="43"/>
    </row>
    <row r="590" spans="1:10" s="162" customFormat="1" x14ac:dyDescent="0.2">
      <c r="A590" s="148"/>
      <c r="B590" s="150"/>
      <c r="C590" s="158"/>
      <c r="D590" s="43"/>
      <c r="E590" s="148"/>
      <c r="H590" s="43"/>
      <c r="I590" s="43"/>
      <c r="J590" s="43"/>
    </row>
    <row r="591" spans="1:10" s="162" customFormat="1" x14ac:dyDescent="0.2">
      <c r="A591" s="148"/>
      <c r="B591" s="150"/>
      <c r="C591" s="158"/>
      <c r="D591" s="43"/>
      <c r="E591" s="148"/>
      <c r="H591" s="43"/>
      <c r="I591" s="43"/>
      <c r="J591" s="43"/>
    </row>
    <row r="592" spans="1:10" s="162" customFormat="1" x14ac:dyDescent="0.2">
      <c r="A592" s="148"/>
      <c r="B592" s="150"/>
      <c r="C592" s="158"/>
      <c r="D592" s="43"/>
      <c r="E592" s="148"/>
      <c r="H592" s="43"/>
      <c r="I592" s="43"/>
      <c r="J592" s="43"/>
    </row>
    <row r="593" spans="1:10" s="162" customFormat="1" x14ac:dyDescent="0.2">
      <c r="A593" s="148"/>
      <c r="B593" s="150"/>
      <c r="C593" s="158"/>
      <c r="D593" s="43"/>
      <c r="E593" s="148"/>
      <c r="H593" s="43"/>
      <c r="I593" s="43"/>
      <c r="J593" s="43"/>
    </row>
    <row r="594" spans="1:10" s="162" customFormat="1" x14ac:dyDescent="0.2">
      <c r="A594" s="148"/>
      <c r="B594" s="150"/>
      <c r="C594" s="158"/>
      <c r="D594" s="43"/>
      <c r="E594" s="148"/>
      <c r="H594" s="43"/>
      <c r="I594" s="43"/>
      <c r="J594" s="43"/>
    </row>
    <row r="595" spans="1:10" s="162" customFormat="1" x14ac:dyDescent="0.2">
      <c r="A595" s="148"/>
      <c r="B595" s="150"/>
      <c r="C595" s="158"/>
      <c r="D595" s="43"/>
      <c r="E595" s="148"/>
      <c r="H595" s="43"/>
      <c r="I595" s="43"/>
      <c r="J595" s="43"/>
    </row>
    <row r="596" spans="1:10" s="162" customFormat="1" x14ac:dyDescent="0.2">
      <c r="A596" s="148"/>
      <c r="B596" s="150"/>
      <c r="C596" s="158"/>
      <c r="D596" s="43"/>
      <c r="E596" s="148"/>
      <c r="H596" s="43"/>
      <c r="I596" s="43"/>
      <c r="J596" s="43"/>
    </row>
    <row r="597" spans="1:10" s="162" customFormat="1" x14ac:dyDescent="0.2">
      <c r="A597" s="148"/>
      <c r="B597" s="150"/>
      <c r="C597" s="158"/>
      <c r="D597" s="43"/>
      <c r="E597" s="148"/>
      <c r="H597" s="43"/>
      <c r="I597" s="43"/>
      <c r="J597" s="43"/>
    </row>
    <row r="598" spans="1:10" s="162" customFormat="1" x14ac:dyDescent="0.2">
      <c r="A598" s="148"/>
      <c r="B598" s="150"/>
      <c r="C598" s="158"/>
      <c r="D598" s="43"/>
      <c r="E598" s="148"/>
      <c r="H598" s="43"/>
      <c r="I598" s="43"/>
      <c r="J598" s="43"/>
    </row>
    <row r="599" spans="1:10" s="162" customFormat="1" x14ac:dyDescent="0.2">
      <c r="A599" s="148"/>
      <c r="B599" s="150"/>
      <c r="C599" s="158"/>
      <c r="D599" s="43"/>
      <c r="E599" s="148"/>
      <c r="H599" s="43"/>
      <c r="I599" s="43"/>
      <c r="J599" s="43"/>
    </row>
    <row r="600" spans="1:10" s="162" customFormat="1" x14ac:dyDescent="0.2">
      <c r="A600" s="148"/>
      <c r="B600" s="150"/>
      <c r="C600" s="158"/>
      <c r="D600" s="43"/>
      <c r="E600" s="148"/>
      <c r="H600" s="43"/>
      <c r="I600" s="43"/>
      <c r="J600" s="43"/>
    </row>
    <row r="601" spans="1:10" s="162" customFormat="1" x14ac:dyDescent="0.2">
      <c r="A601" s="148"/>
      <c r="B601" s="150"/>
      <c r="C601" s="158"/>
      <c r="D601" s="43"/>
      <c r="E601" s="148"/>
      <c r="H601" s="43"/>
      <c r="I601" s="43"/>
      <c r="J601" s="43"/>
    </row>
    <row r="602" spans="1:10" s="162" customFormat="1" x14ac:dyDescent="0.2">
      <c r="A602" s="148"/>
      <c r="B602" s="150"/>
      <c r="C602" s="158"/>
      <c r="D602" s="43"/>
      <c r="E602" s="148"/>
      <c r="H602" s="43"/>
      <c r="I602" s="43"/>
      <c r="J602" s="43"/>
    </row>
    <row r="603" spans="1:10" s="162" customFormat="1" x14ac:dyDescent="0.2">
      <c r="A603" s="148"/>
      <c r="B603" s="150"/>
      <c r="C603" s="158"/>
      <c r="D603" s="43"/>
      <c r="E603" s="148"/>
      <c r="H603" s="43"/>
      <c r="I603" s="43"/>
      <c r="J603" s="43"/>
    </row>
    <row r="604" spans="1:10" s="162" customFormat="1" x14ac:dyDescent="0.2">
      <c r="A604" s="148"/>
      <c r="B604" s="150"/>
      <c r="C604" s="158"/>
      <c r="D604" s="43"/>
      <c r="E604" s="148"/>
      <c r="H604" s="43"/>
      <c r="I604" s="43"/>
      <c r="J604" s="43"/>
    </row>
    <row r="605" spans="1:10" s="162" customFormat="1" x14ac:dyDescent="0.2">
      <c r="A605" s="148"/>
      <c r="B605" s="150"/>
      <c r="C605" s="158"/>
      <c r="D605" s="43"/>
      <c r="E605" s="148"/>
      <c r="H605" s="43"/>
      <c r="I605" s="43"/>
      <c r="J605" s="43"/>
    </row>
    <row r="606" spans="1:10" s="162" customFormat="1" x14ac:dyDescent="0.2">
      <c r="A606" s="148"/>
      <c r="B606" s="150"/>
      <c r="C606" s="158"/>
      <c r="D606" s="43"/>
      <c r="E606" s="148"/>
      <c r="H606" s="43"/>
      <c r="I606" s="43"/>
      <c r="J606" s="43"/>
    </row>
    <row r="607" spans="1:10" s="162" customFormat="1" x14ac:dyDescent="0.2">
      <c r="A607" s="148"/>
      <c r="B607" s="150"/>
      <c r="C607" s="158"/>
      <c r="D607" s="43"/>
      <c r="E607" s="148"/>
      <c r="H607" s="43"/>
      <c r="I607" s="43"/>
      <c r="J607" s="43"/>
    </row>
    <row r="608" spans="1:10" s="162" customFormat="1" x14ac:dyDescent="0.2">
      <c r="A608" s="148"/>
      <c r="B608" s="150"/>
      <c r="C608" s="158"/>
      <c r="D608" s="43"/>
      <c r="E608" s="148"/>
      <c r="H608" s="43"/>
      <c r="I608" s="43"/>
      <c r="J608" s="43"/>
    </row>
    <row r="609" spans="1:10" s="162" customFormat="1" x14ac:dyDescent="0.2">
      <c r="A609" s="148"/>
      <c r="B609" s="150"/>
      <c r="C609" s="158"/>
      <c r="D609" s="43"/>
      <c r="E609" s="148"/>
      <c r="H609" s="43"/>
      <c r="I609" s="43"/>
      <c r="J609" s="43"/>
    </row>
    <row r="610" spans="1:10" s="162" customFormat="1" x14ac:dyDescent="0.2">
      <c r="A610" s="148"/>
      <c r="B610" s="150"/>
      <c r="C610" s="158"/>
      <c r="D610" s="43"/>
      <c r="E610" s="148"/>
      <c r="H610" s="43"/>
      <c r="I610" s="43"/>
      <c r="J610" s="43"/>
    </row>
    <row r="611" spans="1:10" s="162" customFormat="1" x14ac:dyDescent="0.2">
      <c r="A611" s="148"/>
      <c r="B611" s="150"/>
      <c r="C611" s="158"/>
      <c r="D611" s="43"/>
      <c r="E611" s="148"/>
      <c r="H611" s="43"/>
      <c r="I611" s="43"/>
      <c r="J611" s="43"/>
    </row>
    <row r="612" spans="1:10" s="162" customFormat="1" x14ac:dyDescent="0.2">
      <c r="A612" s="148"/>
      <c r="B612" s="150"/>
      <c r="C612" s="158"/>
      <c r="D612" s="43"/>
      <c r="E612" s="148"/>
      <c r="H612" s="43"/>
      <c r="I612" s="43"/>
      <c r="J612" s="43"/>
    </row>
    <row r="613" spans="1:10" s="162" customFormat="1" x14ac:dyDescent="0.2">
      <c r="A613" s="148"/>
      <c r="B613" s="150"/>
      <c r="C613" s="158"/>
      <c r="D613" s="43"/>
      <c r="E613" s="148"/>
      <c r="H613" s="43"/>
      <c r="I613" s="43"/>
      <c r="J613" s="43"/>
    </row>
    <row r="614" spans="1:10" s="162" customFormat="1" x14ac:dyDescent="0.2">
      <c r="A614" s="148"/>
      <c r="B614" s="150"/>
      <c r="C614" s="158"/>
      <c r="D614" s="43"/>
      <c r="E614" s="148"/>
      <c r="H614" s="43"/>
      <c r="I614" s="43"/>
      <c r="J614" s="43"/>
    </row>
    <row r="615" spans="1:10" s="162" customFormat="1" x14ac:dyDescent="0.2">
      <c r="A615" s="148"/>
      <c r="B615" s="150"/>
      <c r="C615" s="158"/>
      <c r="D615" s="43"/>
      <c r="E615" s="148"/>
      <c r="H615" s="43"/>
      <c r="I615" s="43"/>
      <c r="J615" s="43"/>
    </row>
    <row r="616" spans="1:10" s="162" customFormat="1" x14ac:dyDescent="0.2">
      <c r="A616" s="148"/>
      <c r="B616" s="150"/>
      <c r="C616" s="158"/>
      <c r="D616" s="43"/>
      <c r="E616" s="148"/>
      <c r="H616" s="43"/>
      <c r="I616" s="43"/>
      <c r="J616" s="43"/>
    </row>
    <row r="617" spans="1:10" s="162" customFormat="1" x14ac:dyDescent="0.2">
      <c r="A617" s="148"/>
      <c r="B617" s="150"/>
      <c r="C617" s="158"/>
      <c r="D617" s="43"/>
      <c r="E617" s="148"/>
      <c r="H617" s="43"/>
      <c r="I617" s="43"/>
      <c r="J617" s="43"/>
    </row>
    <row r="618" spans="1:10" s="162" customFormat="1" x14ac:dyDescent="0.2">
      <c r="A618" s="148"/>
      <c r="B618" s="150"/>
      <c r="C618" s="158"/>
      <c r="D618" s="43"/>
      <c r="E618" s="148"/>
      <c r="H618" s="43"/>
      <c r="I618" s="43"/>
      <c r="J618" s="43"/>
    </row>
    <row r="619" spans="1:10" s="162" customFormat="1" x14ac:dyDescent="0.2">
      <c r="A619" s="148"/>
      <c r="B619" s="150"/>
      <c r="C619" s="158"/>
      <c r="D619" s="43"/>
      <c r="E619" s="148"/>
      <c r="H619" s="43"/>
      <c r="I619" s="43"/>
      <c r="J619" s="43"/>
    </row>
    <row r="620" spans="1:10" s="162" customFormat="1" x14ac:dyDescent="0.2">
      <c r="A620" s="148"/>
      <c r="B620" s="150"/>
      <c r="C620" s="158"/>
      <c r="D620" s="43"/>
      <c r="E620" s="148"/>
      <c r="H620" s="43"/>
      <c r="I620" s="43"/>
      <c r="J620" s="43"/>
    </row>
    <row r="621" spans="1:10" s="162" customFormat="1" x14ac:dyDescent="0.2">
      <c r="A621" s="148"/>
      <c r="B621" s="150"/>
      <c r="C621" s="158"/>
      <c r="D621" s="43"/>
      <c r="E621" s="148"/>
      <c r="H621" s="43"/>
      <c r="I621" s="43"/>
      <c r="J621" s="43"/>
    </row>
    <row r="622" spans="1:10" s="162" customFormat="1" x14ac:dyDescent="0.2">
      <c r="A622" s="148"/>
      <c r="B622" s="150"/>
      <c r="C622" s="158"/>
      <c r="D622" s="43"/>
      <c r="E622" s="148"/>
      <c r="H622" s="43"/>
      <c r="I622" s="43"/>
      <c r="J622" s="43"/>
    </row>
    <row r="623" spans="1:10" s="162" customFormat="1" x14ac:dyDescent="0.2">
      <c r="A623" s="148"/>
      <c r="B623" s="150"/>
      <c r="C623" s="158"/>
      <c r="D623" s="43"/>
      <c r="E623" s="148"/>
      <c r="H623" s="43"/>
      <c r="I623" s="43"/>
      <c r="J623" s="43"/>
    </row>
    <row r="624" spans="1:10" s="162" customFormat="1" x14ac:dyDescent="0.2">
      <c r="A624" s="148"/>
      <c r="B624" s="150"/>
      <c r="C624" s="158"/>
      <c r="D624" s="43"/>
      <c r="E624" s="148"/>
      <c r="H624" s="43"/>
      <c r="I624" s="43"/>
      <c r="J624" s="43"/>
    </row>
    <row r="625" spans="1:10" s="162" customFormat="1" x14ac:dyDescent="0.2">
      <c r="A625" s="148"/>
      <c r="B625" s="150"/>
      <c r="C625" s="158"/>
      <c r="D625" s="43"/>
      <c r="E625" s="148"/>
      <c r="H625" s="43"/>
      <c r="I625" s="43"/>
      <c r="J625" s="43"/>
    </row>
    <row r="626" spans="1:10" s="162" customFormat="1" x14ac:dyDescent="0.2">
      <c r="A626" s="148"/>
      <c r="B626" s="150"/>
      <c r="C626" s="158"/>
      <c r="D626" s="43"/>
      <c r="E626" s="148"/>
      <c r="H626" s="43"/>
      <c r="I626" s="43"/>
      <c r="J626" s="43"/>
    </row>
    <row r="627" spans="1:10" s="162" customFormat="1" x14ac:dyDescent="0.2">
      <c r="A627" s="148"/>
      <c r="B627" s="150"/>
      <c r="C627" s="158"/>
      <c r="D627" s="43"/>
      <c r="E627" s="148"/>
      <c r="H627" s="43"/>
      <c r="I627" s="43"/>
      <c r="J627" s="43"/>
    </row>
    <row r="628" spans="1:10" s="162" customFormat="1" x14ac:dyDescent="0.2">
      <c r="A628" s="148"/>
      <c r="B628" s="150"/>
      <c r="C628" s="158"/>
      <c r="D628" s="43"/>
      <c r="E628" s="148"/>
      <c r="H628" s="43"/>
      <c r="I628" s="43"/>
      <c r="J628" s="43"/>
    </row>
  </sheetData>
  <pageMargins left="0.25" right="0.25" top="0.95" bottom="0.75" header="0.09" footer="0.3"/>
  <pageSetup scale="72" orientation="portrait" r:id="rId1"/>
  <headerFooter alignWithMargins="0">
    <oddHeader>&amp;CDepartment of Administrative Services
Major Maintenance 
2000
&amp;A
&amp;D</oddHeader>
    <oddFooter>&amp;LAcct Codes 0017-335-2000
Reversion 6/30/2027
&amp;C&amp;Z&amp;F&amp;R&amp;P/&amp;N</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D88B6-DFF9-46E9-A6D1-A47CB3A5D39B}">
  <sheetPr>
    <tabColor rgb="FF0070C0"/>
    <pageSetUpPr fitToPage="1"/>
  </sheetPr>
  <dimension ref="A1:J628"/>
  <sheetViews>
    <sheetView zoomScaleNormal="100" workbookViewId="0">
      <selection activeCell="E9" sqref="E9"/>
    </sheetView>
  </sheetViews>
  <sheetFormatPr defaultColWidth="11.42578125" defaultRowHeight="12.75" x14ac:dyDescent="0.2"/>
  <cols>
    <col min="1" max="1" width="24.5703125" style="148" customWidth="1"/>
    <col min="2" max="2" width="9.42578125" style="150" customWidth="1"/>
    <col min="3" max="3" width="25" style="158" bestFit="1" customWidth="1"/>
    <col min="4" max="4" width="14.42578125" style="43" customWidth="1"/>
    <col min="5" max="5" width="13.5703125" style="162" customWidth="1"/>
    <col min="6" max="6" width="12.42578125" style="162" customWidth="1"/>
    <col min="7" max="7" width="10.5703125" style="162" customWidth="1"/>
    <col min="8" max="8" width="12.42578125" style="43" customWidth="1"/>
    <col min="9" max="9" width="12.140625" style="43" customWidth="1"/>
    <col min="10" max="10" width="6.7109375" style="43" customWidth="1"/>
    <col min="11" max="16384" width="11.42578125" style="43"/>
  </cols>
  <sheetData>
    <row r="1" spans="1:10" s="135" customFormat="1" ht="24.75" customHeight="1" x14ac:dyDescent="0.25">
      <c r="A1" s="31" t="str">
        <f>'RECAP #9436.00'!B1</f>
        <v>DAS TH Residence Elevator Replacement</v>
      </c>
      <c r="B1" s="31"/>
      <c r="C1" s="133"/>
      <c r="D1" s="133"/>
      <c r="E1" s="133"/>
      <c r="F1" s="134"/>
      <c r="G1" s="134"/>
    </row>
    <row r="2" spans="1:10" s="135" customFormat="1" ht="15.75" x14ac:dyDescent="0.25">
      <c r="A2" s="32" t="str">
        <f>'RECAP #9436.00'!B2</f>
        <v>Project # 9436.00</v>
      </c>
      <c r="B2" s="136"/>
      <c r="C2" s="133"/>
      <c r="D2" s="133"/>
      <c r="E2" s="133"/>
      <c r="F2" s="134"/>
      <c r="G2" s="134"/>
    </row>
    <row r="3" spans="1:10" s="135" customFormat="1" ht="15.75" x14ac:dyDescent="0.25">
      <c r="A3" s="137" t="str">
        <f>'RECAP #9436.00'!B3</f>
        <v>Program code 943600</v>
      </c>
      <c r="B3" s="136"/>
      <c r="C3" s="133"/>
      <c r="D3" s="138" t="str">
        <f>'RECAP #9436.00'!E3</f>
        <v>Major Program 4D03</v>
      </c>
      <c r="E3" s="133"/>
      <c r="F3" s="134"/>
      <c r="G3" s="134"/>
    </row>
    <row r="4" spans="1:10" s="135" customFormat="1" ht="15.75" x14ac:dyDescent="0.25">
      <c r="A4" s="31" t="s">
        <v>448</v>
      </c>
      <c r="B4" s="32"/>
      <c r="D4" s="139" t="s">
        <v>241</v>
      </c>
      <c r="E4" s="134"/>
      <c r="F4" s="134"/>
      <c r="G4" s="134"/>
    </row>
    <row r="5" spans="1:10" s="135" customFormat="1" ht="15.75" x14ac:dyDescent="0.25">
      <c r="A5" s="140" t="s">
        <v>86</v>
      </c>
      <c r="C5" s="141"/>
      <c r="D5" s="38" t="s">
        <v>210</v>
      </c>
      <c r="E5" s="43"/>
      <c r="F5" s="134"/>
      <c r="G5" s="134"/>
    </row>
    <row r="6" spans="1:10" s="135" customFormat="1" ht="15.75" x14ac:dyDescent="0.25">
      <c r="A6" s="32" t="str">
        <f>'RECAP #9436.00'!B6</f>
        <v>Project Manager - James T.</v>
      </c>
      <c r="B6" s="32"/>
      <c r="C6" s="142"/>
      <c r="D6" s="143" t="s">
        <v>159</v>
      </c>
      <c r="E6" s="43"/>
      <c r="F6" s="44"/>
      <c r="G6" s="134"/>
    </row>
    <row r="7" spans="1:10" s="135" customFormat="1" ht="15.75" x14ac:dyDescent="0.25">
      <c r="B7" s="144"/>
      <c r="C7" s="144"/>
      <c r="E7" s="44"/>
      <c r="F7" s="44"/>
      <c r="G7" s="134"/>
      <c r="I7" s="135" t="s">
        <v>5</v>
      </c>
    </row>
    <row r="8" spans="1:10" s="135" customFormat="1" ht="32.25" thickBot="1" x14ac:dyDescent="0.3">
      <c r="A8" s="145" t="s">
        <v>20</v>
      </c>
      <c r="B8" s="146" t="s">
        <v>21</v>
      </c>
      <c r="C8" s="147" t="s">
        <v>22</v>
      </c>
      <c r="D8" s="131" t="s">
        <v>23</v>
      </c>
      <c r="E8" s="131" t="s">
        <v>24</v>
      </c>
      <c r="F8" s="131" t="s">
        <v>25</v>
      </c>
      <c r="G8" s="131" t="s">
        <v>26</v>
      </c>
      <c r="H8" s="131" t="s">
        <v>27</v>
      </c>
      <c r="I8" s="256" t="s">
        <v>5</v>
      </c>
    </row>
    <row r="9" spans="1:10" x14ac:dyDescent="0.2">
      <c r="A9" s="148" t="s">
        <v>447</v>
      </c>
      <c r="B9" s="149">
        <v>46062</v>
      </c>
      <c r="C9" s="150" t="s">
        <v>211</v>
      </c>
      <c r="D9" s="151">
        <v>568.70000000000005</v>
      </c>
      <c r="E9" s="152">
        <f>D9</f>
        <v>568.70000000000005</v>
      </c>
      <c r="F9" s="153"/>
      <c r="G9" s="153"/>
      <c r="H9" s="153">
        <f>E9</f>
        <v>568.70000000000005</v>
      </c>
      <c r="I9" s="257"/>
      <c r="J9" s="257"/>
    </row>
    <row r="10" spans="1:10" x14ac:dyDescent="0.2">
      <c r="A10" s="148" t="s">
        <v>447</v>
      </c>
      <c r="B10" s="149">
        <v>46063</v>
      </c>
      <c r="C10" s="150" t="s">
        <v>459</v>
      </c>
      <c r="D10" s="254">
        <v>-568.70000000000005</v>
      </c>
      <c r="E10" s="152">
        <f t="shared" ref="E10:E21" si="0">E9+D10</f>
        <v>0</v>
      </c>
      <c r="F10" s="155"/>
      <c r="G10" s="153">
        <f t="shared" ref="G10:G21" si="1">G9+F10</f>
        <v>0</v>
      </c>
      <c r="H10" s="153">
        <f t="shared" ref="H10:H21" si="2">H9-F10+D10</f>
        <v>0</v>
      </c>
    </row>
    <row r="11" spans="1:10" x14ac:dyDescent="0.2">
      <c r="B11" s="149"/>
      <c r="C11" s="150"/>
      <c r="D11" s="151"/>
      <c r="E11" s="152">
        <f t="shared" si="0"/>
        <v>0</v>
      </c>
      <c r="F11" s="155"/>
      <c r="G11" s="153">
        <f t="shared" si="1"/>
        <v>0</v>
      </c>
      <c r="H11" s="153">
        <f t="shared" si="2"/>
        <v>0</v>
      </c>
      <c r="I11" s="155"/>
    </row>
    <row r="12" spans="1:10" x14ac:dyDescent="0.2">
      <c r="B12" s="149"/>
      <c r="C12" s="150"/>
      <c r="D12" s="151"/>
      <c r="E12" s="152">
        <f t="shared" si="0"/>
        <v>0</v>
      </c>
      <c r="F12" s="155"/>
      <c r="G12" s="153">
        <f t="shared" si="1"/>
        <v>0</v>
      </c>
      <c r="H12" s="153">
        <f t="shared" si="2"/>
        <v>0</v>
      </c>
      <c r="I12" s="155"/>
    </row>
    <row r="13" spans="1:10" x14ac:dyDescent="0.2">
      <c r="B13" s="149"/>
      <c r="C13" s="150"/>
      <c r="D13" s="152"/>
      <c r="E13" s="152">
        <f t="shared" si="0"/>
        <v>0</v>
      </c>
      <c r="F13" s="155"/>
      <c r="G13" s="153">
        <f t="shared" si="1"/>
        <v>0</v>
      </c>
      <c r="H13" s="153">
        <f t="shared" si="2"/>
        <v>0</v>
      </c>
      <c r="I13" s="155"/>
    </row>
    <row r="14" spans="1:10" x14ac:dyDescent="0.2">
      <c r="B14" s="149"/>
      <c r="C14" s="150"/>
      <c r="D14" s="152"/>
      <c r="E14" s="152">
        <f t="shared" si="0"/>
        <v>0</v>
      </c>
      <c r="F14" s="155"/>
      <c r="G14" s="153">
        <f t="shared" si="1"/>
        <v>0</v>
      </c>
      <c r="H14" s="153">
        <f t="shared" si="2"/>
        <v>0</v>
      </c>
      <c r="I14" s="155"/>
    </row>
    <row r="15" spans="1:10" x14ac:dyDescent="0.2">
      <c r="B15" s="149"/>
      <c r="C15" s="150"/>
      <c r="D15" s="152"/>
      <c r="E15" s="152">
        <f t="shared" si="0"/>
        <v>0</v>
      </c>
      <c r="F15" s="155"/>
      <c r="G15" s="153">
        <f t="shared" si="1"/>
        <v>0</v>
      </c>
      <c r="H15" s="153">
        <f t="shared" si="2"/>
        <v>0</v>
      </c>
      <c r="I15" s="155"/>
    </row>
    <row r="16" spans="1:10" x14ac:dyDescent="0.2">
      <c r="B16" s="149"/>
      <c r="C16" s="150"/>
      <c r="D16" s="152"/>
      <c r="E16" s="152">
        <f t="shared" si="0"/>
        <v>0</v>
      </c>
      <c r="F16" s="155"/>
      <c r="G16" s="153">
        <f t="shared" si="1"/>
        <v>0</v>
      </c>
      <c r="H16" s="153">
        <f t="shared" si="2"/>
        <v>0</v>
      </c>
      <c r="I16" s="155"/>
    </row>
    <row r="17" spans="2:9" x14ac:dyDescent="0.2">
      <c r="B17" s="149"/>
      <c r="C17" s="150"/>
      <c r="D17" s="152"/>
      <c r="E17" s="152">
        <f t="shared" si="0"/>
        <v>0</v>
      </c>
      <c r="F17" s="155"/>
      <c r="G17" s="153">
        <f t="shared" si="1"/>
        <v>0</v>
      </c>
      <c r="H17" s="153">
        <f t="shared" si="2"/>
        <v>0</v>
      </c>
      <c r="I17" s="155"/>
    </row>
    <row r="18" spans="2:9" x14ac:dyDescent="0.2">
      <c r="B18" s="149"/>
      <c r="C18" s="150"/>
      <c r="D18" s="152"/>
      <c r="E18" s="152">
        <f t="shared" si="0"/>
        <v>0</v>
      </c>
      <c r="F18" s="155"/>
      <c r="G18" s="153">
        <f t="shared" si="1"/>
        <v>0</v>
      </c>
      <c r="H18" s="153">
        <f t="shared" si="2"/>
        <v>0</v>
      </c>
      <c r="I18" s="155"/>
    </row>
    <row r="19" spans="2:9" x14ac:dyDescent="0.2">
      <c r="B19" s="149"/>
      <c r="C19" s="150"/>
      <c r="D19" s="152"/>
      <c r="E19" s="152">
        <f t="shared" si="0"/>
        <v>0</v>
      </c>
      <c r="F19" s="153"/>
      <c r="G19" s="153">
        <f t="shared" si="1"/>
        <v>0</v>
      </c>
      <c r="H19" s="153">
        <f t="shared" si="2"/>
        <v>0</v>
      </c>
      <c r="I19" s="155"/>
    </row>
    <row r="20" spans="2:9" x14ac:dyDescent="0.2">
      <c r="B20" s="149"/>
      <c r="C20" s="150"/>
      <c r="D20" s="152"/>
      <c r="E20" s="152">
        <f t="shared" si="0"/>
        <v>0</v>
      </c>
      <c r="F20" s="153"/>
      <c r="G20" s="153">
        <f t="shared" si="1"/>
        <v>0</v>
      </c>
      <c r="H20" s="153">
        <f t="shared" si="2"/>
        <v>0</v>
      </c>
      <c r="I20" s="155"/>
    </row>
    <row r="21" spans="2:9" x14ac:dyDescent="0.2">
      <c r="B21" s="149"/>
      <c r="C21" s="157"/>
      <c r="D21" s="152"/>
      <c r="E21" s="152">
        <f t="shared" si="0"/>
        <v>0</v>
      </c>
      <c r="F21" s="153"/>
      <c r="G21" s="153">
        <f t="shared" si="1"/>
        <v>0</v>
      </c>
      <c r="H21" s="153">
        <f t="shared" si="2"/>
        <v>0</v>
      </c>
      <c r="I21" s="155"/>
    </row>
    <row r="22" spans="2:9" x14ac:dyDescent="0.2">
      <c r="D22" s="153"/>
      <c r="E22" s="153"/>
      <c r="F22" s="153"/>
      <c r="G22" s="153"/>
      <c r="H22" s="153"/>
    </row>
    <row r="23" spans="2:9" ht="13.5" thickBot="1" x14ac:dyDescent="0.25">
      <c r="B23" s="159"/>
      <c r="C23" s="160" t="s">
        <v>28</v>
      </c>
      <c r="D23" s="161">
        <f>SUM(D9:D22)</f>
        <v>0</v>
      </c>
      <c r="E23" s="161"/>
      <c r="F23" s="161">
        <f>SUM(F9:F22)</f>
        <v>0</v>
      </c>
      <c r="G23" s="161"/>
      <c r="H23" s="161">
        <f>D23-F23</f>
        <v>0</v>
      </c>
      <c r="I23" s="38"/>
    </row>
    <row r="24" spans="2:9" ht="13.5" thickTop="1" x14ac:dyDescent="0.2">
      <c r="D24" s="153"/>
      <c r="E24" s="153"/>
      <c r="F24" s="153"/>
      <c r="G24" s="153"/>
      <c r="H24" s="153"/>
    </row>
    <row r="25" spans="2:9" x14ac:dyDescent="0.2">
      <c r="D25" s="153"/>
      <c r="E25" s="153"/>
      <c r="F25" s="153"/>
      <c r="G25" s="153"/>
      <c r="H25" s="153"/>
    </row>
    <row r="26" spans="2:9" x14ac:dyDescent="0.2">
      <c r="D26" s="153"/>
      <c r="E26" s="153"/>
      <c r="F26" s="153"/>
      <c r="G26" s="153"/>
      <c r="H26" s="153"/>
    </row>
    <row r="27" spans="2:9" x14ac:dyDescent="0.2">
      <c r="D27" s="153"/>
      <c r="E27" s="153"/>
      <c r="F27" s="153"/>
      <c r="G27" s="153"/>
      <c r="H27" s="153"/>
    </row>
    <row r="28" spans="2:9" x14ac:dyDescent="0.2">
      <c r="D28" s="153"/>
      <c r="E28" s="153"/>
      <c r="F28" s="153"/>
      <c r="G28" s="153"/>
      <c r="H28" s="153"/>
    </row>
    <row r="29" spans="2:9" x14ac:dyDescent="0.2">
      <c r="C29" s="165"/>
      <c r="D29" s="250"/>
      <c r="E29" s="250"/>
      <c r="F29" s="250"/>
      <c r="G29" s="250"/>
      <c r="H29" s="250"/>
    </row>
    <row r="30" spans="2:9" x14ac:dyDescent="0.2">
      <c r="D30" s="153"/>
      <c r="E30" s="153"/>
      <c r="F30" s="153"/>
      <c r="G30" s="153"/>
      <c r="H30" s="153"/>
    </row>
    <row r="31" spans="2:9" x14ac:dyDescent="0.2">
      <c r="D31" s="153"/>
      <c r="E31" s="153"/>
      <c r="F31" s="153"/>
      <c r="G31" s="153"/>
      <c r="H31" s="153"/>
    </row>
    <row r="32" spans="2:9" x14ac:dyDescent="0.2">
      <c r="D32" s="153"/>
      <c r="E32" s="153"/>
      <c r="F32" s="153"/>
      <c r="G32" s="153"/>
      <c r="H32" s="153"/>
    </row>
    <row r="33" spans="5:5" x14ac:dyDescent="0.2">
      <c r="E33" s="148"/>
    </row>
    <row r="34" spans="5:5" x14ac:dyDescent="0.2">
      <c r="E34" s="148"/>
    </row>
    <row r="35" spans="5:5" x14ac:dyDescent="0.2">
      <c r="E35" s="148"/>
    </row>
    <row r="36" spans="5:5" x14ac:dyDescent="0.2">
      <c r="E36" s="148"/>
    </row>
    <row r="37" spans="5:5" x14ac:dyDescent="0.2">
      <c r="E37" s="148"/>
    </row>
    <row r="38" spans="5:5" x14ac:dyDescent="0.2">
      <c r="E38" s="148"/>
    </row>
    <row r="39" spans="5:5" x14ac:dyDescent="0.2">
      <c r="E39" s="148"/>
    </row>
    <row r="40" spans="5:5" x14ac:dyDescent="0.2">
      <c r="E40" s="148"/>
    </row>
    <row r="41" spans="5:5" x14ac:dyDescent="0.2">
      <c r="E41" s="148"/>
    </row>
    <row r="42" spans="5:5" x14ac:dyDescent="0.2">
      <c r="E42" s="148"/>
    </row>
    <row r="43" spans="5:5" x14ac:dyDescent="0.2">
      <c r="E43" s="148"/>
    </row>
    <row r="44" spans="5:5" x14ac:dyDescent="0.2">
      <c r="E44" s="148"/>
    </row>
    <row r="45" spans="5:5" x14ac:dyDescent="0.2">
      <c r="E45" s="148"/>
    </row>
    <row r="46" spans="5:5" x14ac:dyDescent="0.2">
      <c r="E46" s="148"/>
    </row>
    <row r="47" spans="5:5" x14ac:dyDescent="0.2">
      <c r="E47" s="148"/>
    </row>
    <row r="48" spans="5:5" x14ac:dyDescent="0.2">
      <c r="E48" s="148"/>
    </row>
    <row r="49" spans="1:10" x14ac:dyDescent="0.2">
      <c r="E49" s="148"/>
    </row>
    <row r="50" spans="1:10" s="162" customFormat="1" x14ac:dyDescent="0.2">
      <c r="A50" s="148"/>
      <c r="B50" s="150"/>
      <c r="C50" s="158"/>
      <c r="D50" s="43"/>
      <c r="E50" s="148"/>
      <c r="H50" s="43"/>
      <c r="I50" s="43"/>
      <c r="J50" s="43"/>
    </row>
    <row r="51" spans="1:10" s="162" customFormat="1" x14ac:dyDescent="0.2">
      <c r="A51" s="148"/>
      <c r="B51" s="150"/>
      <c r="C51" s="158"/>
      <c r="D51" s="43"/>
      <c r="E51" s="148"/>
      <c r="H51" s="43"/>
      <c r="I51" s="43"/>
      <c r="J51" s="43"/>
    </row>
    <row r="52" spans="1:10" s="162" customFormat="1" x14ac:dyDescent="0.2">
      <c r="A52" s="148"/>
      <c r="B52" s="150"/>
      <c r="C52" s="158"/>
      <c r="D52" s="43"/>
      <c r="E52" s="148"/>
      <c r="H52" s="43"/>
      <c r="I52" s="43"/>
      <c r="J52" s="43"/>
    </row>
    <row r="53" spans="1:10" s="162" customFormat="1" x14ac:dyDescent="0.2">
      <c r="A53" s="148"/>
      <c r="B53" s="150"/>
      <c r="C53" s="158"/>
      <c r="D53" s="43"/>
      <c r="E53" s="148"/>
      <c r="H53" s="43"/>
      <c r="I53" s="43"/>
      <c r="J53" s="43"/>
    </row>
    <row r="54" spans="1:10" s="162" customFormat="1" x14ac:dyDescent="0.2">
      <c r="A54" s="148"/>
      <c r="B54" s="150"/>
      <c r="C54" s="158"/>
      <c r="D54" s="43"/>
      <c r="E54" s="148"/>
      <c r="H54" s="43"/>
      <c r="I54" s="43"/>
      <c r="J54" s="43"/>
    </row>
    <row r="55" spans="1:10" s="162" customFormat="1" x14ac:dyDescent="0.2">
      <c r="A55" s="148"/>
      <c r="B55" s="150"/>
      <c r="C55" s="158"/>
      <c r="D55" s="43"/>
      <c r="E55" s="148"/>
      <c r="H55" s="43"/>
      <c r="I55" s="43"/>
      <c r="J55" s="43"/>
    </row>
    <row r="56" spans="1:10" s="162" customFormat="1" x14ac:dyDescent="0.2">
      <c r="A56" s="148"/>
      <c r="B56" s="150"/>
      <c r="C56" s="158"/>
      <c r="D56" s="43"/>
      <c r="E56" s="148"/>
      <c r="H56" s="43"/>
      <c r="I56" s="43"/>
      <c r="J56" s="43"/>
    </row>
    <row r="57" spans="1:10" s="162" customFormat="1" x14ac:dyDescent="0.2">
      <c r="A57" s="148"/>
      <c r="B57" s="150"/>
      <c r="C57" s="158"/>
      <c r="D57" s="43"/>
      <c r="E57" s="148"/>
      <c r="H57" s="43"/>
      <c r="I57" s="43"/>
      <c r="J57" s="43"/>
    </row>
    <row r="58" spans="1:10" s="162" customFormat="1" x14ac:dyDescent="0.2">
      <c r="A58" s="148"/>
      <c r="B58" s="150"/>
      <c r="C58" s="158"/>
      <c r="D58" s="43"/>
      <c r="E58" s="148"/>
      <c r="H58" s="43"/>
      <c r="I58" s="43"/>
      <c r="J58" s="43"/>
    </row>
    <row r="59" spans="1:10" s="162" customFormat="1" x14ac:dyDescent="0.2">
      <c r="A59" s="148"/>
      <c r="B59" s="150"/>
      <c r="C59" s="158"/>
      <c r="D59" s="43"/>
      <c r="E59" s="148"/>
      <c r="H59" s="43"/>
      <c r="I59" s="43"/>
      <c r="J59" s="43"/>
    </row>
    <row r="60" spans="1:10" s="162" customFormat="1" x14ac:dyDescent="0.2">
      <c r="A60" s="148"/>
      <c r="B60" s="150"/>
      <c r="C60" s="158"/>
      <c r="D60" s="43"/>
      <c r="E60" s="148"/>
      <c r="H60" s="43"/>
      <c r="I60" s="43"/>
      <c r="J60" s="43"/>
    </row>
    <row r="61" spans="1:10" s="162" customFormat="1" x14ac:dyDescent="0.2">
      <c r="A61" s="148"/>
      <c r="B61" s="150"/>
      <c r="C61" s="158"/>
      <c r="D61" s="43"/>
      <c r="E61" s="148"/>
      <c r="H61" s="43"/>
      <c r="I61" s="43"/>
      <c r="J61" s="43"/>
    </row>
    <row r="62" spans="1:10" s="162" customFormat="1" x14ac:dyDescent="0.2">
      <c r="A62" s="148"/>
      <c r="B62" s="150"/>
      <c r="C62" s="158"/>
      <c r="D62" s="43"/>
      <c r="E62" s="148"/>
      <c r="H62" s="43"/>
      <c r="I62" s="43"/>
      <c r="J62" s="43"/>
    </row>
    <row r="63" spans="1:10" s="162" customFormat="1" x14ac:dyDescent="0.2">
      <c r="A63" s="148"/>
      <c r="B63" s="150"/>
      <c r="C63" s="158"/>
      <c r="D63" s="43"/>
      <c r="E63" s="148"/>
      <c r="H63" s="43"/>
      <c r="I63" s="43"/>
      <c r="J63" s="43"/>
    </row>
    <row r="64" spans="1:10" s="162" customFormat="1" x14ac:dyDescent="0.2">
      <c r="A64" s="148"/>
      <c r="B64" s="150"/>
      <c r="C64" s="158"/>
      <c r="D64" s="43"/>
      <c r="E64" s="148"/>
      <c r="H64" s="43"/>
      <c r="I64" s="43"/>
      <c r="J64" s="43"/>
    </row>
    <row r="65" spans="1:10" s="162" customFormat="1" x14ac:dyDescent="0.2">
      <c r="A65" s="148"/>
      <c r="B65" s="150"/>
      <c r="C65" s="158"/>
      <c r="D65" s="43"/>
      <c r="E65" s="148"/>
      <c r="H65" s="43"/>
      <c r="I65" s="43"/>
      <c r="J65" s="43"/>
    </row>
    <row r="66" spans="1:10" s="162" customFormat="1" x14ac:dyDescent="0.2">
      <c r="A66" s="148"/>
      <c r="B66" s="150"/>
      <c r="C66" s="158"/>
      <c r="D66" s="43"/>
      <c r="E66" s="148"/>
      <c r="H66" s="43"/>
      <c r="I66" s="43"/>
      <c r="J66" s="43"/>
    </row>
    <row r="67" spans="1:10" s="162" customFormat="1" x14ac:dyDescent="0.2">
      <c r="A67" s="148"/>
      <c r="B67" s="150"/>
      <c r="C67" s="158"/>
      <c r="D67" s="43"/>
      <c r="E67" s="148"/>
      <c r="H67" s="43"/>
      <c r="I67" s="43"/>
      <c r="J67" s="43"/>
    </row>
    <row r="68" spans="1:10" s="162" customFormat="1" x14ac:dyDescent="0.2">
      <c r="A68" s="148"/>
      <c r="B68" s="150"/>
      <c r="C68" s="158"/>
      <c r="D68" s="43"/>
      <c r="E68" s="148"/>
      <c r="H68" s="43"/>
      <c r="I68" s="43"/>
      <c r="J68" s="43"/>
    </row>
    <row r="69" spans="1:10" s="162" customFormat="1" x14ac:dyDescent="0.2">
      <c r="A69" s="148"/>
      <c r="B69" s="150"/>
      <c r="C69" s="158"/>
      <c r="D69" s="43"/>
      <c r="E69" s="148"/>
      <c r="H69" s="43"/>
      <c r="I69" s="43"/>
      <c r="J69" s="43"/>
    </row>
    <row r="70" spans="1:10" s="162" customFormat="1" x14ac:dyDescent="0.2">
      <c r="A70" s="148"/>
      <c r="B70" s="150"/>
      <c r="C70" s="158"/>
      <c r="D70" s="43"/>
      <c r="E70" s="148"/>
      <c r="H70" s="43"/>
      <c r="I70" s="43"/>
      <c r="J70" s="43"/>
    </row>
    <row r="71" spans="1:10" s="162" customFormat="1" x14ac:dyDescent="0.2">
      <c r="A71" s="148"/>
      <c r="B71" s="150"/>
      <c r="C71" s="158"/>
      <c r="D71" s="43"/>
      <c r="E71" s="148"/>
      <c r="H71" s="43"/>
      <c r="I71" s="43"/>
      <c r="J71" s="43"/>
    </row>
    <row r="72" spans="1:10" s="162" customFormat="1" x14ac:dyDescent="0.2">
      <c r="A72" s="148"/>
      <c r="B72" s="150"/>
      <c r="C72" s="158"/>
      <c r="D72" s="43"/>
      <c r="E72" s="148"/>
      <c r="H72" s="43"/>
      <c r="I72" s="43"/>
      <c r="J72" s="43"/>
    </row>
    <row r="73" spans="1:10" s="162" customFormat="1" x14ac:dyDescent="0.2">
      <c r="A73" s="148"/>
      <c r="B73" s="150"/>
      <c r="C73" s="158"/>
      <c r="D73" s="43"/>
      <c r="E73" s="148"/>
      <c r="H73" s="43"/>
      <c r="I73" s="43"/>
      <c r="J73" s="43"/>
    </row>
    <row r="74" spans="1:10" s="162" customFormat="1" x14ac:dyDescent="0.2">
      <c r="A74" s="148"/>
      <c r="B74" s="150"/>
      <c r="C74" s="158"/>
      <c r="D74" s="43"/>
      <c r="E74" s="148"/>
      <c r="H74" s="43"/>
      <c r="I74" s="43"/>
      <c r="J74" s="43"/>
    </row>
    <row r="75" spans="1:10" s="162" customFormat="1" x14ac:dyDescent="0.2">
      <c r="A75" s="148"/>
      <c r="B75" s="150"/>
      <c r="C75" s="158"/>
      <c r="D75" s="43"/>
      <c r="E75" s="148"/>
      <c r="H75" s="43"/>
      <c r="I75" s="43"/>
      <c r="J75" s="43"/>
    </row>
    <row r="76" spans="1:10" s="162" customFormat="1" x14ac:dyDescent="0.2">
      <c r="A76" s="148"/>
      <c r="B76" s="150"/>
      <c r="C76" s="158"/>
      <c r="D76" s="43"/>
      <c r="E76" s="148"/>
      <c r="H76" s="43"/>
      <c r="I76" s="43"/>
      <c r="J76" s="43"/>
    </row>
    <row r="77" spans="1:10" s="162" customFormat="1" x14ac:dyDescent="0.2">
      <c r="A77" s="148"/>
      <c r="B77" s="150"/>
      <c r="C77" s="158"/>
      <c r="D77" s="43"/>
      <c r="E77" s="148"/>
      <c r="H77" s="43"/>
      <c r="I77" s="43"/>
      <c r="J77" s="43"/>
    </row>
    <row r="78" spans="1:10" s="162" customFormat="1" x14ac:dyDescent="0.2">
      <c r="A78" s="148"/>
      <c r="B78" s="150"/>
      <c r="C78" s="158"/>
      <c r="D78" s="43"/>
      <c r="E78" s="148"/>
      <c r="H78" s="43"/>
      <c r="I78" s="43"/>
      <c r="J78" s="43"/>
    </row>
    <row r="79" spans="1:10" s="162" customFormat="1" x14ac:dyDescent="0.2">
      <c r="A79" s="148"/>
      <c r="B79" s="150"/>
      <c r="C79" s="158"/>
      <c r="D79" s="43"/>
      <c r="E79" s="148"/>
      <c r="H79" s="43"/>
      <c r="I79" s="43"/>
      <c r="J79" s="43"/>
    </row>
    <row r="80" spans="1:10" s="162" customFormat="1" x14ac:dyDescent="0.2">
      <c r="A80" s="148"/>
      <c r="B80" s="150"/>
      <c r="C80" s="158"/>
      <c r="D80" s="43"/>
      <c r="E80" s="148"/>
      <c r="H80" s="43"/>
      <c r="I80" s="43"/>
      <c r="J80" s="43"/>
    </row>
    <row r="81" spans="1:10" s="162" customFormat="1" x14ac:dyDescent="0.2">
      <c r="A81" s="148"/>
      <c r="B81" s="150"/>
      <c r="C81" s="158"/>
      <c r="D81" s="43"/>
      <c r="E81" s="148"/>
      <c r="H81" s="43"/>
      <c r="I81" s="43"/>
      <c r="J81" s="43"/>
    </row>
    <row r="82" spans="1:10" s="162" customFormat="1" x14ac:dyDescent="0.2">
      <c r="A82" s="148"/>
      <c r="B82" s="150"/>
      <c r="C82" s="158"/>
      <c r="D82" s="43"/>
      <c r="E82" s="148"/>
      <c r="H82" s="43"/>
      <c r="I82" s="43"/>
      <c r="J82" s="43"/>
    </row>
    <row r="83" spans="1:10" s="162" customFormat="1" x14ac:dyDescent="0.2">
      <c r="A83" s="148"/>
      <c r="B83" s="150"/>
      <c r="C83" s="158"/>
      <c r="D83" s="43"/>
      <c r="E83" s="148"/>
      <c r="H83" s="43"/>
      <c r="I83" s="43"/>
      <c r="J83" s="43"/>
    </row>
    <row r="84" spans="1:10" s="162" customFormat="1" x14ac:dyDescent="0.2">
      <c r="A84" s="148"/>
      <c r="B84" s="150"/>
      <c r="C84" s="158"/>
      <c r="D84" s="43"/>
      <c r="E84" s="148"/>
      <c r="H84" s="43"/>
      <c r="I84" s="43"/>
      <c r="J84" s="43"/>
    </row>
    <row r="85" spans="1:10" s="162" customFormat="1" x14ac:dyDescent="0.2">
      <c r="A85" s="148"/>
      <c r="B85" s="150"/>
      <c r="C85" s="158"/>
      <c r="D85" s="43"/>
      <c r="E85" s="148"/>
      <c r="H85" s="43"/>
      <c r="I85" s="43"/>
      <c r="J85" s="43"/>
    </row>
    <row r="86" spans="1:10" s="162" customFormat="1" x14ac:dyDescent="0.2">
      <c r="A86" s="148"/>
      <c r="B86" s="150"/>
      <c r="C86" s="158"/>
      <c r="D86" s="43"/>
      <c r="E86" s="148"/>
      <c r="H86" s="43"/>
      <c r="I86" s="43"/>
      <c r="J86" s="43"/>
    </row>
    <row r="87" spans="1:10" s="162" customFormat="1" x14ac:dyDescent="0.2">
      <c r="A87" s="148"/>
      <c r="B87" s="150"/>
      <c r="C87" s="158"/>
      <c r="D87" s="43"/>
      <c r="E87" s="148"/>
      <c r="H87" s="43"/>
      <c r="I87" s="43"/>
      <c r="J87" s="43"/>
    </row>
    <row r="88" spans="1:10" s="162" customFormat="1" x14ac:dyDescent="0.2">
      <c r="A88" s="148"/>
      <c r="B88" s="150"/>
      <c r="C88" s="158"/>
      <c r="D88" s="43"/>
      <c r="E88" s="148"/>
      <c r="H88" s="43"/>
      <c r="I88" s="43"/>
      <c r="J88" s="43"/>
    </row>
    <row r="89" spans="1:10" s="162" customFormat="1" x14ac:dyDescent="0.2">
      <c r="A89" s="148"/>
      <c r="B89" s="150"/>
      <c r="C89" s="158"/>
      <c r="D89" s="43"/>
      <c r="E89" s="148"/>
      <c r="H89" s="43"/>
      <c r="I89" s="43"/>
      <c r="J89" s="43"/>
    </row>
    <row r="90" spans="1:10" s="162" customFormat="1" x14ac:dyDescent="0.2">
      <c r="A90" s="148"/>
      <c r="B90" s="150"/>
      <c r="C90" s="158"/>
      <c r="D90" s="43"/>
      <c r="E90" s="148"/>
      <c r="H90" s="43"/>
      <c r="I90" s="43"/>
      <c r="J90" s="43"/>
    </row>
    <row r="91" spans="1:10" s="162" customFormat="1" x14ac:dyDescent="0.2">
      <c r="A91" s="148"/>
      <c r="B91" s="150"/>
      <c r="C91" s="158"/>
      <c r="D91" s="43"/>
      <c r="E91" s="148"/>
      <c r="H91" s="43"/>
      <c r="I91" s="43"/>
      <c r="J91" s="43"/>
    </row>
    <row r="92" spans="1:10" s="162" customFormat="1" x14ac:dyDescent="0.2">
      <c r="A92" s="148"/>
      <c r="B92" s="150"/>
      <c r="C92" s="158"/>
      <c r="D92" s="43"/>
      <c r="E92" s="148"/>
      <c r="H92" s="43"/>
      <c r="I92" s="43"/>
      <c r="J92" s="43"/>
    </row>
    <row r="93" spans="1:10" s="162" customFormat="1" x14ac:dyDescent="0.2">
      <c r="A93" s="148"/>
      <c r="B93" s="150"/>
      <c r="C93" s="158"/>
      <c r="D93" s="43"/>
      <c r="E93" s="148"/>
      <c r="H93" s="43"/>
      <c r="I93" s="43"/>
      <c r="J93" s="43"/>
    </row>
    <row r="94" spans="1:10" s="162" customFormat="1" x14ac:dyDescent="0.2">
      <c r="A94" s="148"/>
      <c r="B94" s="150"/>
      <c r="C94" s="158"/>
      <c r="D94" s="43"/>
      <c r="E94" s="148"/>
      <c r="H94" s="43"/>
      <c r="I94" s="43"/>
      <c r="J94" s="43"/>
    </row>
    <row r="95" spans="1:10" s="162" customFormat="1" x14ac:dyDescent="0.2">
      <c r="A95" s="148"/>
      <c r="B95" s="150"/>
      <c r="C95" s="158"/>
      <c r="D95" s="43"/>
      <c r="E95" s="148"/>
      <c r="H95" s="43"/>
      <c r="I95" s="43"/>
      <c r="J95" s="43"/>
    </row>
    <row r="96" spans="1:10" s="162" customFormat="1" x14ac:dyDescent="0.2">
      <c r="A96" s="148"/>
      <c r="B96" s="150"/>
      <c r="C96" s="158"/>
      <c r="D96" s="43"/>
      <c r="E96" s="148"/>
      <c r="H96" s="43"/>
      <c r="I96" s="43"/>
      <c r="J96" s="43"/>
    </row>
    <row r="97" spans="1:10" s="162" customFormat="1" x14ac:dyDescent="0.2">
      <c r="A97" s="148"/>
      <c r="B97" s="150"/>
      <c r="C97" s="158"/>
      <c r="D97" s="43"/>
      <c r="E97" s="148"/>
      <c r="H97" s="43"/>
      <c r="I97" s="43"/>
      <c r="J97" s="43"/>
    </row>
    <row r="98" spans="1:10" s="162" customFormat="1" x14ac:dyDescent="0.2">
      <c r="A98" s="148"/>
      <c r="B98" s="150"/>
      <c r="C98" s="158"/>
      <c r="D98" s="43"/>
      <c r="E98" s="148"/>
      <c r="H98" s="43"/>
      <c r="I98" s="43"/>
      <c r="J98" s="43"/>
    </row>
    <row r="99" spans="1:10" s="162" customFormat="1" x14ac:dyDescent="0.2">
      <c r="A99" s="148"/>
      <c r="B99" s="150"/>
      <c r="C99" s="158"/>
      <c r="D99" s="43"/>
      <c r="E99" s="148"/>
      <c r="H99" s="43"/>
      <c r="I99" s="43"/>
      <c r="J99" s="43"/>
    </row>
    <row r="100" spans="1:10" s="162" customFormat="1" x14ac:dyDescent="0.2">
      <c r="A100" s="148"/>
      <c r="B100" s="150"/>
      <c r="C100" s="158"/>
      <c r="D100" s="43"/>
      <c r="E100" s="148"/>
      <c r="H100" s="43"/>
      <c r="I100" s="43"/>
      <c r="J100" s="43"/>
    </row>
    <row r="101" spans="1:10" s="162" customFormat="1" x14ac:dyDescent="0.2">
      <c r="A101" s="148"/>
      <c r="B101" s="150"/>
      <c r="C101" s="158"/>
      <c r="D101" s="43"/>
      <c r="E101" s="148"/>
      <c r="H101" s="43"/>
      <c r="I101" s="43"/>
      <c r="J101" s="43"/>
    </row>
    <row r="102" spans="1:10" s="162" customFormat="1" x14ac:dyDescent="0.2">
      <c r="A102" s="148"/>
      <c r="B102" s="150"/>
      <c r="C102" s="158"/>
      <c r="D102" s="43"/>
      <c r="E102" s="148"/>
      <c r="H102" s="43"/>
      <c r="I102" s="43"/>
      <c r="J102" s="43"/>
    </row>
    <row r="103" spans="1:10" s="162" customFormat="1" x14ac:dyDescent="0.2">
      <c r="A103" s="148"/>
      <c r="B103" s="150"/>
      <c r="C103" s="158"/>
      <c r="D103" s="43"/>
      <c r="E103" s="148"/>
      <c r="H103" s="43"/>
      <c r="I103" s="43"/>
      <c r="J103" s="43"/>
    </row>
    <row r="104" spans="1:10" s="162" customFormat="1" x14ac:dyDescent="0.2">
      <c r="A104" s="148"/>
      <c r="B104" s="150"/>
      <c r="C104" s="158"/>
      <c r="D104" s="43"/>
      <c r="E104" s="148"/>
      <c r="H104" s="43"/>
      <c r="I104" s="43"/>
      <c r="J104" s="43"/>
    </row>
    <row r="105" spans="1:10" s="162" customFormat="1" x14ac:dyDescent="0.2">
      <c r="A105" s="148"/>
      <c r="B105" s="150"/>
      <c r="C105" s="158"/>
      <c r="D105" s="43"/>
      <c r="E105" s="148"/>
      <c r="H105" s="43"/>
      <c r="I105" s="43"/>
      <c r="J105" s="43"/>
    </row>
    <row r="106" spans="1:10" s="162" customFormat="1" x14ac:dyDescent="0.2">
      <c r="A106" s="148"/>
      <c r="B106" s="150"/>
      <c r="C106" s="158"/>
      <c r="D106" s="43"/>
      <c r="E106" s="148"/>
      <c r="H106" s="43"/>
      <c r="I106" s="43"/>
      <c r="J106" s="43"/>
    </row>
    <row r="107" spans="1:10" s="162" customFormat="1" x14ac:dyDescent="0.2">
      <c r="A107" s="148"/>
      <c r="B107" s="150"/>
      <c r="C107" s="158"/>
      <c r="D107" s="43"/>
      <c r="E107" s="148"/>
      <c r="H107" s="43"/>
      <c r="I107" s="43"/>
      <c r="J107" s="43"/>
    </row>
    <row r="108" spans="1:10" s="162" customFormat="1" x14ac:dyDescent="0.2">
      <c r="A108" s="148"/>
      <c r="B108" s="150"/>
      <c r="C108" s="158"/>
      <c r="D108" s="43"/>
      <c r="E108" s="148"/>
      <c r="H108" s="43"/>
      <c r="I108" s="43"/>
      <c r="J108" s="43"/>
    </row>
    <row r="109" spans="1:10" s="162" customFormat="1" x14ac:dyDescent="0.2">
      <c r="A109" s="148"/>
      <c r="B109" s="150"/>
      <c r="C109" s="158"/>
      <c r="D109" s="43"/>
      <c r="E109" s="148"/>
      <c r="H109" s="43"/>
      <c r="I109" s="43"/>
      <c r="J109" s="43"/>
    </row>
    <row r="110" spans="1:10" s="162" customFormat="1" x14ac:dyDescent="0.2">
      <c r="A110" s="148"/>
      <c r="B110" s="150"/>
      <c r="C110" s="158"/>
      <c r="D110" s="43"/>
      <c r="E110" s="148"/>
      <c r="H110" s="43"/>
      <c r="I110" s="43"/>
      <c r="J110" s="43"/>
    </row>
    <row r="111" spans="1:10" s="162" customFormat="1" x14ac:dyDescent="0.2">
      <c r="A111" s="148"/>
      <c r="B111" s="150"/>
      <c r="C111" s="158"/>
      <c r="D111" s="43"/>
      <c r="E111" s="148"/>
      <c r="H111" s="43"/>
      <c r="I111" s="43"/>
      <c r="J111" s="43"/>
    </row>
    <row r="112" spans="1:10" s="162" customFormat="1" x14ac:dyDescent="0.2">
      <c r="A112" s="148"/>
      <c r="B112" s="150"/>
      <c r="C112" s="158"/>
      <c r="D112" s="43"/>
      <c r="E112" s="148"/>
      <c r="H112" s="43"/>
      <c r="I112" s="43"/>
      <c r="J112" s="43"/>
    </row>
    <row r="113" spans="1:10" s="162" customFormat="1" x14ac:dyDescent="0.2">
      <c r="A113" s="148"/>
      <c r="B113" s="150"/>
      <c r="C113" s="158"/>
      <c r="D113" s="43"/>
      <c r="E113" s="148"/>
      <c r="H113" s="43"/>
      <c r="I113" s="43"/>
      <c r="J113" s="43"/>
    </row>
    <row r="114" spans="1:10" s="162" customFormat="1" x14ac:dyDescent="0.2">
      <c r="A114" s="148"/>
      <c r="B114" s="150"/>
      <c r="C114" s="158"/>
      <c r="D114" s="43"/>
      <c r="E114" s="148"/>
      <c r="H114" s="43"/>
      <c r="I114" s="43"/>
      <c r="J114" s="43"/>
    </row>
    <row r="115" spans="1:10" s="162" customFormat="1" x14ac:dyDescent="0.2">
      <c r="A115" s="148"/>
      <c r="B115" s="150"/>
      <c r="C115" s="158"/>
      <c r="D115" s="43"/>
      <c r="E115" s="148"/>
      <c r="H115" s="43"/>
      <c r="I115" s="43"/>
      <c r="J115" s="43"/>
    </row>
    <row r="116" spans="1:10" s="162" customFormat="1" x14ac:dyDescent="0.2">
      <c r="A116" s="148"/>
      <c r="B116" s="150"/>
      <c r="C116" s="158"/>
      <c r="D116" s="43"/>
      <c r="E116" s="148"/>
      <c r="H116" s="43"/>
      <c r="I116" s="43"/>
      <c r="J116" s="43"/>
    </row>
    <row r="117" spans="1:10" s="162" customFormat="1" x14ac:dyDescent="0.2">
      <c r="A117" s="148"/>
      <c r="B117" s="150"/>
      <c r="C117" s="158"/>
      <c r="D117" s="43"/>
      <c r="E117" s="148"/>
      <c r="H117" s="43"/>
      <c r="I117" s="43"/>
      <c r="J117" s="43"/>
    </row>
    <row r="118" spans="1:10" s="162" customFormat="1" x14ac:dyDescent="0.2">
      <c r="A118" s="148"/>
      <c r="B118" s="150"/>
      <c r="C118" s="158"/>
      <c r="D118" s="43"/>
      <c r="E118" s="148"/>
      <c r="H118" s="43"/>
      <c r="I118" s="43"/>
      <c r="J118" s="43"/>
    </row>
    <row r="119" spans="1:10" s="162" customFormat="1" x14ac:dyDescent="0.2">
      <c r="A119" s="148"/>
      <c r="B119" s="150"/>
      <c r="C119" s="158"/>
      <c r="D119" s="43"/>
      <c r="E119" s="148"/>
      <c r="H119" s="43"/>
      <c r="I119" s="43"/>
      <c r="J119" s="43"/>
    </row>
    <row r="120" spans="1:10" s="162" customFormat="1" x14ac:dyDescent="0.2">
      <c r="A120" s="148"/>
      <c r="B120" s="150"/>
      <c r="C120" s="158"/>
      <c r="D120" s="43"/>
      <c r="E120" s="148"/>
      <c r="H120" s="43"/>
      <c r="I120" s="43"/>
      <c r="J120" s="43"/>
    </row>
    <row r="121" spans="1:10" s="162" customFormat="1" x14ac:dyDescent="0.2">
      <c r="A121" s="148"/>
      <c r="B121" s="150"/>
      <c r="C121" s="158"/>
      <c r="D121" s="43"/>
      <c r="E121" s="148"/>
      <c r="H121" s="43"/>
      <c r="I121" s="43"/>
      <c r="J121" s="43"/>
    </row>
    <row r="122" spans="1:10" s="162" customFormat="1" x14ac:dyDescent="0.2">
      <c r="A122" s="148"/>
      <c r="B122" s="150"/>
      <c r="C122" s="158"/>
      <c r="D122" s="43"/>
      <c r="E122" s="148"/>
      <c r="H122" s="43"/>
      <c r="I122" s="43"/>
      <c r="J122" s="43"/>
    </row>
    <row r="123" spans="1:10" s="162" customFormat="1" x14ac:dyDescent="0.2">
      <c r="A123" s="148"/>
      <c r="B123" s="150"/>
      <c r="C123" s="158"/>
      <c r="D123" s="43"/>
      <c r="E123" s="148"/>
      <c r="H123" s="43"/>
      <c r="I123" s="43"/>
      <c r="J123" s="43"/>
    </row>
    <row r="124" spans="1:10" s="162" customFormat="1" x14ac:dyDescent="0.2">
      <c r="A124" s="148"/>
      <c r="B124" s="150"/>
      <c r="C124" s="158"/>
      <c r="D124" s="43"/>
      <c r="E124" s="148"/>
      <c r="H124" s="43"/>
      <c r="I124" s="43"/>
      <c r="J124" s="43"/>
    </row>
    <row r="125" spans="1:10" s="162" customFormat="1" x14ac:dyDescent="0.2">
      <c r="A125" s="148"/>
      <c r="B125" s="150"/>
      <c r="C125" s="158"/>
      <c r="D125" s="43"/>
      <c r="E125" s="148"/>
      <c r="H125" s="43"/>
      <c r="I125" s="43"/>
      <c r="J125" s="43"/>
    </row>
    <row r="126" spans="1:10" s="162" customFormat="1" x14ac:dyDescent="0.2">
      <c r="A126" s="148"/>
      <c r="B126" s="150"/>
      <c r="C126" s="158"/>
      <c r="D126" s="43"/>
      <c r="E126" s="148"/>
      <c r="H126" s="43"/>
      <c r="I126" s="43"/>
      <c r="J126" s="43"/>
    </row>
    <row r="127" spans="1:10" s="162" customFormat="1" x14ac:dyDescent="0.2">
      <c r="A127" s="148"/>
      <c r="B127" s="150"/>
      <c r="C127" s="158"/>
      <c r="D127" s="43"/>
      <c r="E127" s="148"/>
      <c r="H127" s="43"/>
      <c r="I127" s="43"/>
      <c r="J127" s="43"/>
    </row>
    <row r="128" spans="1:10" s="162" customFormat="1" x14ac:dyDescent="0.2">
      <c r="A128" s="148"/>
      <c r="B128" s="150"/>
      <c r="C128" s="158"/>
      <c r="D128" s="43"/>
      <c r="E128" s="148"/>
      <c r="H128" s="43"/>
      <c r="I128" s="43"/>
      <c r="J128" s="43"/>
    </row>
    <row r="129" spans="1:10" s="162" customFormat="1" x14ac:dyDescent="0.2">
      <c r="A129" s="148"/>
      <c r="B129" s="150"/>
      <c r="C129" s="158"/>
      <c r="D129" s="43"/>
      <c r="E129" s="148"/>
      <c r="H129" s="43"/>
      <c r="I129" s="43"/>
      <c r="J129" s="43"/>
    </row>
    <row r="130" spans="1:10" s="162" customFormat="1" x14ac:dyDescent="0.2">
      <c r="A130" s="148"/>
      <c r="B130" s="150"/>
      <c r="C130" s="158"/>
      <c r="D130" s="43"/>
      <c r="E130" s="148"/>
      <c r="H130" s="43"/>
      <c r="I130" s="43"/>
      <c r="J130" s="43"/>
    </row>
    <row r="131" spans="1:10" s="162" customFormat="1" x14ac:dyDescent="0.2">
      <c r="A131" s="148"/>
      <c r="B131" s="150"/>
      <c r="C131" s="158"/>
      <c r="D131" s="43"/>
      <c r="E131" s="148"/>
      <c r="H131" s="43"/>
      <c r="I131" s="43"/>
      <c r="J131" s="43"/>
    </row>
    <row r="132" spans="1:10" s="162" customFormat="1" x14ac:dyDescent="0.2">
      <c r="A132" s="148"/>
      <c r="B132" s="150"/>
      <c r="C132" s="158"/>
      <c r="D132" s="43"/>
      <c r="E132" s="148"/>
      <c r="H132" s="43"/>
      <c r="I132" s="43"/>
      <c r="J132" s="43"/>
    </row>
    <row r="133" spans="1:10" s="162" customFormat="1" x14ac:dyDescent="0.2">
      <c r="A133" s="148"/>
      <c r="B133" s="150"/>
      <c r="C133" s="158"/>
      <c r="D133" s="43"/>
      <c r="E133" s="148"/>
      <c r="H133" s="43"/>
      <c r="I133" s="43"/>
      <c r="J133" s="43"/>
    </row>
    <row r="134" spans="1:10" s="162" customFormat="1" x14ac:dyDescent="0.2">
      <c r="A134" s="148"/>
      <c r="B134" s="150"/>
      <c r="C134" s="158"/>
      <c r="D134" s="43"/>
      <c r="E134" s="148"/>
      <c r="H134" s="43"/>
      <c r="I134" s="43"/>
      <c r="J134" s="43"/>
    </row>
    <row r="135" spans="1:10" s="162" customFormat="1" x14ac:dyDescent="0.2">
      <c r="A135" s="148"/>
      <c r="B135" s="150"/>
      <c r="C135" s="158"/>
      <c r="D135" s="43"/>
      <c r="E135" s="148"/>
      <c r="H135" s="43"/>
      <c r="I135" s="43"/>
      <c r="J135" s="43"/>
    </row>
    <row r="136" spans="1:10" s="162" customFormat="1" x14ac:dyDescent="0.2">
      <c r="A136" s="148"/>
      <c r="B136" s="150"/>
      <c r="C136" s="158"/>
      <c r="D136" s="43"/>
      <c r="E136" s="148"/>
      <c r="H136" s="43"/>
      <c r="I136" s="43"/>
      <c r="J136" s="43"/>
    </row>
    <row r="137" spans="1:10" s="162" customFormat="1" x14ac:dyDescent="0.2">
      <c r="A137" s="148"/>
      <c r="B137" s="150"/>
      <c r="C137" s="158"/>
      <c r="D137" s="43"/>
      <c r="E137" s="148"/>
      <c r="H137" s="43"/>
      <c r="I137" s="43"/>
      <c r="J137" s="43"/>
    </row>
    <row r="138" spans="1:10" s="162" customFormat="1" x14ac:dyDescent="0.2">
      <c r="A138" s="148"/>
      <c r="B138" s="150"/>
      <c r="C138" s="158"/>
      <c r="D138" s="43"/>
      <c r="E138" s="148"/>
      <c r="H138" s="43"/>
      <c r="I138" s="43"/>
      <c r="J138" s="43"/>
    </row>
    <row r="139" spans="1:10" s="162" customFormat="1" x14ac:dyDescent="0.2">
      <c r="A139" s="148"/>
      <c r="B139" s="150"/>
      <c r="C139" s="158"/>
      <c r="D139" s="43"/>
      <c r="E139" s="148"/>
      <c r="H139" s="43"/>
      <c r="I139" s="43"/>
      <c r="J139" s="43"/>
    </row>
    <row r="140" spans="1:10" s="162" customFormat="1" x14ac:dyDescent="0.2">
      <c r="A140" s="148"/>
      <c r="B140" s="150"/>
      <c r="C140" s="158"/>
      <c r="D140" s="43"/>
      <c r="E140" s="148"/>
      <c r="H140" s="43"/>
      <c r="I140" s="43"/>
      <c r="J140" s="43"/>
    </row>
    <row r="141" spans="1:10" s="162" customFormat="1" x14ac:dyDescent="0.2">
      <c r="A141" s="148"/>
      <c r="B141" s="150"/>
      <c r="C141" s="158"/>
      <c r="D141" s="43"/>
      <c r="E141" s="148"/>
      <c r="H141" s="43"/>
      <c r="I141" s="43"/>
      <c r="J141" s="43"/>
    </row>
    <row r="142" spans="1:10" s="162" customFormat="1" x14ac:dyDescent="0.2">
      <c r="A142" s="148"/>
      <c r="B142" s="150"/>
      <c r="C142" s="158"/>
      <c r="D142" s="43"/>
      <c r="E142" s="148"/>
      <c r="H142" s="43"/>
      <c r="I142" s="43"/>
      <c r="J142" s="43"/>
    </row>
    <row r="143" spans="1:10" s="162" customFormat="1" x14ac:dyDescent="0.2">
      <c r="A143" s="148"/>
      <c r="B143" s="150"/>
      <c r="C143" s="158"/>
      <c r="D143" s="43"/>
      <c r="E143" s="148"/>
      <c r="H143" s="43"/>
      <c r="I143" s="43"/>
      <c r="J143" s="43"/>
    </row>
    <row r="144" spans="1:10" s="162" customFormat="1" x14ac:dyDescent="0.2">
      <c r="A144" s="148"/>
      <c r="B144" s="150"/>
      <c r="C144" s="158"/>
      <c r="D144" s="43"/>
      <c r="E144" s="148"/>
      <c r="H144" s="43"/>
      <c r="I144" s="43"/>
      <c r="J144" s="43"/>
    </row>
    <row r="145" spans="1:10" s="162" customFormat="1" x14ac:dyDescent="0.2">
      <c r="A145" s="148"/>
      <c r="B145" s="150"/>
      <c r="C145" s="158"/>
      <c r="D145" s="43"/>
      <c r="E145" s="148"/>
      <c r="H145" s="43"/>
      <c r="I145" s="43"/>
      <c r="J145" s="43"/>
    </row>
    <row r="146" spans="1:10" s="162" customFormat="1" x14ac:dyDescent="0.2">
      <c r="A146" s="148"/>
      <c r="B146" s="150"/>
      <c r="C146" s="158"/>
      <c r="D146" s="43"/>
      <c r="E146" s="148"/>
      <c r="H146" s="43"/>
      <c r="I146" s="43"/>
      <c r="J146" s="43"/>
    </row>
    <row r="147" spans="1:10" s="162" customFormat="1" x14ac:dyDescent="0.2">
      <c r="A147" s="148"/>
      <c r="B147" s="150"/>
      <c r="C147" s="158"/>
      <c r="D147" s="43"/>
      <c r="E147" s="148"/>
      <c r="H147" s="43"/>
      <c r="I147" s="43"/>
      <c r="J147" s="43"/>
    </row>
    <row r="148" spans="1:10" s="162" customFormat="1" x14ac:dyDescent="0.2">
      <c r="A148" s="148"/>
      <c r="B148" s="150"/>
      <c r="C148" s="158"/>
      <c r="D148" s="43"/>
      <c r="E148" s="148"/>
      <c r="H148" s="43"/>
      <c r="I148" s="43"/>
      <c r="J148" s="43"/>
    </row>
    <row r="149" spans="1:10" s="162" customFormat="1" x14ac:dyDescent="0.2">
      <c r="A149" s="148"/>
      <c r="B149" s="150"/>
      <c r="C149" s="158"/>
      <c r="D149" s="43"/>
      <c r="E149" s="148"/>
      <c r="H149" s="43"/>
      <c r="I149" s="43"/>
      <c r="J149" s="43"/>
    </row>
    <row r="150" spans="1:10" s="162" customFormat="1" x14ac:dyDescent="0.2">
      <c r="A150" s="148"/>
      <c r="B150" s="150"/>
      <c r="C150" s="158"/>
      <c r="D150" s="43"/>
      <c r="E150" s="148"/>
      <c r="H150" s="43"/>
      <c r="I150" s="43"/>
      <c r="J150" s="43"/>
    </row>
    <row r="151" spans="1:10" s="162" customFormat="1" x14ac:dyDescent="0.2">
      <c r="A151" s="148"/>
      <c r="B151" s="150"/>
      <c r="C151" s="158"/>
      <c r="D151" s="43"/>
      <c r="E151" s="148"/>
      <c r="H151" s="43"/>
      <c r="I151" s="43"/>
      <c r="J151" s="43"/>
    </row>
    <row r="152" spans="1:10" s="162" customFormat="1" x14ac:dyDescent="0.2">
      <c r="A152" s="148"/>
      <c r="B152" s="150"/>
      <c r="C152" s="158"/>
      <c r="D152" s="43"/>
      <c r="E152" s="148"/>
      <c r="H152" s="43"/>
      <c r="I152" s="43"/>
      <c r="J152" s="43"/>
    </row>
    <row r="153" spans="1:10" s="162" customFormat="1" x14ac:dyDescent="0.2">
      <c r="A153" s="148"/>
      <c r="B153" s="150"/>
      <c r="C153" s="158"/>
      <c r="D153" s="43"/>
      <c r="E153" s="148"/>
      <c r="H153" s="43"/>
      <c r="I153" s="43"/>
      <c r="J153" s="43"/>
    </row>
    <row r="154" spans="1:10" s="162" customFormat="1" x14ac:dyDescent="0.2">
      <c r="A154" s="148"/>
      <c r="B154" s="150"/>
      <c r="C154" s="158"/>
      <c r="D154" s="43"/>
      <c r="E154" s="148"/>
      <c r="H154" s="43"/>
      <c r="I154" s="43"/>
      <c r="J154" s="43"/>
    </row>
    <row r="155" spans="1:10" s="162" customFormat="1" x14ac:dyDescent="0.2">
      <c r="A155" s="148"/>
      <c r="B155" s="150"/>
      <c r="C155" s="158"/>
      <c r="D155" s="43"/>
      <c r="E155" s="148"/>
      <c r="H155" s="43"/>
      <c r="I155" s="43"/>
      <c r="J155" s="43"/>
    </row>
    <row r="156" spans="1:10" s="162" customFormat="1" x14ac:dyDescent="0.2">
      <c r="A156" s="148"/>
      <c r="B156" s="150"/>
      <c r="C156" s="158"/>
      <c r="D156" s="43"/>
      <c r="E156" s="148"/>
      <c r="H156" s="43"/>
      <c r="I156" s="43"/>
      <c r="J156" s="43"/>
    </row>
    <row r="157" spans="1:10" s="162" customFormat="1" x14ac:dyDescent="0.2">
      <c r="A157" s="148"/>
      <c r="B157" s="150"/>
      <c r="C157" s="158"/>
      <c r="D157" s="43"/>
      <c r="E157" s="148"/>
      <c r="H157" s="43"/>
      <c r="I157" s="43"/>
      <c r="J157" s="43"/>
    </row>
    <row r="158" spans="1:10" s="162" customFormat="1" x14ac:dyDescent="0.2">
      <c r="A158" s="148"/>
      <c r="B158" s="150"/>
      <c r="C158" s="158"/>
      <c r="D158" s="43"/>
      <c r="E158" s="148"/>
      <c r="H158" s="43"/>
      <c r="I158" s="43"/>
      <c r="J158" s="43"/>
    </row>
    <row r="159" spans="1:10" s="162" customFormat="1" x14ac:dyDescent="0.2">
      <c r="A159" s="148"/>
      <c r="B159" s="150"/>
      <c r="C159" s="158"/>
      <c r="D159" s="43"/>
      <c r="E159" s="148"/>
      <c r="H159" s="43"/>
      <c r="I159" s="43"/>
      <c r="J159" s="43"/>
    </row>
    <row r="160" spans="1:10" s="162" customFormat="1" x14ac:dyDescent="0.2">
      <c r="A160" s="148"/>
      <c r="B160" s="150"/>
      <c r="C160" s="158"/>
      <c r="D160" s="43"/>
      <c r="E160" s="148"/>
      <c r="H160" s="43"/>
      <c r="I160" s="43"/>
      <c r="J160" s="43"/>
    </row>
    <row r="161" spans="1:10" s="162" customFormat="1" x14ac:dyDescent="0.2">
      <c r="A161" s="148"/>
      <c r="B161" s="150"/>
      <c r="C161" s="158"/>
      <c r="D161" s="43"/>
      <c r="E161" s="148"/>
      <c r="H161" s="43"/>
      <c r="I161" s="43"/>
      <c r="J161" s="43"/>
    </row>
    <row r="162" spans="1:10" s="162" customFormat="1" x14ac:dyDescent="0.2">
      <c r="A162" s="148"/>
      <c r="B162" s="150"/>
      <c r="C162" s="158"/>
      <c r="D162" s="43"/>
      <c r="E162" s="148"/>
      <c r="H162" s="43"/>
      <c r="I162" s="43"/>
      <c r="J162" s="43"/>
    </row>
    <row r="163" spans="1:10" s="162" customFormat="1" x14ac:dyDescent="0.2">
      <c r="A163" s="148"/>
      <c r="B163" s="150"/>
      <c r="C163" s="158"/>
      <c r="D163" s="43"/>
      <c r="E163" s="148"/>
      <c r="H163" s="43"/>
      <c r="I163" s="43"/>
      <c r="J163" s="43"/>
    </row>
    <row r="164" spans="1:10" s="162" customFormat="1" x14ac:dyDescent="0.2">
      <c r="A164" s="148"/>
      <c r="B164" s="150"/>
      <c r="C164" s="158"/>
      <c r="D164" s="43"/>
      <c r="E164" s="148"/>
      <c r="H164" s="43"/>
      <c r="I164" s="43"/>
      <c r="J164" s="43"/>
    </row>
    <row r="165" spans="1:10" s="162" customFormat="1" x14ac:dyDescent="0.2">
      <c r="A165" s="148"/>
      <c r="B165" s="150"/>
      <c r="C165" s="158"/>
      <c r="D165" s="43"/>
      <c r="E165" s="148"/>
      <c r="H165" s="43"/>
      <c r="I165" s="43"/>
      <c r="J165" s="43"/>
    </row>
    <row r="166" spans="1:10" s="162" customFormat="1" x14ac:dyDescent="0.2">
      <c r="A166" s="148"/>
      <c r="B166" s="150"/>
      <c r="C166" s="158"/>
      <c r="D166" s="43"/>
      <c r="E166" s="148"/>
      <c r="H166" s="43"/>
      <c r="I166" s="43"/>
      <c r="J166" s="43"/>
    </row>
    <row r="167" spans="1:10" s="162" customFormat="1" x14ac:dyDescent="0.2">
      <c r="A167" s="148"/>
      <c r="B167" s="150"/>
      <c r="C167" s="158"/>
      <c r="D167" s="43"/>
      <c r="E167" s="148"/>
      <c r="H167" s="43"/>
      <c r="I167" s="43"/>
      <c r="J167" s="43"/>
    </row>
    <row r="168" spans="1:10" s="162" customFormat="1" x14ac:dyDescent="0.2">
      <c r="A168" s="148"/>
      <c r="B168" s="150"/>
      <c r="C168" s="158"/>
      <c r="D168" s="43"/>
      <c r="E168" s="148"/>
      <c r="H168" s="43"/>
      <c r="I168" s="43"/>
      <c r="J168" s="43"/>
    </row>
    <row r="169" spans="1:10" s="162" customFormat="1" x14ac:dyDescent="0.2">
      <c r="A169" s="148"/>
      <c r="B169" s="150"/>
      <c r="C169" s="158"/>
      <c r="D169" s="43"/>
      <c r="E169" s="148"/>
      <c r="H169" s="43"/>
      <c r="I169" s="43"/>
      <c r="J169" s="43"/>
    </row>
    <row r="170" spans="1:10" s="162" customFormat="1" x14ac:dyDescent="0.2">
      <c r="A170" s="148"/>
      <c r="B170" s="150"/>
      <c r="C170" s="158"/>
      <c r="D170" s="43"/>
      <c r="E170" s="148"/>
      <c r="H170" s="43"/>
      <c r="I170" s="43"/>
      <c r="J170" s="43"/>
    </row>
    <row r="171" spans="1:10" s="162" customFormat="1" x14ac:dyDescent="0.2">
      <c r="A171" s="148"/>
      <c r="B171" s="150"/>
      <c r="C171" s="158"/>
      <c r="D171" s="43"/>
      <c r="E171" s="148"/>
      <c r="H171" s="43"/>
      <c r="I171" s="43"/>
      <c r="J171" s="43"/>
    </row>
    <row r="172" spans="1:10" s="162" customFormat="1" x14ac:dyDescent="0.2">
      <c r="A172" s="148"/>
      <c r="B172" s="150"/>
      <c r="C172" s="158"/>
      <c r="D172" s="43"/>
      <c r="E172" s="148"/>
      <c r="H172" s="43"/>
      <c r="I172" s="43"/>
      <c r="J172" s="43"/>
    </row>
    <row r="173" spans="1:10" s="162" customFormat="1" x14ac:dyDescent="0.2">
      <c r="A173" s="148"/>
      <c r="B173" s="150"/>
      <c r="C173" s="158"/>
      <c r="D173" s="43"/>
      <c r="E173" s="148"/>
      <c r="H173" s="43"/>
      <c r="I173" s="43"/>
      <c r="J173" s="43"/>
    </row>
    <row r="174" spans="1:10" s="162" customFormat="1" x14ac:dyDescent="0.2">
      <c r="A174" s="148"/>
      <c r="B174" s="150"/>
      <c r="C174" s="158"/>
      <c r="D174" s="43"/>
      <c r="E174" s="148"/>
      <c r="H174" s="43"/>
      <c r="I174" s="43"/>
      <c r="J174" s="43"/>
    </row>
    <row r="175" spans="1:10" s="162" customFormat="1" x14ac:dyDescent="0.2">
      <c r="A175" s="148"/>
      <c r="B175" s="150"/>
      <c r="C175" s="158"/>
      <c r="D175" s="43"/>
      <c r="E175" s="148"/>
      <c r="H175" s="43"/>
      <c r="I175" s="43"/>
      <c r="J175" s="43"/>
    </row>
    <row r="176" spans="1:10" s="162" customFormat="1" x14ac:dyDescent="0.2">
      <c r="A176" s="148"/>
      <c r="B176" s="150"/>
      <c r="C176" s="158"/>
      <c r="D176" s="43"/>
      <c r="E176" s="148"/>
      <c r="H176" s="43"/>
      <c r="I176" s="43"/>
      <c r="J176" s="43"/>
    </row>
    <row r="177" spans="1:10" s="162" customFormat="1" x14ac:dyDescent="0.2">
      <c r="A177" s="148"/>
      <c r="B177" s="150"/>
      <c r="C177" s="158"/>
      <c r="D177" s="43"/>
      <c r="E177" s="148"/>
      <c r="H177" s="43"/>
      <c r="I177" s="43"/>
      <c r="J177" s="43"/>
    </row>
    <row r="178" spans="1:10" s="162" customFormat="1" x14ac:dyDescent="0.2">
      <c r="A178" s="148"/>
      <c r="B178" s="150"/>
      <c r="C178" s="158"/>
      <c r="D178" s="43"/>
      <c r="E178" s="148"/>
      <c r="H178" s="43"/>
      <c r="I178" s="43"/>
      <c r="J178" s="43"/>
    </row>
    <row r="179" spans="1:10" s="162" customFormat="1" x14ac:dyDescent="0.2">
      <c r="A179" s="148"/>
      <c r="B179" s="150"/>
      <c r="C179" s="158"/>
      <c r="D179" s="43"/>
      <c r="E179" s="148"/>
      <c r="H179" s="43"/>
      <c r="I179" s="43"/>
      <c r="J179" s="43"/>
    </row>
    <row r="180" spans="1:10" s="162" customFormat="1" x14ac:dyDescent="0.2">
      <c r="A180" s="148"/>
      <c r="B180" s="150"/>
      <c r="C180" s="158"/>
      <c r="D180" s="43"/>
      <c r="E180" s="148"/>
      <c r="H180" s="43"/>
      <c r="I180" s="43"/>
      <c r="J180" s="43"/>
    </row>
    <row r="181" spans="1:10" s="162" customFormat="1" x14ac:dyDescent="0.2">
      <c r="A181" s="148"/>
      <c r="B181" s="150"/>
      <c r="C181" s="158"/>
      <c r="D181" s="43"/>
      <c r="E181" s="148"/>
      <c r="H181" s="43"/>
      <c r="I181" s="43"/>
      <c r="J181" s="43"/>
    </row>
    <row r="182" spans="1:10" s="162" customFormat="1" x14ac:dyDescent="0.2">
      <c r="A182" s="148"/>
      <c r="B182" s="150"/>
      <c r="C182" s="158"/>
      <c r="D182" s="43"/>
      <c r="E182" s="148"/>
      <c r="H182" s="43"/>
      <c r="I182" s="43"/>
      <c r="J182" s="43"/>
    </row>
    <row r="183" spans="1:10" s="162" customFormat="1" x14ac:dyDescent="0.2">
      <c r="A183" s="148"/>
      <c r="B183" s="150"/>
      <c r="C183" s="158"/>
      <c r="D183" s="43"/>
      <c r="E183" s="148"/>
      <c r="H183" s="43"/>
      <c r="I183" s="43"/>
      <c r="J183" s="43"/>
    </row>
    <row r="184" spans="1:10" s="162" customFormat="1" x14ac:dyDescent="0.2">
      <c r="A184" s="148"/>
      <c r="B184" s="150"/>
      <c r="C184" s="158"/>
      <c r="D184" s="43"/>
      <c r="E184" s="148"/>
      <c r="H184" s="43"/>
      <c r="I184" s="43"/>
      <c r="J184" s="43"/>
    </row>
    <row r="185" spans="1:10" s="162" customFormat="1" x14ac:dyDescent="0.2">
      <c r="A185" s="148"/>
      <c r="B185" s="150"/>
      <c r="C185" s="158"/>
      <c r="D185" s="43"/>
      <c r="E185" s="148"/>
      <c r="H185" s="43"/>
      <c r="I185" s="43"/>
      <c r="J185" s="43"/>
    </row>
    <row r="186" spans="1:10" s="162" customFormat="1" x14ac:dyDescent="0.2">
      <c r="A186" s="148"/>
      <c r="B186" s="150"/>
      <c r="C186" s="158"/>
      <c r="D186" s="43"/>
      <c r="E186" s="148"/>
      <c r="H186" s="43"/>
      <c r="I186" s="43"/>
      <c r="J186" s="43"/>
    </row>
    <row r="187" spans="1:10" s="162" customFormat="1" x14ac:dyDescent="0.2">
      <c r="A187" s="148"/>
      <c r="B187" s="150"/>
      <c r="C187" s="158"/>
      <c r="D187" s="43"/>
      <c r="E187" s="148"/>
      <c r="H187" s="43"/>
      <c r="I187" s="43"/>
      <c r="J187" s="43"/>
    </row>
    <row r="188" spans="1:10" s="162" customFormat="1" x14ac:dyDescent="0.2">
      <c r="A188" s="148"/>
      <c r="B188" s="150"/>
      <c r="C188" s="158"/>
      <c r="D188" s="43"/>
      <c r="E188" s="148"/>
      <c r="H188" s="43"/>
      <c r="I188" s="43"/>
      <c r="J188" s="43"/>
    </row>
    <row r="189" spans="1:10" s="162" customFormat="1" x14ac:dyDescent="0.2">
      <c r="A189" s="148"/>
      <c r="B189" s="150"/>
      <c r="C189" s="158"/>
      <c r="D189" s="43"/>
      <c r="E189" s="148"/>
      <c r="H189" s="43"/>
      <c r="I189" s="43"/>
      <c r="J189" s="43"/>
    </row>
    <row r="190" spans="1:10" s="162" customFormat="1" x14ac:dyDescent="0.2">
      <c r="A190" s="148"/>
      <c r="B190" s="150"/>
      <c r="C190" s="158"/>
      <c r="D190" s="43"/>
      <c r="E190" s="148"/>
      <c r="H190" s="43"/>
      <c r="I190" s="43"/>
      <c r="J190" s="43"/>
    </row>
    <row r="191" spans="1:10" s="162" customFormat="1" x14ac:dyDescent="0.2">
      <c r="A191" s="148"/>
      <c r="B191" s="150"/>
      <c r="C191" s="158"/>
      <c r="D191" s="43"/>
      <c r="E191" s="148"/>
      <c r="H191" s="43"/>
      <c r="I191" s="43"/>
      <c r="J191" s="43"/>
    </row>
    <row r="192" spans="1:10" s="162" customFormat="1" x14ac:dyDescent="0.2">
      <c r="A192" s="148"/>
      <c r="B192" s="150"/>
      <c r="C192" s="158"/>
      <c r="D192" s="43"/>
      <c r="E192" s="148"/>
      <c r="H192" s="43"/>
      <c r="I192" s="43"/>
      <c r="J192" s="43"/>
    </row>
    <row r="193" spans="1:10" s="162" customFormat="1" x14ac:dyDescent="0.2">
      <c r="A193" s="148"/>
      <c r="B193" s="150"/>
      <c r="C193" s="158"/>
      <c r="D193" s="43"/>
      <c r="E193" s="148"/>
      <c r="H193" s="43"/>
      <c r="I193" s="43"/>
      <c r="J193" s="43"/>
    </row>
    <row r="194" spans="1:10" s="162" customFormat="1" x14ac:dyDescent="0.2">
      <c r="A194" s="148"/>
      <c r="B194" s="150"/>
      <c r="C194" s="158"/>
      <c r="D194" s="43"/>
      <c r="E194" s="148"/>
      <c r="H194" s="43"/>
      <c r="I194" s="43"/>
      <c r="J194" s="43"/>
    </row>
    <row r="195" spans="1:10" s="162" customFormat="1" x14ac:dyDescent="0.2">
      <c r="A195" s="148"/>
      <c r="B195" s="150"/>
      <c r="C195" s="158"/>
      <c r="D195" s="43"/>
      <c r="E195" s="148"/>
      <c r="H195" s="43"/>
      <c r="I195" s="43"/>
      <c r="J195" s="43"/>
    </row>
    <row r="196" spans="1:10" s="162" customFormat="1" x14ac:dyDescent="0.2">
      <c r="A196" s="148"/>
      <c r="B196" s="150"/>
      <c r="C196" s="158"/>
      <c r="D196" s="43"/>
      <c r="E196" s="148"/>
      <c r="H196" s="43"/>
      <c r="I196" s="43"/>
      <c r="J196" s="43"/>
    </row>
    <row r="197" spans="1:10" s="162" customFormat="1" x14ac:dyDescent="0.2">
      <c r="A197" s="148"/>
      <c r="B197" s="150"/>
      <c r="C197" s="158"/>
      <c r="D197" s="43"/>
      <c r="E197" s="148"/>
      <c r="H197" s="43"/>
      <c r="I197" s="43"/>
      <c r="J197" s="43"/>
    </row>
    <row r="198" spans="1:10" s="162" customFormat="1" x14ac:dyDescent="0.2">
      <c r="A198" s="148"/>
      <c r="B198" s="150"/>
      <c r="C198" s="158"/>
      <c r="D198" s="43"/>
      <c r="E198" s="148"/>
      <c r="H198" s="43"/>
      <c r="I198" s="43"/>
      <c r="J198" s="43"/>
    </row>
    <row r="199" spans="1:10" s="162" customFormat="1" x14ac:dyDescent="0.2">
      <c r="A199" s="148"/>
      <c r="B199" s="150"/>
      <c r="C199" s="158"/>
      <c r="D199" s="43"/>
      <c r="E199" s="148"/>
      <c r="H199" s="43"/>
      <c r="I199" s="43"/>
      <c r="J199" s="43"/>
    </row>
    <row r="200" spans="1:10" s="162" customFormat="1" x14ac:dyDescent="0.2">
      <c r="A200" s="148"/>
      <c r="B200" s="150"/>
      <c r="C200" s="158"/>
      <c r="D200" s="43"/>
      <c r="E200" s="148"/>
      <c r="H200" s="43"/>
      <c r="I200" s="43"/>
      <c r="J200" s="43"/>
    </row>
    <row r="201" spans="1:10" s="162" customFormat="1" x14ac:dyDescent="0.2">
      <c r="A201" s="148"/>
      <c r="B201" s="150"/>
      <c r="C201" s="158"/>
      <c r="D201" s="43"/>
      <c r="E201" s="148"/>
      <c r="H201" s="43"/>
      <c r="I201" s="43"/>
      <c r="J201" s="43"/>
    </row>
    <row r="202" spans="1:10" s="162" customFormat="1" x14ac:dyDescent="0.2">
      <c r="A202" s="148"/>
      <c r="B202" s="150"/>
      <c r="C202" s="158"/>
      <c r="D202" s="43"/>
      <c r="E202" s="148"/>
      <c r="H202" s="43"/>
      <c r="I202" s="43"/>
      <c r="J202" s="43"/>
    </row>
    <row r="203" spans="1:10" s="162" customFormat="1" x14ac:dyDescent="0.2">
      <c r="A203" s="148"/>
      <c r="B203" s="150"/>
      <c r="C203" s="158"/>
      <c r="D203" s="43"/>
      <c r="E203" s="148"/>
      <c r="H203" s="43"/>
      <c r="I203" s="43"/>
      <c r="J203" s="43"/>
    </row>
    <row r="204" spans="1:10" s="162" customFormat="1" x14ac:dyDescent="0.2">
      <c r="A204" s="148"/>
      <c r="B204" s="150"/>
      <c r="C204" s="158"/>
      <c r="D204" s="43"/>
      <c r="E204" s="148"/>
      <c r="H204" s="43"/>
      <c r="I204" s="43"/>
      <c r="J204" s="43"/>
    </row>
    <row r="205" spans="1:10" s="162" customFormat="1" x14ac:dyDescent="0.2">
      <c r="A205" s="148"/>
      <c r="B205" s="150"/>
      <c r="C205" s="158"/>
      <c r="D205" s="43"/>
      <c r="E205" s="148"/>
      <c r="H205" s="43"/>
      <c r="I205" s="43"/>
      <c r="J205" s="43"/>
    </row>
    <row r="206" spans="1:10" s="162" customFormat="1" x14ac:dyDescent="0.2">
      <c r="A206" s="148"/>
      <c r="B206" s="150"/>
      <c r="C206" s="158"/>
      <c r="D206" s="43"/>
      <c r="E206" s="148"/>
      <c r="H206" s="43"/>
      <c r="I206" s="43"/>
      <c r="J206" s="43"/>
    </row>
    <row r="207" spans="1:10" s="162" customFormat="1" x14ac:dyDescent="0.2">
      <c r="A207" s="148"/>
      <c r="B207" s="150"/>
      <c r="C207" s="158"/>
      <c r="D207" s="43"/>
      <c r="E207" s="148"/>
      <c r="H207" s="43"/>
      <c r="I207" s="43"/>
      <c r="J207" s="43"/>
    </row>
    <row r="208" spans="1:10" s="162" customFormat="1" x14ac:dyDescent="0.2">
      <c r="A208" s="148"/>
      <c r="B208" s="150"/>
      <c r="C208" s="158"/>
      <c r="D208" s="43"/>
      <c r="E208" s="148"/>
      <c r="H208" s="43"/>
      <c r="I208" s="43"/>
      <c r="J208" s="43"/>
    </row>
    <row r="209" spans="1:10" s="162" customFormat="1" x14ac:dyDescent="0.2">
      <c r="A209" s="148"/>
      <c r="B209" s="150"/>
      <c r="C209" s="158"/>
      <c r="D209" s="43"/>
      <c r="E209" s="148"/>
      <c r="H209" s="43"/>
      <c r="I209" s="43"/>
      <c r="J209" s="43"/>
    </row>
    <row r="210" spans="1:10" s="162" customFormat="1" x14ac:dyDescent="0.2">
      <c r="A210" s="148"/>
      <c r="B210" s="150"/>
      <c r="C210" s="158"/>
      <c r="D210" s="43"/>
      <c r="E210" s="148"/>
      <c r="H210" s="43"/>
      <c r="I210" s="43"/>
      <c r="J210" s="43"/>
    </row>
    <row r="211" spans="1:10" s="162" customFormat="1" x14ac:dyDescent="0.2">
      <c r="A211" s="148"/>
      <c r="B211" s="150"/>
      <c r="C211" s="158"/>
      <c r="D211" s="43"/>
      <c r="E211" s="148"/>
      <c r="H211" s="43"/>
      <c r="I211" s="43"/>
      <c r="J211" s="43"/>
    </row>
    <row r="212" spans="1:10" s="162" customFormat="1" x14ac:dyDescent="0.2">
      <c r="A212" s="148"/>
      <c r="B212" s="150"/>
      <c r="C212" s="158"/>
      <c r="D212" s="43"/>
      <c r="E212" s="148"/>
      <c r="H212" s="43"/>
      <c r="I212" s="43"/>
      <c r="J212" s="43"/>
    </row>
    <row r="213" spans="1:10" s="162" customFormat="1" x14ac:dyDescent="0.2">
      <c r="A213" s="148"/>
      <c r="B213" s="150"/>
      <c r="C213" s="158"/>
      <c r="D213" s="43"/>
      <c r="E213" s="148"/>
      <c r="H213" s="43"/>
      <c r="I213" s="43"/>
      <c r="J213" s="43"/>
    </row>
    <row r="214" spans="1:10" s="162" customFormat="1" x14ac:dyDescent="0.2">
      <c r="A214" s="148"/>
      <c r="B214" s="150"/>
      <c r="C214" s="158"/>
      <c r="D214" s="43"/>
      <c r="E214" s="148"/>
      <c r="H214" s="43"/>
      <c r="I214" s="43"/>
      <c r="J214" s="43"/>
    </row>
    <row r="215" spans="1:10" s="162" customFormat="1" x14ac:dyDescent="0.2">
      <c r="A215" s="148"/>
      <c r="B215" s="150"/>
      <c r="C215" s="158"/>
      <c r="D215" s="43"/>
      <c r="E215" s="148"/>
      <c r="H215" s="43"/>
      <c r="I215" s="43"/>
      <c r="J215" s="43"/>
    </row>
    <row r="216" spans="1:10" s="162" customFormat="1" x14ac:dyDescent="0.2">
      <c r="A216" s="148"/>
      <c r="B216" s="150"/>
      <c r="C216" s="158"/>
      <c r="D216" s="43"/>
      <c r="E216" s="148"/>
      <c r="H216" s="43"/>
      <c r="I216" s="43"/>
      <c r="J216" s="43"/>
    </row>
    <row r="217" spans="1:10" s="162" customFormat="1" x14ac:dyDescent="0.2">
      <c r="A217" s="148"/>
      <c r="B217" s="150"/>
      <c r="C217" s="158"/>
      <c r="D217" s="43"/>
      <c r="E217" s="148"/>
      <c r="H217" s="43"/>
      <c r="I217" s="43"/>
      <c r="J217" s="43"/>
    </row>
    <row r="218" spans="1:10" s="162" customFormat="1" x14ac:dyDescent="0.2">
      <c r="A218" s="148"/>
      <c r="B218" s="150"/>
      <c r="C218" s="158"/>
      <c r="D218" s="43"/>
      <c r="E218" s="148"/>
      <c r="H218" s="43"/>
      <c r="I218" s="43"/>
      <c r="J218" s="43"/>
    </row>
    <row r="219" spans="1:10" s="162" customFormat="1" x14ac:dyDescent="0.2">
      <c r="A219" s="148"/>
      <c r="B219" s="150"/>
      <c r="C219" s="158"/>
      <c r="D219" s="43"/>
      <c r="E219" s="148"/>
      <c r="H219" s="43"/>
      <c r="I219" s="43"/>
      <c r="J219" s="43"/>
    </row>
    <row r="220" spans="1:10" s="162" customFormat="1" x14ac:dyDescent="0.2">
      <c r="A220" s="148"/>
      <c r="B220" s="150"/>
      <c r="C220" s="158"/>
      <c r="D220" s="43"/>
      <c r="E220" s="148"/>
      <c r="H220" s="43"/>
      <c r="I220" s="43"/>
      <c r="J220" s="43"/>
    </row>
    <row r="221" spans="1:10" s="162" customFormat="1" x14ac:dyDescent="0.2">
      <c r="A221" s="148"/>
      <c r="B221" s="150"/>
      <c r="C221" s="158"/>
      <c r="D221" s="43"/>
      <c r="E221" s="148"/>
      <c r="H221" s="43"/>
      <c r="I221" s="43"/>
      <c r="J221" s="43"/>
    </row>
    <row r="222" spans="1:10" s="162" customFormat="1" x14ac:dyDescent="0.2">
      <c r="A222" s="148"/>
      <c r="B222" s="150"/>
      <c r="C222" s="158"/>
      <c r="D222" s="43"/>
      <c r="E222" s="148"/>
      <c r="H222" s="43"/>
      <c r="I222" s="43"/>
      <c r="J222" s="43"/>
    </row>
    <row r="223" spans="1:10" s="162" customFormat="1" x14ac:dyDescent="0.2">
      <c r="A223" s="148"/>
      <c r="B223" s="150"/>
      <c r="C223" s="158"/>
      <c r="D223" s="43"/>
      <c r="E223" s="148"/>
      <c r="H223" s="43"/>
      <c r="I223" s="43"/>
      <c r="J223" s="43"/>
    </row>
    <row r="224" spans="1:10" s="162" customFormat="1" x14ac:dyDescent="0.2">
      <c r="A224" s="148"/>
      <c r="B224" s="150"/>
      <c r="C224" s="158"/>
      <c r="D224" s="43"/>
      <c r="E224" s="148"/>
      <c r="H224" s="43"/>
      <c r="I224" s="43"/>
      <c r="J224" s="43"/>
    </row>
    <row r="225" spans="1:10" s="162" customFormat="1" x14ac:dyDescent="0.2">
      <c r="A225" s="148"/>
      <c r="B225" s="150"/>
      <c r="C225" s="158"/>
      <c r="D225" s="43"/>
      <c r="E225" s="148"/>
      <c r="H225" s="43"/>
      <c r="I225" s="43"/>
      <c r="J225" s="43"/>
    </row>
    <row r="226" spans="1:10" s="162" customFormat="1" x14ac:dyDescent="0.2">
      <c r="A226" s="148"/>
      <c r="B226" s="150"/>
      <c r="C226" s="158"/>
      <c r="D226" s="43"/>
      <c r="E226" s="148"/>
      <c r="H226" s="43"/>
      <c r="I226" s="43"/>
      <c r="J226" s="43"/>
    </row>
    <row r="227" spans="1:10" s="162" customFormat="1" x14ac:dyDescent="0.2">
      <c r="A227" s="148"/>
      <c r="B227" s="150"/>
      <c r="C227" s="158"/>
      <c r="D227" s="43"/>
      <c r="E227" s="148"/>
      <c r="H227" s="43"/>
      <c r="I227" s="43"/>
      <c r="J227" s="43"/>
    </row>
    <row r="228" spans="1:10" s="162" customFormat="1" x14ac:dyDescent="0.2">
      <c r="A228" s="148"/>
      <c r="B228" s="150"/>
      <c r="C228" s="158"/>
      <c r="D228" s="43"/>
      <c r="E228" s="148"/>
      <c r="H228" s="43"/>
      <c r="I228" s="43"/>
      <c r="J228" s="43"/>
    </row>
    <row r="229" spans="1:10" s="162" customFormat="1" x14ac:dyDescent="0.2">
      <c r="A229" s="148"/>
      <c r="B229" s="150"/>
      <c r="C229" s="158"/>
      <c r="D229" s="43"/>
      <c r="E229" s="148"/>
      <c r="H229" s="43"/>
      <c r="I229" s="43"/>
      <c r="J229" s="43"/>
    </row>
    <row r="230" spans="1:10" s="162" customFormat="1" x14ac:dyDescent="0.2">
      <c r="A230" s="148"/>
      <c r="B230" s="150"/>
      <c r="C230" s="158"/>
      <c r="D230" s="43"/>
      <c r="E230" s="148"/>
      <c r="H230" s="43"/>
      <c r="I230" s="43"/>
      <c r="J230" s="43"/>
    </row>
    <row r="231" spans="1:10" s="162" customFormat="1" x14ac:dyDescent="0.2">
      <c r="A231" s="148"/>
      <c r="B231" s="150"/>
      <c r="C231" s="158"/>
      <c r="D231" s="43"/>
      <c r="E231" s="148"/>
      <c r="H231" s="43"/>
      <c r="I231" s="43"/>
      <c r="J231" s="43"/>
    </row>
    <row r="232" spans="1:10" s="162" customFormat="1" x14ac:dyDescent="0.2">
      <c r="A232" s="148"/>
      <c r="B232" s="150"/>
      <c r="C232" s="158"/>
      <c r="D232" s="43"/>
      <c r="E232" s="148"/>
      <c r="H232" s="43"/>
      <c r="I232" s="43"/>
      <c r="J232" s="43"/>
    </row>
    <row r="233" spans="1:10" s="162" customFormat="1" x14ac:dyDescent="0.2">
      <c r="A233" s="148"/>
      <c r="B233" s="150"/>
      <c r="C233" s="158"/>
      <c r="D233" s="43"/>
      <c r="E233" s="148"/>
      <c r="H233" s="43"/>
      <c r="I233" s="43"/>
      <c r="J233" s="43"/>
    </row>
    <row r="234" spans="1:10" s="162" customFormat="1" x14ac:dyDescent="0.2">
      <c r="A234" s="148"/>
      <c r="B234" s="150"/>
      <c r="C234" s="158"/>
      <c r="D234" s="43"/>
      <c r="E234" s="148"/>
      <c r="H234" s="43"/>
      <c r="I234" s="43"/>
      <c r="J234" s="43"/>
    </row>
    <row r="235" spans="1:10" s="162" customFormat="1" x14ac:dyDescent="0.2">
      <c r="A235" s="148"/>
      <c r="B235" s="150"/>
      <c r="C235" s="158"/>
      <c r="D235" s="43"/>
      <c r="E235" s="148"/>
      <c r="H235" s="43"/>
      <c r="I235" s="43"/>
      <c r="J235" s="43"/>
    </row>
    <row r="236" spans="1:10" s="162" customFormat="1" x14ac:dyDescent="0.2">
      <c r="A236" s="148"/>
      <c r="B236" s="150"/>
      <c r="C236" s="158"/>
      <c r="D236" s="43"/>
      <c r="E236" s="148"/>
      <c r="H236" s="43"/>
      <c r="I236" s="43"/>
      <c r="J236" s="43"/>
    </row>
    <row r="237" spans="1:10" s="162" customFormat="1" x14ac:dyDescent="0.2">
      <c r="A237" s="148"/>
      <c r="B237" s="150"/>
      <c r="C237" s="158"/>
      <c r="D237" s="43"/>
      <c r="E237" s="148"/>
      <c r="H237" s="43"/>
      <c r="I237" s="43"/>
      <c r="J237" s="43"/>
    </row>
    <row r="238" spans="1:10" s="162" customFormat="1" x14ac:dyDescent="0.2">
      <c r="A238" s="148"/>
      <c r="B238" s="150"/>
      <c r="C238" s="158"/>
      <c r="D238" s="43"/>
      <c r="E238" s="148"/>
      <c r="H238" s="43"/>
      <c r="I238" s="43"/>
      <c r="J238" s="43"/>
    </row>
    <row r="239" spans="1:10" s="162" customFormat="1" x14ac:dyDescent="0.2">
      <c r="A239" s="148"/>
      <c r="B239" s="150"/>
      <c r="C239" s="158"/>
      <c r="D239" s="43"/>
      <c r="E239" s="148"/>
      <c r="H239" s="43"/>
      <c r="I239" s="43"/>
      <c r="J239" s="43"/>
    </row>
    <row r="240" spans="1:10" s="162" customFormat="1" x14ac:dyDescent="0.2">
      <c r="A240" s="148"/>
      <c r="B240" s="150"/>
      <c r="C240" s="158"/>
      <c r="D240" s="43"/>
      <c r="E240" s="148"/>
      <c r="H240" s="43"/>
      <c r="I240" s="43"/>
      <c r="J240" s="43"/>
    </row>
    <row r="241" spans="1:10" s="162" customFormat="1" x14ac:dyDescent="0.2">
      <c r="A241" s="148"/>
      <c r="B241" s="150"/>
      <c r="C241" s="158"/>
      <c r="D241" s="43"/>
      <c r="E241" s="148"/>
      <c r="H241" s="43"/>
      <c r="I241" s="43"/>
      <c r="J241" s="43"/>
    </row>
    <row r="242" spans="1:10" s="162" customFormat="1" x14ac:dyDescent="0.2">
      <c r="A242" s="148"/>
      <c r="B242" s="150"/>
      <c r="C242" s="158"/>
      <c r="D242" s="43"/>
      <c r="E242" s="148"/>
      <c r="H242" s="43"/>
      <c r="I242" s="43"/>
      <c r="J242" s="43"/>
    </row>
    <row r="243" spans="1:10" s="162" customFormat="1" x14ac:dyDescent="0.2">
      <c r="A243" s="148"/>
      <c r="B243" s="150"/>
      <c r="C243" s="158"/>
      <c r="D243" s="43"/>
      <c r="E243" s="148"/>
      <c r="H243" s="43"/>
      <c r="I243" s="43"/>
      <c r="J243" s="43"/>
    </row>
    <row r="244" spans="1:10" s="162" customFormat="1" x14ac:dyDescent="0.2">
      <c r="A244" s="148"/>
      <c r="B244" s="150"/>
      <c r="C244" s="158"/>
      <c r="D244" s="43"/>
      <c r="E244" s="148"/>
      <c r="H244" s="43"/>
      <c r="I244" s="43"/>
      <c r="J244" s="43"/>
    </row>
    <row r="245" spans="1:10" s="162" customFormat="1" x14ac:dyDescent="0.2">
      <c r="A245" s="148"/>
      <c r="B245" s="150"/>
      <c r="C245" s="158"/>
      <c r="D245" s="43"/>
      <c r="E245" s="148"/>
      <c r="H245" s="43"/>
      <c r="I245" s="43"/>
      <c r="J245" s="43"/>
    </row>
    <row r="246" spans="1:10" s="162" customFormat="1" x14ac:dyDescent="0.2">
      <c r="A246" s="148"/>
      <c r="B246" s="150"/>
      <c r="C246" s="158"/>
      <c r="D246" s="43"/>
      <c r="E246" s="148"/>
      <c r="H246" s="43"/>
      <c r="I246" s="43"/>
      <c r="J246" s="43"/>
    </row>
    <row r="247" spans="1:10" s="162" customFormat="1" x14ac:dyDescent="0.2">
      <c r="A247" s="148"/>
      <c r="B247" s="150"/>
      <c r="C247" s="158"/>
      <c r="D247" s="43"/>
      <c r="E247" s="148"/>
      <c r="H247" s="43"/>
      <c r="I247" s="43"/>
      <c r="J247" s="43"/>
    </row>
    <row r="248" spans="1:10" s="162" customFormat="1" x14ac:dyDescent="0.2">
      <c r="A248" s="148"/>
      <c r="B248" s="150"/>
      <c r="C248" s="158"/>
      <c r="D248" s="43"/>
      <c r="E248" s="148"/>
      <c r="H248" s="43"/>
      <c r="I248" s="43"/>
      <c r="J248" s="43"/>
    </row>
    <row r="249" spans="1:10" s="162" customFormat="1" x14ac:dyDescent="0.2">
      <c r="A249" s="148"/>
      <c r="B249" s="150"/>
      <c r="C249" s="158"/>
      <c r="D249" s="43"/>
      <c r="E249" s="148"/>
      <c r="H249" s="43"/>
      <c r="I249" s="43"/>
      <c r="J249" s="43"/>
    </row>
    <row r="250" spans="1:10" s="162" customFormat="1" x14ac:dyDescent="0.2">
      <c r="A250" s="148"/>
      <c r="B250" s="150"/>
      <c r="C250" s="158"/>
      <c r="D250" s="43"/>
      <c r="E250" s="148"/>
      <c r="H250" s="43"/>
      <c r="I250" s="43"/>
      <c r="J250" s="43"/>
    </row>
    <row r="251" spans="1:10" s="162" customFormat="1" x14ac:dyDescent="0.2">
      <c r="A251" s="148"/>
      <c r="B251" s="150"/>
      <c r="C251" s="158"/>
      <c r="D251" s="43"/>
      <c r="E251" s="148"/>
      <c r="H251" s="43"/>
      <c r="I251" s="43"/>
      <c r="J251" s="43"/>
    </row>
    <row r="252" spans="1:10" s="162" customFormat="1" x14ac:dyDescent="0.2">
      <c r="A252" s="148"/>
      <c r="B252" s="150"/>
      <c r="C252" s="158"/>
      <c r="D252" s="43"/>
      <c r="E252" s="148"/>
      <c r="H252" s="43"/>
      <c r="I252" s="43"/>
      <c r="J252" s="43"/>
    </row>
    <row r="253" spans="1:10" s="162" customFormat="1" x14ac:dyDescent="0.2">
      <c r="A253" s="148"/>
      <c r="B253" s="150"/>
      <c r="C253" s="158"/>
      <c r="D253" s="43"/>
      <c r="E253" s="148"/>
      <c r="H253" s="43"/>
      <c r="I253" s="43"/>
      <c r="J253" s="43"/>
    </row>
    <row r="254" spans="1:10" s="162" customFormat="1" x14ac:dyDescent="0.2">
      <c r="A254" s="148"/>
      <c r="B254" s="150"/>
      <c r="C254" s="158"/>
      <c r="D254" s="43"/>
      <c r="E254" s="148"/>
      <c r="H254" s="43"/>
      <c r="I254" s="43"/>
      <c r="J254" s="43"/>
    </row>
    <row r="255" spans="1:10" s="162" customFormat="1" x14ac:dyDescent="0.2">
      <c r="A255" s="148"/>
      <c r="B255" s="150"/>
      <c r="C255" s="158"/>
      <c r="D255" s="43"/>
      <c r="E255" s="148"/>
      <c r="H255" s="43"/>
      <c r="I255" s="43"/>
      <c r="J255" s="43"/>
    </row>
    <row r="256" spans="1:10" s="162" customFormat="1" x14ac:dyDescent="0.2">
      <c r="A256" s="148"/>
      <c r="B256" s="150"/>
      <c r="C256" s="158"/>
      <c r="D256" s="43"/>
      <c r="E256" s="148"/>
      <c r="H256" s="43"/>
      <c r="I256" s="43"/>
      <c r="J256" s="43"/>
    </row>
    <row r="257" spans="1:10" s="162" customFormat="1" x14ac:dyDescent="0.2">
      <c r="A257" s="148"/>
      <c r="B257" s="150"/>
      <c r="C257" s="158"/>
      <c r="D257" s="43"/>
      <c r="E257" s="148"/>
      <c r="H257" s="43"/>
      <c r="I257" s="43"/>
      <c r="J257" s="43"/>
    </row>
    <row r="258" spans="1:10" s="162" customFormat="1" x14ac:dyDescent="0.2">
      <c r="A258" s="148"/>
      <c r="B258" s="150"/>
      <c r="C258" s="158"/>
      <c r="D258" s="43"/>
      <c r="E258" s="148"/>
      <c r="H258" s="43"/>
      <c r="I258" s="43"/>
      <c r="J258" s="43"/>
    </row>
    <row r="259" spans="1:10" s="162" customFormat="1" x14ac:dyDescent="0.2">
      <c r="A259" s="148"/>
      <c r="B259" s="150"/>
      <c r="C259" s="158"/>
      <c r="D259" s="43"/>
      <c r="E259" s="148"/>
      <c r="H259" s="43"/>
      <c r="I259" s="43"/>
      <c r="J259" s="43"/>
    </row>
    <row r="260" spans="1:10" s="162" customFormat="1" x14ac:dyDescent="0.2">
      <c r="A260" s="148"/>
      <c r="B260" s="150"/>
      <c r="C260" s="158"/>
      <c r="D260" s="43"/>
      <c r="E260" s="148"/>
      <c r="H260" s="43"/>
      <c r="I260" s="43"/>
      <c r="J260" s="43"/>
    </row>
    <row r="261" spans="1:10" s="162" customFormat="1" x14ac:dyDescent="0.2">
      <c r="A261" s="148"/>
      <c r="B261" s="150"/>
      <c r="C261" s="158"/>
      <c r="D261" s="43"/>
      <c r="E261" s="148"/>
      <c r="H261" s="43"/>
      <c r="I261" s="43"/>
      <c r="J261" s="43"/>
    </row>
    <row r="262" spans="1:10" s="162" customFormat="1" x14ac:dyDescent="0.2">
      <c r="A262" s="148"/>
      <c r="B262" s="150"/>
      <c r="C262" s="158"/>
      <c r="D262" s="43"/>
      <c r="E262" s="148"/>
      <c r="H262" s="43"/>
      <c r="I262" s="43"/>
      <c r="J262" s="43"/>
    </row>
    <row r="263" spans="1:10" s="162" customFormat="1" x14ac:dyDescent="0.2">
      <c r="A263" s="148"/>
      <c r="B263" s="150"/>
      <c r="C263" s="158"/>
      <c r="D263" s="43"/>
      <c r="E263" s="148"/>
      <c r="H263" s="43"/>
      <c r="I263" s="43"/>
      <c r="J263" s="43"/>
    </row>
    <row r="264" spans="1:10" s="162" customFormat="1" x14ac:dyDescent="0.2">
      <c r="A264" s="148"/>
      <c r="B264" s="150"/>
      <c r="C264" s="158"/>
      <c r="D264" s="43"/>
      <c r="E264" s="148"/>
      <c r="H264" s="43"/>
      <c r="I264" s="43"/>
      <c r="J264" s="43"/>
    </row>
    <row r="265" spans="1:10" s="162" customFormat="1" x14ac:dyDescent="0.2">
      <c r="A265" s="148"/>
      <c r="B265" s="150"/>
      <c r="C265" s="158"/>
      <c r="D265" s="43"/>
      <c r="E265" s="148"/>
      <c r="H265" s="43"/>
      <c r="I265" s="43"/>
      <c r="J265" s="43"/>
    </row>
    <row r="266" spans="1:10" s="162" customFormat="1" x14ac:dyDescent="0.2">
      <c r="A266" s="148"/>
      <c r="B266" s="150"/>
      <c r="C266" s="158"/>
      <c r="D266" s="43"/>
      <c r="E266" s="148"/>
      <c r="H266" s="43"/>
      <c r="I266" s="43"/>
      <c r="J266" s="43"/>
    </row>
    <row r="267" spans="1:10" s="162" customFormat="1" x14ac:dyDescent="0.2">
      <c r="A267" s="148"/>
      <c r="B267" s="150"/>
      <c r="C267" s="158"/>
      <c r="D267" s="43"/>
      <c r="E267" s="148"/>
      <c r="H267" s="43"/>
      <c r="I267" s="43"/>
      <c r="J267" s="43"/>
    </row>
    <row r="268" spans="1:10" s="162" customFormat="1" x14ac:dyDescent="0.2">
      <c r="A268" s="148"/>
      <c r="B268" s="150"/>
      <c r="C268" s="158"/>
      <c r="D268" s="43"/>
      <c r="E268" s="148"/>
      <c r="H268" s="43"/>
      <c r="I268" s="43"/>
      <c r="J268" s="43"/>
    </row>
    <row r="269" spans="1:10" s="162" customFormat="1" x14ac:dyDescent="0.2">
      <c r="A269" s="148"/>
      <c r="B269" s="150"/>
      <c r="C269" s="158"/>
      <c r="D269" s="43"/>
      <c r="E269" s="148"/>
      <c r="H269" s="43"/>
      <c r="I269" s="43"/>
      <c r="J269" s="43"/>
    </row>
    <row r="270" spans="1:10" s="162" customFormat="1" x14ac:dyDescent="0.2">
      <c r="A270" s="148"/>
      <c r="B270" s="150"/>
      <c r="C270" s="158"/>
      <c r="D270" s="43"/>
      <c r="E270" s="148"/>
      <c r="H270" s="43"/>
      <c r="I270" s="43"/>
      <c r="J270" s="43"/>
    </row>
    <row r="271" spans="1:10" s="162" customFormat="1" x14ac:dyDescent="0.2">
      <c r="A271" s="148"/>
      <c r="B271" s="150"/>
      <c r="C271" s="158"/>
      <c r="D271" s="43"/>
      <c r="E271" s="148"/>
      <c r="H271" s="43"/>
      <c r="I271" s="43"/>
      <c r="J271" s="43"/>
    </row>
    <row r="272" spans="1:10" s="162" customFormat="1" x14ac:dyDescent="0.2">
      <c r="A272" s="148"/>
      <c r="B272" s="150"/>
      <c r="C272" s="158"/>
      <c r="D272" s="43"/>
      <c r="E272" s="148"/>
      <c r="H272" s="43"/>
      <c r="I272" s="43"/>
      <c r="J272" s="43"/>
    </row>
    <row r="273" spans="1:10" s="162" customFormat="1" x14ac:dyDescent="0.2">
      <c r="A273" s="148"/>
      <c r="B273" s="150"/>
      <c r="C273" s="158"/>
      <c r="D273" s="43"/>
      <c r="E273" s="148"/>
      <c r="H273" s="43"/>
      <c r="I273" s="43"/>
      <c r="J273" s="43"/>
    </row>
    <row r="274" spans="1:10" s="162" customFormat="1" x14ac:dyDescent="0.2">
      <c r="A274" s="148"/>
      <c r="B274" s="150"/>
      <c r="C274" s="158"/>
      <c r="D274" s="43"/>
      <c r="E274" s="148"/>
      <c r="H274" s="43"/>
      <c r="I274" s="43"/>
      <c r="J274" s="43"/>
    </row>
    <row r="275" spans="1:10" s="162" customFormat="1" x14ac:dyDescent="0.2">
      <c r="A275" s="148"/>
      <c r="B275" s="150"/>
      <c r="C275" s="158"/>
      <c r="D275" s="43"/>
      <c r="E275" s="148"/>
      <c r="H275" s="43"/>
      <c r="I275" s="43"/>
      <c r="J275" s="43"/>
    </row>
    <row r="276" spans="1:10" s="162" customFormat="1" x14ac:dyDescent="0.2">
      <c r="A276" s="148"/>
      <c r="B276" s="150"/>
      <c r="C276" s="158"/>
      <c r="D276" s="43"/>
      <c r="E276" s="148"/>
      <c r="H276" s="43"/>
      <c r="I276" s="43"/>
      <c r="J276" s="43"/>
    </row>
    <row r="277" spans="1:10" s="162" customFormat="1" x14ac:dyDescent="0.2">
      <c r="A277" s="148"/>
      <c r="B277" s="150"/>
      <c r="C277" s="158"/>
      <c r="D277" s="43"/>
      <c r="E277" s="148"/>
      <c r="H277" s="43"/>
      <c r="I277" s="43"/>
      <c r="J277" s="43"/>
    </row>
    <row r="278" spans="1:10" s="162" customFormat="1" x14ac:dyDescent="0.2">
      <c r="A278" s="148"/>
      <c r="B278" s="150"/>
      <c r="C278" s="158"/>
      <c r="D278" s="43"/>
      <c r="E278" s="148"/>
      <c r="H278" s="43"/>
      <c r="I278" s="43"/>
      <c r="J278" s="43"/>
    </row>
    <row r="279" spans="1:10" s="162" customFormat="1" x14ac:dyDescent="0.2">
      <c r="A279" s="148"/>
      <c r="B279" s="150"/>
      <c r="C279" s="158"/>
      <c r="D279" s="43"/>
      <c r="E279" s="148"/>
      <c r="H279" s="43"/>
      <c r="I279" s="43"/>
      <c r="J279" s="43"/>
    </row>
    <row r="280" spans="1:10" s="162" customFormat="1" x14ac:dyDescent="0.2">
      <c r="A280" s="148"/>
      <c r="B280" s="150"/>
      <c r="C280" s="158"/>
      <c r="D280" s="43"/>
      <c r="E280" s="148"/>
      <c r="H280" s="43"/>
      <c r="I280" s="43"/>
      <c r="J280" s="43"/>
    </row>
    <row r="281" spans="1:10" s="162" customFormat="1" x14ac:dyDescent="0.2">
      <c r="A281" s="148"/>
      <c r="B281" s="150"/>
      <c r="C281" s="158"/>
      <c r="D281" s="43"/>
      <c r="E281" s="148"/>
      <c r="H281" s="43"/>
      <c r="I281" s="43"/>
      <c r="J281" s="43"/>
    </row>
    <row r="282" spans="1:10" s="162" customFormat="1" x14ac:dyDescent="0.2">
      <c r="A282" s="148"/>
      <c r="B282" s="150"/>
      <c r="C282" s="158"/>
      <c r="D282" s="43"/>
      <c r="E282" s="148"/>
      <c r="H282" s="43"/>
      <c r="I282" s="43"/>
      <c r="J282" s="43"/>
    </row>
    <row r="283" spans="1:10" s="162" customFormat="1" x14ac:dyDescent="0.2">
      <c r="A283" s="148"/>
      <c r="B283" s="150"/>
      <c r="C283" s="158"/>
      <c r="D283" s="43"/>
      <c r="E283" s="148"/>
      <c r="H283" s="43"/>
      <c r="I283" s="43"/>
      <c r="J283" s="43"/>
    </row>
    <row r="284" spans="1:10" s="162" customFormat="1" x14ac:dyDescent="0.2">
      <c r="A284" s="148"/>
      <c r="B284" s="150"/>
      <c r="C284" s="158"/>
      <c r="D284" s="43"/>
      <c r="E284" s="148"/>
      <c r="H284" s="43"/>
      <c r="I284" s="43"/>
      <c r="J284" s="43"/>
    </row>
    <row r="285" spans="1:10" s="162" customFormat="1" x14ac:dyDescent="0.2">
      <c r="A285" s="148"/>
      <c r="B285" s="150"/>
      <c r="C285" s="158"/>
      <c r="D285" s="43"/>
      <c r="E285" s="148"/>
      <c r="H285" s="43"/>
      <c r="I285" s="43"/>
      <c r="J285" s="43"/>
    </row>
    <row r="286" spans="1:10" s="162" customFormat="1" x14ac:dyDescent="0.2">
      <c r="A286" s="148"/>
      <c r="B286" s="150"/>
      <c r="C286" s="158"/>
      <c r="D286" s="43"/>
      <c r="E286" s="148"/>
      <c r="H286" s="43"/>
      <c r="I286" s="43"/>
      <c r="J286" s="43"/>
    </row>
    <row r="287" spans="1:10" s="162" customFormat="1" x14ac:dyDescent="0.2">
      <c r="A287" s="148"/>
      <c r="B287" s="150"/>
      <c r="C287" s="158"/>
      <c r="D287" s="43"/>
      <c r="E287" s="148"/>
      <c r="H287" s="43"/>
      <c r="I287" s="43"/>
      <c r="J287" s="43"/>
    </row>
    <row r="288" spans="1:10" s="162" customFormat="1" x14ac:dyDescent="0.2">
      <c r="A288" s="148"/>
      <c r="B288" s="150"/>
      <c r="C288" s="158"/>
      <c r="D288" s="43"/>
      <c r="E288" s="148"/>
      <c r="H288" s="43"/>
      <c r="I288" s="43"/>
      <c r="J288" s="43"/>
    </row>
    <row r="289" spans="1:10" s="162" customFormat="1" x14ac:dyDescent="0.2">
      <c r="A289" s="148"/>
      <c r="B289" s="150"/>
      <c r="C289" s="158"/>
      <c r="D289" s="43"/>
      <c r="E289" s="148"/>
      <c r="H289" s="43"/>
      <c r="I289" s="43"/>
      <c r="J289" s="43"/>
    </row>
    <row r="290" spans="1:10" s="162" customFormat="1" x14ac:dyDescent="0.2">
      <c r="A290" s="148"/>
      <c r="B290" s="150"/>
      <c r="C290" s="158"/>
      <c r="D290" s="43"/>
      <c r="E290" s="148"/>
      <c r="H290" s="43"/>
      <c r="I290" s="43"/>
      <c r="J290" s="43"/>
    </row>
    <row r="291" spans="1:10" s="162" customFormat="1" x14ac:dyDescent="0.2">
      <c r="A291" s="148"/>
      <c r="B291" s="150"/>
      <c r="C291" s="158"/>
      <c r="D291" s="43"/>
      <c r="E291" s="148"/>
      <c r="H291" s="43"/>
      <c r="I291" s="43"/>
      <c r="J291" s="43"/>
    </row>
    <row r="292" spans="1:10" s="162" customFormat="1" x14ac:dyDescent="0.2">
      <c r="A292" s="148"/>
      <c r="B292" s="150"/>
      <c r="C292" s="158"/>
      <c r="D292" s="43"/>
      <c r="E292" s="148"/>
      <c r="H292" s="43"/>
      <c r="I292" s="43"/>
      <c r="J292" s="43"/>
    </row>
    <row r="293" spans="1:10" s="162" customFormat="1" x14ac:dyDescent="0.2">
      <c r="A293" s="148"/>
      <c r="B293" s="150"/>
      <c r="C293" s="158"/>
      <c r="D293" s="43"/>
      <c r="E293" s="148"/>
      <c r="H293" s="43"/>
      <c r="I293" s="43"/>
      <c r="J293" s="43"/>
    </row>
    <row r="294" spans="1:10" s="162" customFormat="1" x14ac:dyDescent="0.2">
      <c r="A294" s="148"/>
      <c r="B294" s="150"/>
      <c r="C294" s="158"/>
      <c r="D294" s="43"/>
      <c r="E294" s="148"/>
      <c r="H294" s="43"/>
      <c r="I294" s="43"/>
      <c r="J294" s="43"/>
    </row>
    <row r="295" spans="1:10" s="162" customFormat="1" x14ac:dyDescent="0.2">
      <c r="A295" s="148"/>
      <c r="B295" s="150"/>
      <c r="C295" s="158"/>
      <c r="D295" s="43"/>
      <c r="E295" s="148"/>
      <c r="H295" s="43"/>
      <c r="I295" s="43"/>
      <c r="J295" s="43"/>
    </row>
    <row r="296" spans="1:10" s="162" customFormat="1" x14ac:dyDescent="0.2">
      <c r="A296" s="148"/>
      <c r="B296" s="150"/>
      <c r="C296" s="158"/>
      <c r="D296" s="43"/>
      <c r="E296" s="148"/>
      <c r="H296" s="43"/>
      <c r="I296" s="43"/>
      <c r="J296" s="43"/>
    </row>
    <row r="297" spans="1:10" s="162" customFormat="1" x14ac:dyDescent="0.2">
      <c r="A297" s="148"/>
      <c r="B297" s="150"/>
      <c r="C297" s="158"/>
      <c r="D297" s="43"/>
      <c r="E297" s="148"/>
      <c r="H297" s="43"/>
      <c r="I297" s="43"/>
      <c r="J297" s="43"/>
    </row>
    <row r="298" spans="1:10" s="162" customFormat="1" x14ac:dyDescent="0.2">
      <c r="A298" s="148"/>
      <c r="B298" s="150"/>
      <c r="C298" s="158"/>
      <c r="D298" s="43"/>
      <c r="E298" s="148"/>
      <c r="H298" s="43"/>
      <c r="I298" s="43"/>
      <c r="J298" s="43"/>
    </row>
    <row r="299" spans="1:10" s="162" customFormat="1" x14ac:dyDescent="0.2">
      <c r="A299" s="148"/>
      <c r="B299" s="150"/>
      <c r="C299" s="158"/>
      <c r="D299" s="43"/>
      <c r="E299" s="148"/>
      <c r="H299" s="43"/>
      <c r="I299" s="43"/>
      <c r="J299" s="43"/>
    </row>
    <row r="300" spans="1:10" s="162" customFormat="1" x14ac:dyDescent="0.2">
      <c r="A300" s="148"/>
      <c r="B300" s="150"/>
      <c r="C300" s="158"/>
      <c r="D300" s="43"/>
      <c r="E300" s="148"/>
      <c r="H300" s="43"/>
      <c r="I300" s="43"/>
      <c r="J300" s="43"/>
    </row>
    <row r="301" spans="1:10" s="162" customFormat="1" x14ac:dyDescent="0.2">
      <c r="A301" s="148"/>
      <c r="B301" s="150"/>
      <c r="C301" s="158"/>
      <c r="D301" s="43"/>
      <c r="E301" s="148"/>
      <c r="H301" s="43"/>
      <c r="I301" s="43"/>
      <c r="J301" s="43"/>
    </row>
    <row r="302" spans="1:10" s="162" customFormat="1" x14ac:dyDescent="0.2">
      <c r="A302" s="148"/>
      <c r="B302" s="150"/>
      <c r="C302" s="158"/>
      <c r="D302" s="43"/>
      <c r="E302" s="148"/>
      <c r="H302" s="43"/>
      <c r="I302" s="43"/>
      <c r="J302" s="43"/>
    </row>
    <row r="303" spans="1:10" s="162" customFormat="1" x14ac:dyDescent="0.2">
      <c r="A303" s="148"/>
      <c r="B303" s="150"/>
      <c r="C303" s="158"/>
      <c r="D303" s="43"/>
      <c r="E303" s="148"/>
      <c r="H303" s="43"/>
      <c r="I303" s="43"/>
      <c r="J303" s="43"/>
    </row>
    <row r="304" spans="1:10" s="162" customFormat="1" x14ac:dyDescent="0.2">
      <c r="A304" s="148"/>
      <c r="B304" s="150"/>
      <c r="C304" s="158"/>
      <c r="D304" s="43"/>
      <c r="E304" s="148"/>
      <c r="H304" s="43"/>
      <c r="I304" s="43"/>
      <c r="J304" s="43"/>
    </row>
    <row r="305" spans="1:10" s="162" customFormat="1" x14ac:dyDescent="0.2">
      <c r="A305" s="148"/>
      <c r="B305" s="150"/>
      <c r="C305" s="158"/>
      <c r="D305" s="43"/>
      <c r="E305" s="148"/>
      <c r="H305" s="43"/>
      <c r="I305" s="43"/>
      <c r="J305" s="43"/>
    </row>
    <row r="306" spans="1:10" s="162" customFormat="1" x14ac:dyDescent="0.2">
      <c r="A306" s="148"/>
      <c r="B306" s="150"/>
      <c r="C306" s="158"/>
      <c r="D306" s="43"/>
      <c r="E306" s="148"/>
      <c r="H306" s="43"/>
      <c r="I306" s="43"/>
      <c r="J306" s="43"/>
    </row>
    <row r="307" spans="1:10" s="162" customFormat="1" x14ac:dyDescent="0.2">
      <c r="A307" s="148"/>
      <c r="B307" s="150"/>
      <c r="C307" s="158"/>
      <c r="D307" s="43"/>
      <c r="E307" s="148"/>
      <c r="H307" s="43"/>
      <c r="I307" s="43"/>
      <c r="J307" s="43"/>
    </row>
    <row r="308" spans="1:10" s="162" customFormat="1" x14ac:dyDescent="0.2">
      <c r="A308" s="148"/>
      <c r="B308" s="150"/>
      <c r="C308" s="158"/>
      <c r="D308" s="43"/>
      <c r="E308" s="148"/>
      <c r="H308" s="43"/>
      <c r="I308" s="43"/>
      <c r="J308" s="43"/>
    </row>
    <row r="309" spans="1:10" s="162" customFormat="1" x14ac:dyDescent="0.2">
      <c r="A309" s="148"/>
      <c r="B309" s="150"/>
      <c r="C309" s="158"/>
      <c r="D309" s="43"/>
      <c r="E309" s="148"/>
      <c r="H309" s="43"/>
      <c r="I309" s="43"/>
      <c r="J309" s="43"/>
    </row>
    <row r="310" spans="1:10" s="162" customFormat="1" x14ac:dyDescent="0.2">
      <c r="A310" s="148"/>
      <c r="B310" s="150"/>
      <c r="C310" s="158"/>
      <c r="D310" s="43"/>
      <c r="E310" s="148"/>
      <c r="H310" s="43"/>
      <c r="I310" s="43"/>
      <c r="J310" s="43"/>
    </row>
    <row r="311" spans="1:10" s="162" customFormat="1" x14ac:dyDescent="0.2">
      <c r="A311" s="148"/>
      <c r="B311" s="150"/>
      <c r="C311" s="158"/>
      <c r="D311" s="43"/>
      <c r="E311" s="148"/>
      <c r="H311" s="43"/>
      <c r="I311" s="43"/>
      <c r="J311" s="43"/>
    </row>
    <row r="312" spans="1:10" s="162" customFormat="1" x14ac:dyDescent="0.2">
      <c r="A312" s="148"/>
      <c r="B312" s="150"/>
      <c r="C312" s="158"/>
      <c r="D312" s="43"/>
      <c r="E312" s="148"/>
      <c r="H312" s="43"/>
      <c r="I312" s="43"/>
      <c r="J312" s="43"/>
    </row>
    <row r="313" spans="1:10" s="162" customFormat="1" x14ac:dyDescent="0.2">
      <c r="A313" s="148"/>
      <c r="B313" s="150"/>
      <c r="C313" s="158"/>
      <c r="D313" s="43"/>
      <c r="E313" s="148"/>
      <c r="H313" s="43"/>
      <c r="I313" s="43"/>
      <c r="J313" s="43"/>
    </row>
    <row r="314" spans="1:10" s="162" customFormat="1" x14ac:dyDescent="0.2">
      <c r="A314" s="148"/>
      <c r="B314" s="150"/>
      <c r="C314" s="158"/>
      <c r="D314" s="43"/>
      <c r="E314" s="148"/>
      <c r="H314" s="43"/>
      <c r="I314" s="43"/>
      <c r="J314" s="43"/>
    </row>
    <row r="315" spans="1:10" s="162" customFormat="1" x14ac:dyDescent="0.2">
      <c r="A315" s="148"/>
      <c r="B315" s="150"/>
      <c r="C315" s="158"/>
      <c r="D315" s="43"/>
      <c r="E315" s="148"/>
      <c r="H315" s="43"/>
      <c r="I315" s="43"/>
      <c r="J315" s="43"/>
    </row>
    <row r="316" spans="1:10" s="162" customFormat="1" x14ac:dyDescent="0.2">
      <c r="A316" s="148"/>
      <c r="B316" s="150"/>
      <c r="C316" s="158"/>
      <c r="D316" s="43"/>
      <c r="E316" s="148"/>
      <c r="H316" s="43"/>
      <c r="I316" s="43"/>
      <c r="J316" s="43"/>
    </row>
    <row r="317" spans="1:10" s="162" customFormat="1" x14ac:dyDescent="0.2">
      <c r="A317" s="148"/>
      <c r="B317" s="150"/>
      <c r="C317" s="158"/>
      <c r="D317" s="43"/>
      <c r="E317" s="148"/>
      <c r="H317" s="43"/>
      <c r="I317" s="43"/>
      <c r="J317" s="43"/>
    </row>
    <row r="318" spans="1:10" s="162" customFormat="1" x14ac:dyDescent="0.2">
      <c r="A318" s="148"/>
      <c r="B318" s="150"/>
      <c r="C318" s="158"/>
      <c r="D318" s="43"/>
      <c r="E318" s="148"/>
      <c r="H318" s="43"/>
      <c r="I318" s="43"/>
      <c r="J318" s="43"/>
    </row>
    <row r="319" spans="1:10" s="162" customFormat="1" x14ac:dyDescent="0.2">
      <c r="A319" s="148"/>
      <c r="B319" s="150"/>
      <c r="C319" s="158"/>
      <c r="D319" s="43"/>
      <c r="E319" s="148"/>
      <c r="H319" s="43"/>
      <c r="I319" s="43"/>
      <c r="J319" s="43"/>
    </row>
    <row r="320" spans="1:10" s="162" customFormat="1" x14ac:dyDescent="0.2">
      <c r="A320" s="148"/>
      <c r="B320" s="150"/>
      <c r="C320" s="158"/>
      <c r="D320" s="43"/>
      <c r="E320" s="148"/>
      <c r="H320" s="43"/>
      <c r="I320" s="43"/>
      <c r="J320" s="43"/>
    </row>
    <row r="321" spans="1:10" s="162" customFormat="1" x14ac:dyDescent="0.2">
      <c r="A321" s="148"/>
      <c r="B321" s="150"/>
      <c r="C321" s="158"/>
      <c r="D321" s="43"/>
      <c r="E321" s="148"/>
      <c r="H321" s="43"/>
      <c r="I321" s="43"/>
      <c r="J321" s="43"/>
    </row>
    <row r="322" spans="1:10" s="162" customFormat="1" x14ac:dyDescent="0.2">
      <c r="A322" s="148"/>
      <c r="B322" s="150"/>
      <c r="C322" s="158"/>
      <c r="D322" s="43"/>
      <c r="E322" s="148"/>
      <c r="H322" s="43"/>
      <c r="I322" s="43"/>
      <c r="J322" s="43"/>
    </row>
    <row r="323" spans="1:10" s="162" customFormat="1" x14ac:dyDescent="0.2">
      <c r="A323" s="148"/>
      <c r="B323" s="150"/>
      <c r="C323" s="158"/>
      <c r="D323" s="43"/>
      <c r="E323" s="148"/>
      <c r="H323" s="43"/>
      <c r="I323" s="43"/>
      <c r="J323" s="43"/>
    </row>
    <row r="324" spans="1:10" s="162" customFormat="1" x14ac:dyDescent="0.2">
      <c r="A324" s="148"/>
      <c r="B324" s="150"/>
      <c r="C324" s="158"/>
      <c r="D324" s="43"/>
      <c r="E324" s="148"/>
      <c r="H324" s="43"/>
      <c r="I324" s="43"/>
      <c r="J324" s="43"/>
    </row>
    <row r="325" spans="1:10" s="162" customFormat="1" x14ac:dyDescent="0.2">
      <c r="A325" s="148"/>
      <c r="B325" s="150"/>
      <c r="C325" s="158"/>
      <c r="D325" s="43"/>
      <c r="E325" s="148"/>
      <c r="H325" s="43"/>
      <c r="I325" s="43"/>
      <c r="J325" s="43"/>
    </row>
    <row r="326" spans="1:10" s="162" customFormat="1" x14ac:dyDescent="0.2">
      <c r="A326" s="148"/>
      <c r="B326" s="150"/>
      <c r="C326" s="158"/>
      <c r="D326" s="43"/>
      <c r="E326" s="148"/>
      <c r="H326" s="43"/>
      <c r="I326" s="43"/>
      <c r="J326" s="43"/>
    </row>
    <row r="327" spans="1:10" s="162" customFormat="1" x14ac:dyDescent="0.2">
      <c r="A327" s="148"/>
      <c r="B327" s="150"/>
      <c r="C327" s="158"/>
      <c r="D327" s="43"/>
      <c r="E327" s="148"/>
      <c r="H327" s="43"/>
      <c r="I327" s="43"/>
      <c r="J327" s="43"/>
    </row>
    <row r="328" spans="1:10" s="162" customFormat="1" x14ac:dyDescent="0.2">
      <c r="A328" s="148"/>
      <c r="B328" s="150"/>
      <c r="C328" s="158"/>
      <c r="D328" s="43"/>
      <c r="E328" s="148"/>
      <c r="H328" s="43"/>
      <c r="I328" s="43"/>
      <c r="J328" s="43"/>
    </row>
    <row r="329" spans="1:10" s="162" customFormat="1" x14ac:dyDescent="0.2">
      <c r="A329" s="148"/>
      <c r="B329" s="150"/>
      <c r="C329" s="158"/>
      <c r="D329" s="43"/>
      <c r="E329" s="148"/>
      <c r="H329" s="43"/>
      <c r="I329" s="43"/>
      <c r="J329" s="43"/>
    </row>
    <row r="330" spans="1:10" s="162" customFormat="1" x14ac:dyDescent="0.2">
      <c r="A330" s="148"/>
      <c r="B330" s="150"/>
      <c r="C330" s="158"/>
      <c r="D330" s="43"/>
      <c r="E330" s="148"/>
      <c r="H330" s="43"/>
      <c r="I330" s="43"/>
      <c r="J330" s="43"/>
    </row>
    <row r="331" spans="1:10" s="162" customFormat="1" x14ac:dyDescent="0.2">
      <c r="A331" s="148"/>
      <c r="B331" s="150"/>
      <c r="C331" s="158"/>
      <c r="D331" s="43"/>
      <c r="E331" s="148"/>
      <c r="H331" s="43"/>
      <c r="I331" s="43"/>
      <c r="J331" s="43"/>
    </row>
    <row r="332" spans="1:10" s="162" customFormat="1" x14ac:dyDescent="0.2">
      <c r="A332" s="148"/>
      <c r="B332" s="150"/>
      <c r="C332" s="158"/>
      <c r="D332" s="43"/>
      <c r="E332" s="148"/>
      <c r="H332" s="43"/>
      <c r="I332" s="43"/>
      <c r="J332" s="43"/>
    </row>
    <row r="333" spans="1:10" s="162" customFormat="1" x14ac:dyDescent="0.2">
      <c r="A333" s="148"/>
      <c r="B333" s="150"/>
      <c r="C333" s="158"/>
      <c r="D333" s="43"/>
      <c r="E333" s="148"/>
      <c r="H333" s="43"/>
      <c r="I333" s="43"/>
      <c r="J333" s="43"/>
    </row>
    <row r="334" spans="1:10" s="162" customFormat="1" x14ac:dyDescent="0.2">
      <c r="A334" s="148"/>
      <c r="B334" s="150"/>
      <c r="C334" s="158"/>
      <c r="D334" s="43"/>
      <c r="E334" s="148"/>
      <c r="H334" s="43"/>
      <c r="I334" s="43"/>
      <c r="J334" s="43"/>
    </row>
    <row r="335" spans="1:10" s="162" customFormat="1" x14ac:dyDescent="0.2">
      <c r="A335" s="148"/>
      <c r="B335" s="150"/>
      <c r="C335" s="158"/>
      <c r="D335" s="43"/>
      <c r="E335" s="148"/>
      <c r="H335" s="43"/>
      <c r="I335" s="43"/>
      <c r="J335" s="43"/>
    </row>
    <row r="336" spans="1:10" s="162" customFormat="1" x14ac:dyDescent="0.2">
      <c r="A336" s="148"/>
      <c r="B336" s="150"/>
      <c r="C336" s="158"/>
      <c r="D336" s="43"/>
      <c r="E336" s="148"/>
      <c r="H336" s="43"/>
      <c r="I336" s="43"/>
      <c r="J336" s="43"/>
    </row>
    <row r="337" spans="1:10" s="162" customFormat="1" x14ac:dyDescent="0.2">
      <c r="A337" s="148"/>
      <c r="B337" s="150"/>
      <c r="C337" s="158"/>
      <c r="D337" s="43"/>
      <c r="E337" s="148"/>
      <c r="H337" s="43"/>
      <c r="I337" s="43"/>
      <c r="J337" s="43"/>
    </row>
    <row r="338" spans="1:10" s="162" customFormat="1" x14ac:dyDescent="0.2">
      <c r="A338" s="148"/>
      <c r="B338" s="150"/>
      <c r="C338" s="158"/>
      <c r="D338" s="43"/>
      <c r="E338" s="148"/>
      <c r="H338" s="43"/>
      <c r="I338" s="43"/>
      <c r="J338" s="43"/>
    </row>
    <row r="339" spans="1:10" s="162" customFormat="1" x14ac:dyDescent="0.2">
      <c r="A339" s="148"/>
      <c r="B339" s="150"/>
      <c r="C339" s="158"/>
      <c r="D339" s="43"/>
      <c r="E339" s="148"/>
      <c r="H339" s="43"/>
      <c r="I339" s="43"/>
      <c r="J339" s="43"/>
    </row>
    <row r="340" spans="1:10" s="162" customFormat="1" x14ac:dyDescent="0.2">
      <c r="A340" s="148"/>
      <c r="B340" s="150"/>
      <c r="C340" s="158"/>
      <c r="D340" s="43"/>
      <c r="E340" s="148"/>
      <c r="H340" s="43"/>
      <c r="I340" s="43"/>
      <c r="J340" s="43"/>
    </row>
    <row r="341" spans="1:10" s="162" customFormat="1" x14ac:dyDescent="0.2">
      <c r="A341" s="148"/>
      <c r="B341" s="150"/>
      <c r="C341" s="158"/>
      <c r="D341" s="43"/>
      <c r="E341" s="148"/>
      <c r="H341" s="43"/>
      <c r="I341" s="43"/>
      <c r="J341" s="43"/>
    </row>
    <row r="342" spans="1:10" s="162" customFormat="1" x14ac:dyDescent="0.2">
      <c r="A342" s="148"/>
      <c r="B342" s="150"/>
      <c r="C342" s="158"/>
      <c r="D342" s="43"/>
      <c r="E342" s="148"/>
      <c r="H342" s="43"/>
      <c r="I342" s="43"/>
      <c r="J342" s="43"/>
    </row>
    <row r="343" spans="1:10" s="162" customFormat="1" x14ac:dyDescent="0.2">
      <c r="A343" s="148"/>
      <c r="B343" s="150"/>
      <c r="C343" s="158"/>
      <c r="D343" s="43"/>
      <c r="E343" s="148"/>
      <c r="H343" s="43"/>
      <c r="I343" s="43"/>
      <c r="J343" s="43"/>
    </row>
    <row r="344" spans="1:10" s="162" customFormat="1" x14ac:dyDescent="0.2">
      <c r="A344" s="148"/>
      <c r="B344" s="150"/>
      <c r="C344" s="158"/>
      <c r="D344" s="43"/>
      <c r="E344" s="148"/>
      <c r="H344" s="43"/>
      <c r="I344" s="43"/>
      <c r="J344" s="43"/>
    </row>
    <row r="345" spans="1:10" s="162" customFormat="1" x14ac:dyDescent="0.2">
      <c r="A345" s="148"/>
      <c r="B345" s="150"/>
      <c r="C345" s="158"/>
      <c r="D345" s="43"/>
      <c r="E345" s="148"/>
      <c r="H345" s="43"/>
      <c r="I345" s="43"/>
      <c r="J345" s="43"/>
    </row>
    <row r="346" spans="1:10" s="162" customFormat="1" x14ac:dyDescent="0.2">
      <c r="A346" s="148"/>
      <c r="B346" s="150"/>
      <c r="C346" s="158"/>
      <c r="D346" s="43"/>
      <c r="E346" s="148"/>
      <c r="H346" s="43"/>
      <c r="I346" s="43"/>
      <c r="J346" s="43"/>
    </row>
    <row r="347" spans="1:10" s="162" customFormat="1" x14ac:dyDescent="0.2">
      <c r="A347" s="148"/>
      <c r="B347" s="150"/>
      <c r="C347" s="158"/>
      <c r="D347" s="43"/>
      <c r="E347" s="148"/>
      <c r="H347" s="43"/>
      <c r="I347" s="43"/>
      <c r="J347" s="43"/>
    </row>
    <row r="348" spans="1:10" s="162" customFormat="1" x14ac:dyDescent="0.2">
      <c r="A348" s="148"/>
      <c r="B348" s="150"/>
      <c r="C348" s="158"/>
      <c r="D348" s="43"/>
      <c r="E348" s="148"/>
      <c r="H348" s="43"/>
      <c r="I348" s="43"/>
      <c r="J348" s="43"/>
    </row>
    <row r="349" spans="1:10" s="162" customFormat="1" x14ac:dyDescent="0.2">
      <c r="A349" s="148"/>
      <c r="B349" s="150"/>
      <c r="C349" s="158"/>
      <c r="D349" s="43"/>
      <c r="E349" s="148"/>
      <c r="H349" s="43"/>
      <c r="I349" s="43"/>
      <c r="J349" s="43"/>
    </row>
    <row r="350" spans="1:10" s="162" customFormat="1" x14ac:dyDescent="0.2">
      <c r="A350" s="148"/>
      <c r="B350" s="150"/>
      <c r="C350" s="158"/>
      <c r="D350" s="43"/>
      <c r="E350" s="148"/>
      <c r="H350" s="43"/>
      <c r="I350" s="43"/>
      <c r="J350" s="43"/>
    </row>
    <row r="351" spans="1:10" s="162" customFormat="1" x14ac:dyDescent="0.2">
      <c r="A351" s="148"/>
      <c r="B351" s="150"/>
      <c r="C351" s="158"/>
      <c r="D351" s="43"/>
      <c r="E351" s="148"/>
      <c r="H351" s="43"/>
      <c r="I351" s="43"/>
      <c r="J351" s="43"/>
    </row>
    <row r="352" spans="1:10" s="162" customFormat="1" x14ac:dyDescent="0.2">
      <c r="A352" s="148"/>
      <c r="B352" s="150"/>
      <c r="C352" s="158"/>
      <c r="D352" s="43"/>
      <c r="E352" s="148"/>
      <c r="H352" s="43"/>
      <c r="I352" s="43"/>
      <c r="J352" s="43"/>
    </row>
    <row r="353" spans="1:10" s="162" customFormat="1" x14ac:dyDescent="0.2">
      <c r="A353" s="148"/>
      <c r="B353" s="150"/>
      <c r="C353" s="158"/>
      <c r="D353" s="43"/>
      <c r="E353" s="148"/>
      <c r="H353" s="43"/>
      <c r="I353" s="43"/>
      <c r="J353" s="43"/>
    </row>
    <row r="354" spans="1:10" s="162" customFormat="1" x14ac:dyDescent="0.2">
      <c r="A354" s="148"/>
      <c r="B354" s="150"/>
      <c r="C354" s="158"/>
      <c r="D354" s="43"/>
      <c r="E354" s="148"/>
      <c r="H354" s="43"/>
      <c r="I354" s="43"/>
      <c r="J354" s="43"/>
    </row>
    <row r="355" spans="1:10" s="162" customFormat="1" x14ac:dyDescent="0.2">
      <c r="A355" s="148"/>
      <c r="B355" s="150"/>
      <c r="C355" s="158"/>
      <c r="D355" s="43"/>
      <c r="E355" s="148"/>
      <c r="H355" s="43"/>
      <c r="I355" s="43"/>
      <c r="J355" s="43"/>
    </row>
    <row r="356" spans="1:10" s="162" customFormat="1" x14ac:dyDescent="0.2">
      <c r="A356" s="148"/>
      <c r="B356" s="150"/>
      <c r="C356" s="158"/>
      <c r="D356" s="43"/>
      <c r="E356" s="148"/>
      <c r="H356" s="43"/>
      <c r="I356" s="43"/>
      <c r="J356" s="43"/>
    </row>
    <row r="357" spans="1:10" s="162" customFormat="1" x14ac:dyDescent="0.2">
      <c r="A357" s="148"/>
      <c r="B357" s="150"/>
      <c r="C357" s="158"/>
      <c r="D357" s="43"/>
      <c r="E357" s="148"/>
      <c r="H357" s="43"/>
      <c r="I357" s="43"/>
      <c r="J357" s="43"/>
    </row>
    <row r="358" spans="1:10" s="162" customFormat="1" x14ac:dyDescent="0.2">
      <c r="A358" s="148"/>
      <c r="B358" s="150"/>
      <c r="C358" s="158"/>
      <c r="D358" s="43"/>
      <c r="E358" s="148"/>
      <c r="H358" s="43"/>
      <c r="I358" s="43"/>
      <c r="J358" s="43"/>
    </row>
    <row r="359" spans="1:10" s="162" customFormat="1" x14ac:dyDescent="0.2">
      <c r="A359" s="148"/>
      <c r="B359" s="150"/>
      <c r="C359" s="158"/>
      <c r="D359" s="43"/>
      <c r="E359" s="148"/>
      <c r="H359" s="43"/>
      <c r="I359" s="43"/>
      <c r="J359" s="43"/>
    </row>
    <row r="360" spans="1:10" s="162" customFormat="1" x14ac:dyDescent="0.2">
      <c r="A360" s="148"/>
      <c r="B360" s="150"/>
      <c r="C360" s="158"/>
      <c r="D360" s="43"/>
      <c r="E360" s="148"/>
      <c r="H360" s="43"/>
      <c r="I360" s="43"/>
      <c r="J360" s="43"/>
    </row>
    <row r="361" spans="1:10" s="162" customFormat="1" x14ac:dyDescent="0.2">
      <c r="A361" s="148"/>
      <c r="B361" s="150"/>
      <c r="C361" s="158"/>
      <c r="D361" s="43"/>
      <c r="E361" s="148"/>
      <c r="H361" s="43"/>
      <c r="I361" s="43"/>
      <c r="J361" s="43"/>
    </row>
    <row r="362" spans="1:10" s="162" customFormat="1" x14ac:dyDescent="0.2">
      <c r="A362" s="148"/>
      <c r="B362" s="150"/>
      <c r="C362" s="158"/>
      <c r="D362" s="43"/>
      <c r="E362" s="148"/>
      <c r="H362" s="43"/>
      <c r="I362" s="43"/>
      <c r="J362" s="43"/>
    </row>
    <row r="363" spans="1:10" s="162" customFormat="1" x14ac:dyDescent="0.2">
      <c r="A363" s="148"/>
      <c r="B363" s="150"/>
      <c r="C363" s="158"/>
      <c r="D363" s="43"/>
      <c r="E363" s="148"/>
      <c r="H363" s="43"/>
      <c r="I363" s="43"/>
      <c r="J363" s="43"/>
    </row>
    <row r="364" spans="1:10" s="162" customFormat="1" x14ac:dyDescent="0.2">
      <c r="A364" s="148"/>
      <c r="B364" s="150"/>
      <c r="C364" s="158"/>
      <c r="D364" s="43"/>
      <c r="E364" s="148"/>
      <c r="H364" s="43"/>
      <c r="I364" s="43"/>
      <c r="J364" s="43"/>
    </row>
    <row r="365" spans="1:10" s="162" customFormat="1" x14ac:dyDescent="0.2">
      <c r="A365" s="148"/>
      <c r="B365" s="150"/>
      <c r="C365" s="158"/>
      <c r="D365" s="43"/>
      <c r="E365" s="148"/>
      <c r="H365" s="43"/>
      <c r="I365" s="43"/>
      <c r="J365" s="43"/>
    </row>
    <row r="366" spans="1:10" s="162" customFormat="1" x14ac:dyDescent="0.2">
      <c r="A366" s="148"/>
      <c r="B366" s="150"/>
      <c r="C366" s="158"/>
      <c r="D366" s="43"/>
      <c r="E366" s="148"/>
      <c r="H366" s="43"/>
      <c r="I366" s="43"/>
      <c r="J366" s="43"/>
    </row>
    <row r="367" spans="1:10" s="162" customFormat="1" x14ac:dyDescent="0.2">
      <c r="A367" s="148"/>
      <c r="B367" s="150"/>
      <c r="C367" s="158"/>
      <c r="D367" s="43"/>
      <c r="E367" s="148"/>
      <c r="H367" s="43"/>
      <c r="I367" s="43"/>
      <c r="J367" s="43"/>
    </row>
    <row r="368" spans="1:10" s="162" customFormat="1" x14ac:dyDescent="0.2">
      <c r="A368" s="148"/>
      <c r="B368" s="150"/>
      <c r="C368" s="158"/>
      <c r="D368" s="43"/>
      <c r="E368" s="148"/>
      <c r="H368" s="43"/>
      <c r="I368" s="43"/>
      <c r="J368" s="43"/>
    </row>
    <row r="369" spans="1:10" s="162" customFormat="1" x14ac:dyDescent="0.2">
      <c r="A369" s="148"/>
      <c r="B369" s="150"/>
      <c r="C369" s="158"/>
      <c r="D369" s="43"/>
      <c r="E369" s="148"/>
      <c r="H369" s="43"/>
      <c r="I369" s="43"/>
      <c r="J369" s="43"/>
    </row>
    <row r="370" spans="1:10" s="162" customFormat="1" x14ac:dyDescent="0.2">
      <c r="A370" s="148"/>
      <c r="B370" s="150"/>
      <c r="C370" s="158"/>
      <c r="D370" s="43"/>
      <c r="E370" s="148"/>
      <c r="H370" s="43"/>
      <c r="I370" s="43"/>
      <c r="J370" s="43"/>
    </row>
    <row r="371" spans="1:10" s="162" customFormat="1" x14ac:dyDescent="0.2">
      <c r="A371" s="148"/>
      <c r="B371" s="150"/>
      <c r="C371" s="158"/>
      <c r="D371" s="43"/>
      <c r="E371" s="148"/>
      <c r="H371" s="43"/>
      <c r="I371" s="43"/>
      <c r="J371" s="43"/>
    </row>
    <row r="372" spans="1:10" s="162" customFormat="1" x14ac:dyDescent="0.2">
      <c r="A372" s="148"/>
      <c r="B372" s="150"/>
      <c r="C372" s="158"/>
      <c r="D372" s="43"/>
      <c r="E372" s="148"/>
      <c r="H372" s="43"/>
      <c r="I372" s="43"/>
      <c r="J372" s="43"/>
    </row>
    <row r="373" spans="1:10" s="162" customFormat="1" x14ac:dyDescent="0.2">
      <c r="A373" s="148"/>
      <c r="B373" s="150"/>
      <c r="C373" s="158"/>
      <c r="D373" s="43"/>
      <c r="E373" s="148"/>
      <c r="H373" s="43"/>
      <c r="I373" s="43"/>
      <c r="J373" s="43"/>
    </row>
    <row r="374" spans="1:10" s="162" customFormat="1" x14ac:dyDescent="0.2">
      <c r="A374" s="148"/>
      <c r="B374" s="150"/>
      <c r="C374" s="158"/>
      <c r="D374" s="43"/>
      <c r="E374" s="148"/>
      <c r="H374" s="43"/>
      <c r="I374" s="43"/>
      <c r="J374" s="43"/>
    </row>
    <row r="375" spans="1:10" s="162" customFormat="1" x14ac:dyDescent="0.2">
      <c r="A375" s="148"/>
      <c r="B375" s="150"/>
      <c r="C375" s="158"/>
      <c r="D375" s="43"/>
      <c r="E375" s="148"/>
      <c r="H375" s="43"/>
      <c r="I375" s="43"/>
      <c r="J375" s="43"/>
    </row>
    <row r="376" spans="1:10" s="162" customFormat="1" x14ac:dyDescent="0.2">
      <c r="A376" s="148"/>
      <c r="B376" s="150"/>
      <c r="C376" s="158"/>
      <c r="D376" s="43"/>
      <c r="E376" s="148"/>
      <c r="H376" s="43"/>
      <c r="I376" s="43"/>
      <c r="J376" s="43"/>
    </row>
    <row r="377" spans="1:10" s="162" customFormat="1" x14ac:dyDescent="0.2">
      <c r="A377" s="148"/>
      <c r="B377" s="150"/>
      <c r="C377" s="158"/>
      <c r="D377" s="43"/>
      <c r="E377" s="148"/>
      <c r="H377" s="43"/>
      <c r="I377" s="43"/>
      <c r="J377" s="43"/>
    </row>
    <row r="378" spans="1:10" s="162" customFormat="1" x14ac:dyDescent="0.2">
      <c r="A378" s="148"/>
      <c r="B378" s="150"/>
      <c r="C378" s="158"/>
      <c r="D378" s="43"/>
      <c r="E378" s="148"/>
      <c r="H378" s="43"/>
      <c r="I378" s="43"/>
      <c r="J378" s="43"/>
    </row>
    <row r="379" spans="1:10" s="162" customFormat="1" x14ac:dyDescent="0.2">
      <c r="A379" s="148"/>
      <c r="B379" s="150"/>
      <c r="C379" s="158"/>
      <c r="D379" s="43"/>
      <c r="E379" s="148"/>
      <c r="H379" s="43"/>
      <c r="I379" s="43"/>
      <c r="J379" s="43"/>
    </row>
    <row r="380" spans="1:10" s="162" customFormat="1" x14ac:dyDescent="0.2">
      <c r="A380" s="148"/>
      <c r="B380" s="150"/>
      <c r="C380" s="158"/>
      <c r="D380" s="43"/>
      <c r="E380" s="148"/>
      <c r="H380" s="43"/>
      <c r="I380" s="43"/>
      <c r="J380" s="43"/>
    </row>
    <row r="381" spans="1:10" s="162" customFormat="1" x14ac:dyDescent="0.2">
      <c r="A381" s="148"/>
      <c r="B381" s="150"/>
      <c r="C381" s="158"/>
      <c r="D381" s="43"/>
      <c r="E381" s="148"/>
      <c r="H381" s="43"/>
      <c r="I381" s="43"/>
      <c r="J381" s="43"/>
    </row>
    <row r="382" spans="1:10" s="162" customFormat="1" x14ac:dyDescent="0.2">
      <c r="A382" s="148"/>
      <c r="B382" s="150"/>
      <c r="C382" s="158"/>
      <c r="D382" s="43"/>
      <c r="E382" s="148"/>
      <c r="H382" s="43"/>
      <c r="I382" s="43"/>
      <c r="J382" s="43"/>
    </row>
    <row r="383" spans="1:10" s="162" customFormat="1" x14ac:dyDescent="0.2">
      <c r="A383" s="148"/>
      <c r="B383" s="150"/>
      <c r="C383" s="158"/>
      <c r="D383" s="43"/>
      <c r="E383" s="148"/>
      <c r="H383" s="43"/>
      <c r="I383" s="43"/>
      <c r="J383" s="43"/>
    </row>
    <row r="384" spans="1:10" s="162" customFormat="1" x14ac:dyDescent="0.2">
      <c r="A384" s="148"/>
      <c r="B384" s="150"/>
      <c r="C384" s="158"/>
      <c r="D384" s="43"/>
      <c r="E384" s="148"/>
      <c r="H384" s="43"/>
      <c r="I384" s="43"/>
      <c r="J384" s="43"/>
    </row>
    <row r="385" spans="1:10" s="162" customFormat="1" x14ac:dyDescent="0.2">
      <c r="A385" s="148"/>
      <c r="B385" s="150"/>
      <c r="C385" s="158"/>
      <c r="D385" s="43"/>
      <c r="E385" s="148"/>
      <c r="H385" s="43"/>
      <c r="I385" s="43"/>
      <c r="J385" s="43"/>
    </row>
    <row r="386" spans="1:10" s="162" customFormat="1" x14ac:dyDescent="0.2">
      <c r="A386" s="148"/>
      <c r="B386" s="150"/>
      <c r="C386" s="158"/>
      <c r="D386" s="43"/>
      <c r="E386" s="148"/>
      <c r="H386" s="43"/>
      <c r="I386" s="43"/>
      <c r="J386" s="43"/>
    </row>
    <row r="387" spans="1:10" s="162" customFormat="1" x14ac:dyDescent="0.2">
      <c r="A387" s="148"/>
      <c r="B387" s="150"/>
      <c r="C387" s="158"/>
      <c r="D387" s="43"/>
      <c r="E387" s="148"/>
      <c r="H387" s="43"/>
      <c r="I387" s="43"/>
      <c r="J387" s="43"/>
    </row>
    <row r="388" spans="1:10" s="162" customFormat="1" x14ac:dyDescent="0.2">
      <c r="A388" s="148"/>
      <c r="B388" s="150"/>
      <c r="C388" s="158"/>
      <c r="D388" s="43"/>
      <c r="E388" s="148"/>
      <c r="H388" s="43"/>
      <c r="I388" s="43"/>
      <c r="J388" s="43"/>
    </row>
    <row r="389" spans="1:10" s="162" customFormat="1" x14ac:dyDescent="0.2">
      <c r="A389" s="148"/>
      <c r="B389" s="150"/>
      <c r="C389" s="158"/>
      <c r="D389" s="43"/>
      <c r="E389" s="148"/>
      <c r="H389" s="43"/>
      <c r="I389" s="43"/>
      <c r="J389" s="43"/>
    </row>
    <row r="390" spans="1:10" s="162" customFormat="1" x14ac:dyDescent="0.2">
      <c r="A390" s="148"/>
      <c r="B390" s="150"/>
      <c r="C390" s="158"/>
      <c r="D390" s="43"/>
      <c r="E390" s="148"/>
      <c r="H390" s="43"/>
      <c r="I390" s="43"/>
      <c r="J390" s="43"/>
    </row>
    <row r="391" spans="1:10" s="162" customFormat="1" x14ac:dyDescent="0.2">
      <c r="A391" s="148"/>
      <c r="B391" s="150"/>
      <c r="C391" s="158"/>
      <c r="D391" s="43"/>
      <c r="E391" s="148"/>
      <c r="H391" s="43"/>
      <c r="I391" s="43"/>
      <c r="J391" s="43"/>
    </row>
    <row r="392" spans="1:10" s="162" customFormat="1" x14ac:dyDescent="0.2">
      <c r="A392" s="148"/>
      <c r="B392" s="150"/>
      <c r="C392" s="158"/>
      <c r="D392" s="43"/>
      <c r="E392" s="148"/>
      <c r="H392" s="43"/>
      <c r="I392" s="43"/>
      <c r="J392" s="43"/>
    </row>
    <row r="393" spans="1:10" s="162" customFormat="1" x14ac:dyDescent="0.2">
      <c r="A393" s="148"/>
      <c r="B393" s="150"/>
      <c r="C393" s="158"/>
      <c r="D393" s="43"/>
      <c r="E393" s="148"/>
      <c r="H393" s="43"/>
      <c r="I393" s="43"/>
      <c r="J393" s="43"/>
    </row>
    <row r="394" spans="1:10" s="162" customFormat="1" x14ac:dyDescent="0.2">
      <c r="A394" s="148"/>
      <c r="B394" s="150"/>
      <c r="C394" s="158"/>
      <c r="D394" s="43"/>
      <c r="E394" s="148"/>
      <c r="H394" s="43"/>
      <c r="I394" s="43"/>
      <c r="J394" s="43"/>
    </row>
    <row r="395" spans="1:10" s="162" customFormat="1" x14ac:dyDescent="0.2">
      <c r="A395" s="148"/>
      <c r="B395" s="150"/>
      <c r="C395" s="158"/>
      <c r="D395" s="43"/>
      <c r="E395" s="148"/>
      <c r="H395" s="43"/>
      <c r="I395" s="43"/>
      <c r="J395" s="43"/>
    </row>
    <row r="396" spans="1:10" s="162" customFormat="1" x14ac:dyDescent="0.2">
      <c r="A396" s="148"/>
      <c r="B396" s="150"/>
      <c r="C396" s="158"/>
      <c r="D396" s="43"/>
      <c r="E396" s="148"/>
      <c r="H396" s="43"/>
      <c r="I396" s="43"/>
      <c r="J396" s="43"/>
    </row>
    <row r="397" spans="1:10" s="162" customFormat="1" x14ac:dyDescent="0.2">
      <c r="A397" s="148"/>
      <c r="B397" s="150"/>
      <c r="C397" s="158"/>
      <c r="D397" s="43"/>
      <c r="E397" s="148"/>
      <c r="H397" s="43"/>
      <c r="I397" s="43"/>
      <c r="J397" s="43"/>
    </row>
    <row r="398" spans="1:10" s="162" customFormat="1" x14ac:dyDescent="0.2">
      <c r="A398" s="148"/>
      <c r="B398" s="150"/>
      <c r="C398" s="158"/>
      <c r="D398" s="43"/>
      <c r="E398" s="148"/>
      <c r="H398" s="43"/>
      <c r="I398" s="43"/>
      <c r="J398" s="43"/>
    </row>
    <row r="399" spans="1:10" s="162" customFormat="1" x14ac:dyDescent="0.2">
      <c r="A399" s="148"/>
      <c r="B399" s="150"/>
      <c r="C399" s="158"/>
      <c r="D399" s="43"/>
      <c r="E399" s="148"/>
      <c r="H399" s="43"/>
      <c r="I399" s="43"/>
      <c r="J399" s="43"/>
    </row>
    <row r="400" spans="1:10" s="162" customFormat="1" x14ac:dyDescent="0.2">
      <c r="A400" s="148"/>
      <c r="B400" s="150"/>
      <c r="C400" s="158"/>
      <c r="D400" s="43"/>
      <c r="E400" s="148"/>
      <c r="H400" s="43"/>
      <c r="I400" s="43"/>
      <c r="J400" s="43"/>
    </row>
    <row r="401" spans="1:10" s="162" customFormat="1" x14ac:dyDescent="0.2">
      <c r="A401" s="148"/>
      <c r="B401" s="150"/>
      <c r="C401" s="158"/>
      <c r="D401" s="43"/>
      <c r="E401" s="148"/>
      <c r="H401" s="43"/>
      <c r="I401" s="43"/>
      <c r="J401" s="43"/>
    </row>
    <row r="402" spans="1:10" s="162" customFormat="1" x14ac:dyDescent="0.2">
      <c r="A402" s="148"/>
      <c r="B402" s="150"/>
      <c r="C402" s="158"/>
      <c r="D402" s="43"/>
      <c r="E402" s="148"/>
      <c r="H402" s="43"/>
      <c r="I402" s="43"/>
      <c r="J402" s="43"/>
    </row>
    <row r="403" spans="1:10" s="162" customFormat="1" x14ac:dyDescent="0.2">
      <c r="A403" s="148"/>
      <c r="B403" s="150"/>
      <c r="C403" s="158"/>
      <c r="D403" s="43"/>
      <c r="E403" s="148"/>
      <c r="H403" s="43"/>
      <c r="I403" s="43"/>
      <c r="J403" s="43"/>
    </row>
    <row r="404" spans="1:10" s="162" customFormat="1" x14ac:dyDescent="0.2">
      <c r="A404" s="148"/>
      <c r="B404" s="150"/>
      <c r="C404" s="158"/>
      <c r="D404" s="43"/>
      <c r="E404" s="148"/>
      <c r="H404" s="43"/>
      <c r="I404" s="43"/>
      <c r="J404" s="43"/>
    </row>
    <row r="405" spans="1:10" s="162" customFormat="1" x14ac:dyDescent="0.2">
      <c r="A405" s="148"/>
      <c r="B405" s="150"/>
      <c r="C405" s="158"/>
      <c r="D405" s="43"/>
      <c r="E405" s="148"/>
      <c r="H405" s="43"/>
      <c r="I405" s="43"/>
      <c r="J405" s="43"/>
    </row>
    <row r="406" spans="1:10" s="162" customFormat="1" x14ac:dyDescent="0.2">
      <c r="A406" s="148"/>
      <c r="B406" s="150"/>
      <c r="C406" s="158"/>
      <c r="D406" s="43"/>
      <c r="E406" s="148"/>
      <c r="H406" s="43"/>
      <c r="I406" s="43"/>
      <c r="J406" s="43"/>
    </row>
    <row r="407" spans="1:10" s="162" customFormat="1" x14ac:dyDescent="0.2">
      <c r="A407" s="148"/>
      <c r="B407" s="150"/>
      <c r="C407" s="158"/>
      <c r="D407" s="43"/>
      <c r="E407" s="148"/>
      <c r="H407" s="43"/>
      <c r="I407" s="43"/>
      <c r="J407" s="43"/>
    </row>
    <row r="408" spans="1:10" s="162" customFormat="1" x14ac:dyDescent="0.2">
      <c r="A408" s="148"/>
      <c r="B408" s="150"/>
      <c r="C408" s="158"/>
      <c r="D408" s="43"/>
      <c r="E408" s="148"/>
      <c r="H408" s="43"/>
      <c r="I408" s="43"/>
      <c r="J408" s="43"/>
    </row>
    <row r="409" spans="1:10" s="162" customFormat="1" x14ac:dyDescent="0.2">
      <c r="A409" s="148"/>
      <c r="B409" s="150"/>
      <c r="C409" s="158"/>
      <c r="D409" s="43"/>
      <c r="E409" s="148"/>
      <c r="H409" s="43"/>
      <c r="I409" s="43"/>
      <c r="J409" s="43"/>
    </row>
    <row r="410" spans="1:10" s="162" customFormat="1" x14ac:dyDescent="0.2">
      <c r="A410" s="148"/>
      <c r="B410" s="150"/>
      <c r="C410" s="158"/>
      <c r="D410" s="43"/>
      <c r="E410" s="148"/>
      <c r="H410" s="43"/>
      <c r="I410" s="43"/>
      <c r="J410" s="43"/>
    </row>
    <row r="411" spans="1:10" s="162" customFormat="1" x14ac:dyDescent="0.2">
      <c r="A411" s="148"/>
      <c r="B411" s="150"/>
      <c r="C411" s="158"/>
      <c r="D411" s="43"/>
      <c r="E411" s="148"/>
      <c r="H411" s="43"/>
      <c r="I411" s="43"/>
      <c r="J411" s="43"/>
    </row>
    <row r="412" spans="1:10" s="162" customFormat="1" x14ac:dyDescent="0.2">
      <c r="A412" s="148"/>
      <c r="B412" s="150"/>
      <c r="C412" s="158"/>
      <c r="D412" s="43"/>
      <c r="E412" s="148"/>
      <c r="H412" s="43"/>
      <c r="I412" s="43"/>
      <c r="J412" s="43"/>
    </row>
    <row r="413" spans="1:10" s="162" customFormat="1" x14ac:dyDescent="0.2">
      <c r="A413" s="148"/>
      <c r="B413" s="150"/>
      <c r="C413" s="158"/>
      <c r="D413" s="43"/>
      <c r="E413" s="148"/>
      <c r="H413" s="43"/>
      <c r="I413" s="43"/>
      <c r="J413" s="43"/>
    </row>
    <row r="414" spans="1:10" s="162" customFormat="1" x14ac:dyDescent="0.2">
      <c r="A414" s="148"/>
      <c r="B414" s="150"/>
      <c r="C414" s="158"/>
      <c r="D414" s="43"/>
      <c r="E414" s="148"/>
      <c r="H414" s="43"/>
      <c r="I414" s="43"/>
      <c r="J414" s="43"/>
    </row>
    <row r="415" spans="1:10" s="162" customFormat="1" x14ac:dyDescent="0.2">
      <c r="A415" s="148"/>
      <c r="B415" s="150"/>
      <c r="C415" s="158"/>
      <c r="D415" s="43"/>
      <c r="E415" s="148"/>
      <c r="H415" s="43"/>
      <c r="I415" s="43"/>
      <c r="J415" s="43"/>
    </row>
    <row r="416" spans="1:10" s="162" customFormat="1" x14ac:dyDescent="0.2">
      <c r="A416" s="148"/>
      <c r="B416" s="150"/>
      <c r="C416" s="158"/>
      <c r="D416" s="43"/>
      <c r="E416" s="148"/>
      <c r="H416" s="43"/>
      <c r="I416" s="43"/>
      <c r="J416" s="43"/>
    </row>
    <row r="417" spans="1:10" s="162" customFormat="1" x14ac:dyDescent="0.2">
      <c r="A417" s="148"/>
      <c r="B417" s="150"/>
      <c r="C417" s="158"/>
      <c r="D417" s="43"/>
      <c r="E417" s="148"/>
      <c r="H417" s="43"/>
      <c r="I417" s="43"/>
      <c r="J417" s="43"/>
    </row>
    <row r="418" spans="1:10" s="162" customFormat="1" x14ac:dyDescent="0.2">
      <c r="A418" s="148"/>
      <c r="B418" s="150"/>
      <c r="C418" s="158"/>
      <c r="D418" s="43"/>
      <c r="E418" s="148"/>
      <c r="H418" s="43"/>
      <c r="I418" s="43"/>
      <c r="J418" s="43"/>
    </row>
    <row r="419" spans="1:10" s="162" customFormat="1" x14ac:dyDescent="0.2">
      <c r="A419" s="148"/>
      <c r="B419" s="150"/>
      <c r="C419" s="158"/>
      <c r="D419" s="43"/>
      <c r="E419" s="148"/>
      <c r="H419" s="43"/>
      <c r="I419" s="43"/>
      <c r="J419" s="43"/>
    </row>
    <row r="420" spans="1:10" s="162" customFormat="1" x14ac:dyDescent="0.2">
      <c r="A420" s="148"/>
      <c r="B420" s="150"/>
      <c r="C420" s="158"/>
      <c r="D420" s="43"/>
      <c r="E420" s="148"/>
      <c r="H420" s="43"/>
      <c r="I420" s="43"/>
      <c r="J420" s="43"/>
    </row>
    <row r="421" spans="1:10" s="162" customFormat="1" x14ac:dyDescent="0.2">
      <c r="A421" s="148"/>
      <c r="B421" s="150"/>
      <c r="C421" s="158"/>
      <c r="D421" s="43"/>
      <c r="E421" s="148"/>
      <c r="H421" s="43"/>
      <c r="I421" s="43"/>
      <c r="J421" s="43"/>
    </row>
    <row r="422" spans="1:10" s="162" customFormat="1" x14ac:dyDescent="0.2">
      <c r="A422" s="148"/>
      <c r="B422" s="150"/>
      <c r="C422" s="158"/>
      <c r="D422" s="43"/>
      <c r="E422" s="148"/>
      <c r="H422" s="43"/>
      <c r="I422" s="43"/>
      <c r="J422" s="43"/>
    </row>
    <row r="423" spans="1:10" s="162" customFormat="1" x14ac:dyDescent="0.2">
      <c r="A423" s="148"/>
      <c r="B423" s="150"/>
      <c r="C423" s="158"/>
      <c r="D423" s="43"/>
      <c r="E423" s="148"/>
      <c r="H423" s="43"/>
      <c r="I423" s="43"/>
      <c r="J423" s="43"/>
    </row>
    <row r="424" spans="1:10" s="162" customFormat="1" x14ac:dyDescent="0.2">
      <c r="A424" s="148"/>
      <c r="B424" s="150"/>
      <c r="C424" s="158"/>
      <c r="D424" s="43"/>
      <c r="E424" s="148"/>
      <c r="H424" s="43"/>
      <c r="I424" s="43"/>
      <c r="J424" s="43"/>
    </row>
    <row r="425" spans="1:10" s="162" customFormat="1" x14ac:dyDescent="0.2">
      <c r="A425" s="148"/>
      <c r="B425" s="150"/>
      <c r="C425" s="158"/>
      <c r="D425" s="43"/>
      <c r="E425" s="148"/>
      <c r="H425" s="43"/>
      <c r="I425" s="43"/>
      <c r="J425" s="43"/>
    </row>
    <row r="426" spans="1:10" s="162" customFormat="1" x14ac:dyDescent="0.2">
      <c r="A426" s="148"/>
      <c r="B426" s="150"/>
      <c r="C426" s="158"/>
      <c r="D426" s="43"/>
      <c r="E426" s="148"/>
      <c r="H426" s="43"/>
      <c r="I426" s="43"/>
      <c r="J426" s="43"/>
    </row>
    <row r="427" spans="1:10" s="162" customFormat="1" x14ac:dyDescent="0.2">
      <c r="A427" s="148"/>
      <c r="B427" s="150"/>
      <c r="C427" s="158"/>
      <c r="D427" s="43"/>
      <c r="E427" s="148"/>
      <c r="H427" s="43"/>
      <c r="I427" s="43"/>
      <c r="J427" s="43"/>
    </row>
    <row r="428" spans="1:10" s="162" customFormat="1" x14ac:dyDescent="0.2">
      <c r="A428" s="148"/>
      <c r="B428" s="150"/>
      <c r="C428" s="158"/>
      <c r="D428" s="43"/>
      <c r="E428" s="148"/>
      <c r="H428" s="43"/>
      <c r="I428" s="43"/>
      <c r="J428" s="43"/>
    </row>
    <row r="429" spans="1:10" s="162" customFormat="1" x14ac:dyDescent="0.2">
      <c r="A429" s="148"/>
      <c r="B429" s="150"/>
      <c r="C429" s="158"/>
      <c r="D429" s="43"/>
      <c r="E429" s="148"/>
      <c r="H429" s="43"/>
      <c r="I429" s="43"/>
      <c r="J429" s="43"/>
    </row>
    <row r="430" spans="1:10" s="162" customFormat="1" x14ac:dyDescent="0.2">
      <c r="A430" s="148"/>
      <c r="B430" s="150"/>
      <c r="C430" s="158"/>
      <c r="D430" s="43"/>
      <c r="E430" s="148"/>
      <c r="H430" s="43"/>
      <c r="I430" s="43"/>
      <c r="J430" s="43"/>
    </row>
    <row r="431" spans="1:10" s="162" customFormat="1" x14ac:dyDescent="0.2">
      <c r="A431" s="148"/>
      <c r="B431" s="150"/>
      <c r="C431" s="158"/>
      <c r="D431" s="43"/>
      <c r="E431" s="148"/>
      <c r="H431" s="43"/>
      <c r="I431" s="43"/>
      <c r="J431" s="43"/>
    </row>
    <row r="432" spans="1:10" s="162" customFormat="1" x14ac:dyDescent="0.2">
      <c r="A432" s="148"/>
      <c r="B432" s="150"/>
      <c r="C432" s="158"/>
      <c r="D432" s="43"/>
      <c r="E432" s="148"/>
      <c r="H432" s="43"/>
      <c r="I432" s="43"/>
      <c r="J432" s="43"/>
    </row>
    <row r="433" spans="1:10" s="162" customFormat="1" x14ac:dyDescent="0.2">
      <c r="A433" s="148"/>
      <c r="B433" s="150"/>
      <c r="C433" s="158"/>
      <c r="D433" s="43"/>
      <c r="E433" s="148"/>
      <c r="H433" s="43"/>
      <c r="I433" s="43"/>
      <c r="J433" s="43"/>
    </row>
    <row r="434" spans="1:10" s="162" customFormat="1" x14ac:dyDescent="0.2">
      <c r="A434" s="148"/>
      <c r="B434" s="150"/>
      <c r="C434" s="158"/>
      <c r="D434" s="43"/>
      <c r="E434" s="148"/>
      <c r="H434" s="43"/>
      <c r="I434" s="43"/>
      <c r="J434" s="43"/>
    </row>
    <row r="435" spans="1:10" s="162" customFormat="1" x14ac:dyDescent="0.2">
      <c r="A435" s="148"/>
      <c r="B435" s="150"/>
      <c r="C435" s="158"/>
      <c r="D435" s="43"/>
      <c r="E435" s="148"/>
      <c r="H435" s="43"/>
      <c r="I435" s="43"/>
      <c r="J435" s="43"/>
    </row>
    <row r="436" spans="1:10" s="162" customFormat="1" x14ac:dyDescent="0.2">
      <c r="A436" s="148"/>
      <c r="B436" s="150"/>
      <c r="C436" s="158"/>
      <c r="D436" s="43"/>
      <c r="E436" s="148"/>
      <c r="H436" s="43"/>
      <c r="I436" s="43"/>
      <c r="J436" s="43"/>
    </row>
    <row r="437" spans="1:10" s="162" customFormat="1" x14ac:dyDescent="0.2">
      <c r="A437" s="148"/>
      <c r="B437" s="150"/>
      <c r="C437" s="158"/>
      <c r="D437" s="43"/>
      <c r="E437" s="148"/>
      <c r="H437" s="43"/>
      <c r="I437" s="43"/>
      <c r="J437" s="43"/>
    </row>
    <row r="438" spans="1:10" s="162" customFormat="1" x14ac:dyDescent="0.2">
      <c r="A438" s="148"/>
      <c r="B438" s="150"/>
      <c r="C438" s="158"/>
      <c r="D438" s="43"/>
      <c r="E438" s="148"/>
      <c r="H438" s="43"/>
      <c r="I438" s="43"/>
      <c r="J438" s="43"/>
    </row>
    <row r="439" spans="1:10" s="162" customFormat="1" x14ac:dyDescent="0.2">
      <c r="A439" s="148"/>
      <c r="B439" s="150"/>
      <c r="C439" s="158"/>
      <c r="D439" s="43"/>
      <c r="E439" s="148"/>
      <c r="H439" s="43"/>
      <c r="I439" s="43"/>
      <c r="J439" s="43"/>
    </row>
    <row r="440" spans="1:10" s="162" customFormat="1" x14ac:dyDescent="0.2">
      <c r="A440" s="148"/>
      <c r="B440" s="150"/>
      <c r="C440" s="158"/>
      <c r="D440" s="43"/>
      <c r="E440" s="148"/>
      <c r="H440" s="43"/>
      <c r="I440" s="43"/>
      <c r="J440" s="43"/>
    </row>
    <row r="441" spans="1:10" s="162" customFormat="1" x14ac:dyDescent="0.2">
      <c r="A441" s="148"/>
      <c r="B441" s="150"/>
      <c r="C441" s="158"/>
      <c r="D441" s="43"/>
      <c r="E441" s="148"/>
      <c r="H441" s="43"/>
      <c r="I441" s="43"/>
      <c r="J441" s="43"/>
    </row>
    <row r="442" spans="1:10" s="162" customFormat="1" x14ac:dyDescent="0.2">
      <c r="A442" s="148"/>
      <c r="B442" s="150"/>
      <c r="C442" s="158"/>
      <c r="D442" s="43"/>
      <c r="E442" s="148"/>
      <c r="H442" s="43"/>
      <c r="I442" s="43"/>
      <c r="J442" s="43"/>
    </row>
    <row r="443" spans="1:10" s="162" customFormat="1" x14ac:dyDescent="0.2">
      <c r="A443" s="148"/>
      <c r="B443" s="150"/>
      <c r="C443" s="158"/>
      <c r="D443" s="43"/>
      <c r="E443" s="148"/>
      <c r="H443" s="43"/>
      <c r="I443" s="43"/>
      <c r="J443" s="43"/>
    </row>
    <row r="444" spans="1:10" s="162" customFormat="1" x14ac:dyDescent="0.2">
      <c r="A444" s="148"/>
      <c r="B444" s="150"/>
      <c r="C444" s="158"/>
      <c r="D444" s="43"/>
      <c r="E444" s="148"/>
      <c r="H444" s="43"/>
      <c r="I444" s="43"/>
      <c r="J444" s="43"/>
    </row>
    <row r="445" spans="1:10" s="162" customFormat="1" x14ac:dyDescent="0.2">
      <c r="A445" s="148"/>
      <c r="B445" s="150"/>
      <c r="C445" s="158"/>
      <c r="D445" s="43"/>
      <c r="E445" s="148"/>
      <c r="H445" s="43"/>
      <c r="I445" s="43"/>
      <c r="J445" s="43"/>
    </row>
    <row r="446" spans="1:10" s="162" customFormat="1" x14ac:dyDescent="0.2">
      <c r="A446" s="148"/>
      <c r="B446" s="150"/>
      <c r="C446" s="158"/>
      <c r="D446" s="43"/>
      <c r="E446" s="148"/>
      <c r="H446" s="43"/>
      <c r="I446" s="43"/>
      <c r="J446" s="43"/>
    </row>
    <row r="447" spans="1:10" s="162" customFormat="1" x14ac:dyDescent="0.2">
      <c r="A447" s="148"/>
      <c r="B447" s="150"/>
      <c r="C447" s="158"/>
      <c r="D447" s="43"/>
      <c r="E447" s="148"/>
      <c r="H447" s="43"/>
      <c r="I447" s="43"/>
      <c r="J447" s="43"/>
    </row>
    <row r="448" spans="1:10" s="162" customFormat="1" x14ac:dyDescent="0.2">
      <c r="A448" s="148"/>
      <c r="B448" s="150"/>
      <c r="C448" s="158"/>
      <c r="D448" s="43"/>
      <c r="E448" s="148"/>
      <c r="H448" s="43"/>
      <c r="I448" s="43"/>
      <c r="J448" s="43"/>
    </row>
    <row r="449" spans="1:10" s="162" customFormat="1" x14ac:dyDescent="0.2">
      <c r="A449" s="148"/>
      <c r="B449" s="150"/>
      <c r="C449" s="158"/>
      <c r="D449" s="43"/>
      <c r="E449" s="148"/>
      <c r="H449" s="43"/>
      <c r="I449" s="43"/>
      <c r="J449" s="43"/>
    </row>
    <row r="450" spans="1:10" s="162" customFormat="1" x14ac:dyDescent="0.2">
      <c r="A450" s="148"/>
      <c r="B450" s="150"/>
      <c r="C450" s="158"/>
      <c r="D450" s="43"/>
      <c r="E450" s="148"/>
      <c r="H450" s="43"/>
      <c r="I450" s="43"/>
      <c r="J450" s="43"/>
    </row>
    <row r="451" spans="1:10" s="162" customFormat="1" x14ac:dyDescent="0.2">
      <c r="A451" s="148"/>
      <c r="B451" s="150"/>
      <c r="C451" s="158"/>
      <c r="D451" s="43"/>
      <c r="E451" s="148"/>
      <c r="H451" s="43"/>
      <c r="I451" s="43"/>
      <c r="J451" s="43"/>
    </row>
    <row r="452" spans="1:10" s="162" customFormat="1" x14ac:dyDescent="0.2">
      <c r="A452" s="148"/>
      <c r="B452" s="150"/>
      <c r="C452" s="158"/>
      <c r="D452" s="43"/>
      <c r="E452" s="148"/>
      <c r="H452" s="43"/>
      <c r="I452" s="43"/>
      <c r="J452" s="43"/>
    </row>
    <row r="453" spans="1:10" s="162" customFormat="1" x14ac:dyDescent="0.2">
      <c r="A453" s="148"/>
      <c r="B453" s="150"/>
      <c r="C453" s="158"/>
      <c r="D453" s="43"/>
      <c r="E453" s="148"/>
      <c r="H453" s="43"/>
      <c r="I453" s="43"/>
      <c r="J453" s="43"/>
    </row>
    <row r="454" spans="1:10" s="162" customFormat="1" x14ac:dyDescent="0.2">
      <c r="A454" s="148"/>
      <c r="B454" s="150"/>
      <c r="C454" s="158"/>
      <c r="D454" s="43"/>
      <c r="E454" s="148"/>
      <c r="H454" s="43"/>
      <c r="I454" s="43"/>
      <c r="J454" s="43"/>
    </row>
    <row r="455" spans="1:10" s="162" customFormat="1" x14ac:dyDescent="0.2">
      <c r="A455" s="148"/>
      <c r="B455" s="150"/>
      <c r="C455" s="158"/>
      <c r="D455" s="43"/>
      <c r="E455" s="148"/>
      <c r="H455" s="43"/>
      <c r="I455" s="43"/>
      <c r="J455" s="43"/>
    </row>
    <row r="456" spans="1:10" s="162" customFormat="1" x14ac:dyDescent="0.2">
      <c r="A456" s="148"/>
      <c r="B456" s="150"/>
      <c r="C456" s="158"/>
      <c r="D456" s="43"/>
      <c r="E456" s="148"/>
      <c r="H456" s="43"/>
      <c r="I456" s="43"/>
      <c r="J456" s="43"/>
    </row>
    <row r="457" spans="1:10" s="162" customFormat="1" x14ac:dyDescent="0.2">
      <c r="A457" s="148"/>
      <c r="B457" s="150"/>
      <c r="C457" s="158"/>
      <c r="D457" s="43"/>
      <c r="E457" s="148"/>
      <c r="H457" s="43"/>
      <c r="I457" s="43"/>
      <c r="J457" s="43"/>
    </row>
    <row r="458" spans="1:10" s="162" customFormat="1" x14ac:dyDescent="0.2">
      <c r="A458" s="148"/>
      <c r="B458" s="150"/>
      <c r="C458" s="158"/>
      <c r="D458" s="43"/>
      <c r="E458" s="148"/>
      <c r="H458" s="43"/>
      <c r="I458" s="43"/>
      <c r="J458" s="43"/>
    </row>
    <row r="459" spans="1:10" s="162" customFormat="1" x14ac:dyDescent="0.2">
      <c r="A459" s="148"/>
      <c r="B459" s="150"/>
      <c r="C459" s="158"/>
      <c r="D459" s="43"/>
      <c r="E459" s="148"/>
      <c r="H459" s="43"/>
      <c r="I459" s="43"/>
      <c r="J459" s="43"/>
    </row>
    <row r="460" spans="1:10" s="162" customFormat="1" x14ac:dyDescent="0.2">
      <c r="A460" s="148"/>
      <c r="B460" s="150"/>
      <c r="C460" s="158"/>
      <c r="D460" s="43"/>
      <c r="E460" s="148"/>
      <c r="H460" s="43"/>
      <c r="I460" s="43"/>
      <c r="J460" s="43"/>
    </row>
    <row r="461" spans="1:10" s="162" customFormat="1" x14ac:dyDescent="0.2">
      <c r="A461" s="148"/>
      <c r="B461" s="150"/>
      <c r="C461" s="158"/>
      <c r="D461" s="43"/>
      <c r="E461" s="148"/>
      <c r="H461" s="43"/>
      <c r="I461" s="43"/>
      <c r="J461" s="43"/>
    </row>
    <row r="462" spans="1:10" s="162" customFormat="1" x14ac:dyDescent="0.2">
      <c r="A462" s="148"/>
      <c r="B462" s="150"/>
      <c r="C462" s="158"/>
      <c r="D462" s="43"/>
      <c r="E462" s="148"/>
      <c r="H462" s="43"/>
      <c r="I462" s="43"/>
      <c r="J462" s="43"/>
    </row>
    <row r="463" spans="1:10" s="162" customFormat="1" x14ac:dyDescent="0.2">
      <c r="A463" s="148"/>
      <c r="B463" s="150"/>
      <c r="C463" s="158"/>
      <c r="D463" s="43"/>
      <c r="E463" s="148"/>
      <c r="H463" s="43"/>
      <c r="I463" s="43"/>
      <c r="J463" s="43"/>
    </row>
    <row r="464" spans="1:10" s="162" customFormat="1" x14ac:dyDescent="0.2">
      <c r="A464" s="148"/>
      <c r="B464" s="150"/>
      <c r="C464" s="158"/>
      <c r="D464" s="43"/>
      <c r="E464" s="148"/>
      <c r="H464" s="43"/>
      <c r="I464" s="43"/>
      <c r="J464" s="43"/>
    </row>
    <row r="465" spans="1:10" s="162" customFormat="1" x14ac:dyDescent="0.2">
      <c r="A465" s="148"/>
      <c r="B465" s="150"/>
      <c r="C465" s="158"/>
      <c r="D465" s="43"/>
      <c r="E465" s="148"/>
      <c r="H465" s="43"/>
      <c r="I465" s="43"/>
      <c r="J465" s="43"/>
    </row>
    <row r="466" spans="1:10" s="162" customFormat="1" x14ac:dyDescent="0.2">
      <c r="A466" s="148"/>
      <c r="B466" s="150"/>
      <c r="C466" s="158"/>
      <c r="D466" s="43"/>
      <c r="E466" s="148"/>
      <c r="H466" s="43"/>
      <c r="I466" s="43"/>
      <c r="J466" s="43"/>
    </row>
    <row r="467" spans="1:10" s="162" customFormat="1" x14ac:dyDescent="0.2">
      <c r="A467" s="148"/>
      <c r="B467" s="150"/>
      <c r="C467" s="158"/>
      <c r="D467" s="43"/>
      <c r="E467" s="148"/>
      <c r="H467" s="43"/>
      <c r="I467" s="43"/>
      <c r="J467" s="43"/>
    </row>
    <row r="468" spans="1:10" s="162" customFormat="1" x14ac:dyDescent="0.2">
      <c r="A468" s="148"/>
      <c r="B468" s="150"/>
      <c r="C468" s="158"/>
      <c r="D468" s="43"/>
      <c r="E468" s="148"/>
      <c r="H468" s="43"/>
      <c r="I468" s="43"/>
      <c r="J468" s="43"/>
    </row>
    <row r="469" spans="1:10" s="162" customFormat="1" x14ac:dyDescent="0.2">
      <c r="A469" s="148"/>
      <c r="B469" s="150"/>
      <c r="C469" s="158"/>
      <c r="D469" s="43"/>
      <c r="E469" s="148"/>
      <c r="H469" s="43"/>
      <c r="I469" s="43"/>
      <c r="J469" s="43"/>
    </row>
    <row r="470" spans="1:10" s="162" customFormat="1" x14ac:dyDescent="0.2">
      <c r="A470" s="148"/>
      <c r="B470" s="150"/>
      <c r="C470" s="158"/>
      <c r="D470" s="43"/>
      <c r="E470" s="148"/>
      <c r="H470" s="43"/>
      <c r="I470" s="43"/>
      <c r="J470" s="43"/>
    </row>
    <row r="471" spans="1:10" s="162" customFormat="1" x14ac:dyDescent="0.2">
      <c r="A471" s="148"/>
      <c r="B471" s="150"/>
      <c r="C471" s="158"/>
      <c r="D471" s="43"/>
      <c r="E471" s="148"/>
      <c r="H471" s="43"/>
      <c r="I471" s="43"/>
      <c r="J471" s="43"/>
    </row>
    <row r="472" spans="1:10" s="162" customFormat="1" x14ac:dyDescent="0.2">
      <c r="A472" s="148"/>
      <c r="B472" s="150"/>
      <c r="C472" s="158"/>
      <c r="D472" s="43"/>
      <c r="E472" s="148"/>
      <c r="H472" s="43"/>
      <c r="I472" s="43"/>
      <c r="J472" s="43"/>
    </row>
    <row r="473" spans="1:10" s="162" customFormat="1" x14ac:dyDescent="0.2">
      <c r="A473" s="148"/>
      <c r="B473" s="150"/>
      <c r="C473" s="158"/>
      <c r="D473" s="43"/>
      <c r="E473" s="148"/>
      <c r="H473" s="43"/>
      <c r="I473" s="43"/>
      <c r="J473" s="43"/>
    </row>
    <row r="474" spans="1:10" s="162" customFormat="1" x14ac:dyDescent="0.2">
      <c r="A474" s="148"/>
      <c r="B474" s="150"/>
      <c r="C474" s="158"/>
      <c r="D474" s="43"/>
      <c r="E474" s="148"/>
      <c r="H474" s="43"/>
      <c r="I474" s="43"/>
      <c r="J474" s="43"/>
    </row>
    <row r="475" spans="1:10" s="162" customFormat="1" x14ac:dyDescent="0.2">
      <c r="A475" s="148"/>
      <c r="B475" s="150"/>
      <c r="C475" s="158"/>
      <c r="D475" s="43"/>
      <c r="E475" s="148"/>
      <c r="H475" s="43"/>
      <c r="I475" s="43"/>
      <c r="J475" s="43"/>
    </row>
    <row r="476" spans="1:10" s="162" customFormat="1" x14ac:dyDescent="0.2">
      <c r="A476" s="148"/>
      <c r="B476" s="150"/>
      <c r="C476" s="158"/>
      <c r="D476" s="43"/>
      <c r="E476" s="148"/>
      <c r="H476" s="43"/>
      <c r="I476" s="43"/>
      <c r="J476" s="43"/>
    </row>
    <row r="477" spans="1:10" s="162" customFormat="1" x14ac:dyDescent="0.2">
      <c r="A477" s="148"/>
      <c r="B477" s="150"/>
      <c r="C477" s="158"/>
      <c r="D477" s="43"/>
      <c r="E477" s="148"/>
      <c r="H477" s="43"/>
      <c r="I477" s="43"/>
      <c r="J477" s="43"/>
    </row>
    <row r="478" spans="1:10" s="162" customFormat="1" x14ac:dyDescent="0.2">
      <c r="A478" s="148"/>
      <c r="B478" s="150"/>
      <c r="C478" s="158"/>
      <c r="D478" s="43"/>
      <c r="E478" s="148"/>
      <c r="H478" s="43"/>
      <c r="I478" s="43"/>
      <c r="J478" s="43"/>
    </row>
    <row r="479" spans="1:10" s="162" customFormat="1" x14ac:dyDescent="0.2">
      <c r="A479" s="148"/>
      <c r="B479" s="150"/>
      <c r="C479" s="158"/>
      <c r="D479" s="43"/>
      <c r="E479" s="148"/>
      <c r="H479" s="43"/>
      <c r="I479" s="43"/>
      <c r="J479" s="43"/>
    </row>
    <row r="480" spans="1:10" s="162" customFormat="1" x14ac:dyDescent="0.2">
      <c r="A480" s="148"/>
      <c r="B480" s="150"/>
      <c r="C480" s="158"/>
      <c r="D480" s="43"/>
      <c r="E480" s="148"/>
      <c r="H480" s="43"/>
      <c r="I480" s="43"/>
      <c r="J480" s="43"/>
    </row>
    <row r="481" spans="1:10" s="162" customFormat="1" x14ac:dyDescent="0.2">
      <c r="A481" s="148"/>
      <c r="B481" s="150"/>
      <c r="C481" s="158"/>
      <c r="D481" s="43"/>
      <c r="E481" s="148"/>
      <c r="H481" s="43"/>
      <c r="I481" s="43"/>
      <c r="J481" s="43"/>
    </row>
    <row r="482" spans="1:10" s="162" customFormat="1" x14ac:dyDescent="0.2">
      <c r="A482" s="148"/>
      <c r="B482" s="150"/>
      <c r="C482" s="158"/>
      <c r="D482" s="43"/>
      <c r="E482" s="148"/>
      <c r="H482" s="43"/>
      <c r="I482" s="43"/>
      <c r="J482" s="43"/>
    </row>
    <row r="483" spans="1:10" s="162" customFormat="1" x14ac:dyDescent="0.2">
      <c r="A483" s="148"/>
      <c r="B483" s="150"/>
      <c r="C483" s="158"/>
      <c r="D483" s="43"/>
      <c r="E483" s="148"/>
      <c r="H483" s="43"/>
      <c r="I483" s="43"/>
      <c r="J483" s="43"/>
    </row>
    <row r="484" spans="1:10" s="162" customFormat="1" x14ac:dyDescent="0.2">
      <c r="A484" s="148"/>
      <c r="B484" s="150"/>
      <c r="C484" s="158"/>
      <c r="D484" s="43"/>
      <c r="E484" s="148"/>
      <c r="H484" s="43"/>
      <c r="I484" s="43"/>
      <c r="J484" s="43"/>
    </row>
    <row r="485" spans="1:10" s="162" customFormat="1" x14ac:dyDescent="0.2">
      <c r="A485" s="148"/>
      <c r="B485" s="150"/>
      <c r="C485" s="158"/>
      <c r="D485" s="43"/>
      <c r="E485" s="148"/>
      <c r="H485" s="43"/>
      <c r="I485" s="43"/>
      <c r="J485" s="43"/>
    </row>
    <row r="486" spans="1:10" s="162" customFormat="1" x14ac:dyDescent="0.2">
      <c r="A486" s="148"/>
      <c r="B486" s="150"/>
      <c r="C486" s="158"/>
      <c r="D486" s="43"/>
      <c r="E486" s="148"/>
      <c r="H486" s="43"/>
      <c r="I486" s="43"/>
      <c r="J486" s="43"/>
    </row>
    <row r="487" spans="1:10" s="162" customFormat="1" x14ac:dyDescent="0.2">
      <c r="A487" s="148"/>
      <c r="B487" s="150"/>
      <c r="C487" s="158"/>
      <c r="D487" s="43"/>
      <c r="E487" s="148"/>
      <c r="H487" s="43"/>
      <c r="I487" s="43"/>
      <c r="J487" s="43"/>
    </row>
    <row r="488" spans="1:10" s="162" customFormat="1" x14ac:dyDescent="0.2">
      <c r="A488" s="148"/>
      <c r="B488" s="150"/>
      <c r="C488" s="158"/>
      <c r="D488" s="43"/>
      <c r="E488" s="148"/>
      <c r="H488" s="43"/>
      <c r="I488" s="43"/>
      <c r="J488" s="43"/>
    </row>
    <row r="489" spans="1:10" s="162" customFormat="1" x14ac:dyDescent="0.2">
      <c r="A489" s="148"/>
      <c r="B489" s="150"/>
      <c r="C489" s="158"/>
      <c r="D489" s="43"/>
      <c r="E489" s="148"/>
      <c r="H489" s="43"/>
      <c r="I489" s="43"/>
      <c r="J489" s="43"/>
    </row>
    <row r="490" spans="1:10" s="162" customFormat="1" x14ac:dyDescent="0.2">
      <c r="A490" s="148"/>
      <c r="B490" s="150"/>
      <c r="C490" s="158"/>
      <c r="D490" s="43"/>
      <c r="E490" s="148"/>
      <c r="H490" s="43"/>
      <c r="I490" s="43"/>
      <c r="J490" s="43"/>
    </row>
    <row r="491" spans="1:10" s="162" customFormat="1" x14ac:dyDescent="0.2">
      <c r="A491" s="148"/>
      <c r="B491" s="150"/>
      <c r="C491" s="158"/>
      <c r="D491" s="43"/>
      <c r="E491" s="148"/>
      <c r="H491" s="43"/>
      <c r="I491" s="43"/>
      <c r="J491" s="43"/>
    </row>
    <row r="492" spans="1:10" s="162" customFormat="1" x14ac:dyDescent="0.2">
      <c r="A492" s="148"/>
      <c r="B492" s="150"/>
      <c r="C492" s="158"/>
      <c r="D492" s="43"/>
      <c r="E492" s="148"/>
      <c r="H492" s="43"/>
      <c r="I492" s="43"/>
      <c r="J492" s="43"/>
    </row>
    <row r="493" spans="1:10" s="162" customFormat="1" x14ac:dyDescent="0.2">
      <c r="A493" s="148"/>
      <c r="B493" s="150"/>
      <c r="C493" s="158"/>
      <c r="D493" s="43"/>
      <c r="E493" s="148"/>
      <c r="H493" s="43"/>
      <c r="I493" s="43"/>
      <c r="J493" s="43"/>
    </row>
    <row r="494" spans="1:10" s="162" customFormat="1" x14ac:dyDescent="0.2">
      <c r="A494" s="148"/>
      <c r="B494" s="150"/>
      <c r="C494" s="158"/>
      <c r="D494" s="43"/>
      <c r="E494" s="148"/>
      <c r="H494" s="43"/>
      <c r="I494" s="43"/>
      <c r="J494" s="43"/>
    </row>
    <row r="495" spans="1:10" s="162" customFormat="1" x14ac:dyDescent="0.2">
      <c r="A495" s="148"/>
      <c r="B495" s="150"/>
      <c r="C495" s="158"/>
      <c r="D495" s="43"/>
      <c r="E495" s="148"/>
      <c r="H495" s="43"/>
      <c r="I495" s="43"/>
      <c r="J495" s="43"/>
    </row>
    <row r="496" spans="1:10" s="162" customFormat="1" x14ac:dyDescent="0.2">
      <c r="A496" s="148"/>
      <c r="B496" s="150"/>
      <c r="C496" s="158"/>
      <c r="D496" s="43"/>
      <c r="E496" s="148"/>
      <c r="H496" s="43"/>
      <c r="I496" s="43"/>
      <c r="J496" s="43"/>
    </row>
    <row r="497" spans="1:10" s="162" customFormat="1" x14ac:dyDescent="0.2">
      <c r="A497" s="148"/>
      <c r="B497" s="150"/>
      <c r="C497" s="158"/>
      <c r="D497" s="43"/>
      <c r="E497" s="148"/>
      <c r="H497" s="43"/>
      <c r="I497" s="43"/>
      <c r="J497" s="43"/>
    </row>
    <row r="498" spans="1:10" s="162" customFormat="1" x14ac:dyDescent="0.2">
      <c r="A498" s="148"/>
      <c r="B498" s="150"/>
      <c r="C498" s="158"/>
      <c r="D498" s="43"/>
      <c r="E498" s="148"/>
      <c r="H498" s="43"/>
      <c r="I498" s="43"/>
      <c r="J498" s="43"/>
    </row>
    <row r="499" spans="1:10" s="162" customFormat="1" x14ac:dyDescent="0.2">
      <c r="A499" s="148"/>
      <c r="B499" s="150"/>
      <c r="C499" s="158"/>
      <c r="D499" s="43"/>
      <c r="E499" s="148"/>
      <c r="H499" s="43"/>
      <c r="I499" s="43"/>
      <c r="J499" s="43"/>
    </row>
    <row r="500" spans="1:10" s="162" customFormat="1" x14ac:dyDescent="0.2">
      <c r="A500" s="148"/>
      <c r="B500" s="150"/>
      <c r="C500" s="158"/>
      <c r="D500" s="43"/>
      <c r="E500" s="148"/>
      <c r="H500" s="43"/>
      <c r="I500" s="43"/>
      <c r="J500" s="43"/>
    </row>
    <row r="501" spans="1:10" s="162" customFormat="1" x14ac:dyDescent="0.2">
      <c r="A501" s="148"/>
      <c r="B501" s="150"/>
      <c r="C501" s="158"/>
      <c r="D501" s="43"/>
      <c r="E501" s="148"/>
      <c r="H501" s="43"/>
      <c r="I501" s="43"/>
      <c r="J501" s="43"/>
    </row>
    <row r="502" spans="1:10" s="162" customFormat="1" x14ac:dyDescent="0.2">
      <c r="A502" s="148"/>
      <c r="B502" s="150"/>
      <c r="C502" s="158"/>
      <c r="D502" s="43"/>
      <c r="E502" s="148"/>
      <c r="H502" s="43"/>
      <c r="I502" s="43"/>
      <c r="J502" s="43"/>
    </row>
    <row r="503" spans="1:10" s="162" customFormat="1" x14ac:dyDescent="0.2">
      <c r="A503" s="148"/>
      <c r="B503" s="150"/>
      <c r="C503" s="158"/>
      <c r="D503" s="43"/>
      <c r="E503" s="148"/>
      <c r="H503" s="43"/>
      <c r="I503" s="43"/>
      <c r="J503" s="43"/>
    </row>
    <row r="504" spans="1:10" s="162" customFormat="1" x14ac:dyDescent="0.2">
      <c r="A504" s="148"/>
      <c r="B504" s="150"/>
      <c r="C504" s="158"/>
      <c r="D504" s="43"/>
      <c r="E504" s="148"/>
      <c r="H504" s="43"/>
      <c r="I504" s="43"/>
      <c r="J504" s="43"/>
    </row>
    <row r="505" spans="1:10" s="162" customFormat="1" x14ac:dyDescent="0.2">
      <c r="A505" s="148"/>
      <c r="B505" s="150"/>
      <c r="C505" s="158"/>
      <c r="D505" s="43"/>
      <c r="E505" s="148"/>
      <c r="H505" s="43"/>
      <c r="I505" s="43"/>
      <c r="J505" s="43"/>
    </row>
    <row r="506" spans="1:10" s="162" customFormat="1" x14ac:dyDescent="0.2">
      <c r="A506" s="148"/>
      <c r="B506" s="150"/>
      <c r="C506" s="158"/>
      <c r="D506" s="43"/>
      <c r="E506" s="148"/>
      <c r="H506" s="43"/>
      <c r="I506" s="43"/>
      <c r="J506" s="43"/>
    </row>
    <row r="507" spans="1:10" s="162" customFormat="1" x14ac:dyDescent="0.2">
      <c r="A507" s="148"/>
      <c r="B507" s="150"/>
      <c r="C507" s="158"/>
      <c r="D507" s="43"/>
      <c r="E507" s="148"/>
      <c r="H507" s="43"/>
      <c r="I507" s="43"/>
      <c r="J507" s="43"/>
    </row>
    <row r="508" spans="1:10" s="162" customFormat="1" x14ac:dyDescent="0.2">
      <c r="A508" s="148"/>
      <c r="B508" s="150"/>
      <c r="C508" s="158"/>
      <c r="D508" s="43"/>
      <c r="E508" s="148"/>
      <c r="H508" s="43"/>
      <c r="I508" s="43"/>
      <c r="J508" s="43"/>
    </row>
    <row r="509" spans="1:10" s="162" customFormat="1" x14ac:dyDescent="0.2">
      <c r="A509" s="148"/>
      <c r="B509" s="150"/>
      <c r="C509" s="158"/>
      <c r="D509" s="43"/>
      <c r="E509" s="148"/>
      <c r="H509" s="43"/>
      <c r="I509" s="43"/>
      <c r="J509" s="43"/>
    </row>
    <row r="510" spans="1:10" s="162" customFormat="1" x14ac:dyDescent="0.2">
      <c r="A510" s="148"/>
      <c r="B510" s="150"/>
      <c r="C510" s="158"/>
      <c r="D510" s="43"/>
      <c r="E510" s="148"/>
      <c r="H510" s="43"/>
      <c r="I510" s="43"/>
      <c r="J510" s="43"/>
    </row>
    <row r="511" spans="1:10" s="162" customFormat="1" x14ac:dyDescent="0.2">
      <c r="A511" s="148"/>
      <c r="B511" s="150"/>
      <c r="C511" s="158"/>
      <c r="D511" s="43"/>
      <c r="E511" s="148"/>
      <c r="H511" s="43"/>
      <c r="I511" s="43"/>
      <c r="J511" s="43"/>
    </row>
    <row r="512" spans="1:10" s="162" customFormat="1" x14ac:dyDescent="0.2">
      <c r="A512" s="148"/>
      <c r="B512" s="150"/>
      <c r="C512" s="158"/>
      <c r="D512" s="43"/>
      <c r="E512" s="148"/>
      <c r="H512" s="43"/>
      <c r="I512" s="43"/>
      <c r="J512" s="43"/>
    </row>
    <row r="513" spans="1:10" s="162" customFormat="1" x14ac:dyDescent="0.2">
      <c r="A513" s="148"/>
      <c r="B513" s="150"/>
      <c r="C513" s="158"/>
      <c r="D513" s="43"/>
      <c r="E513" s="148"/>
      <c r="H513" s="43"/>
      <c r="I513" s="43"/>
      <c r="J513" s="43"/>
    </row>
    <row r="514" spans="1:10" s="162" customFormat="1" x14ac:dyDescent="0.2">
      <c r="A514" s="148"/>
      <c r="B514" s="150"/>
      <c r="C514" s="158"/>
      <c r="D514" s="43"/>
      <c r="E514" s="148"/>
      <c r="H514" s="43"/>
      <c r="I514" s="43"/>
      <c r="J514" s="43"/>
    </row>
    <row r="515" spans="1:10" s="162" customFormat="1" x14ac:dyDescent="0.2">
      <c r="A515" s="148"/>
      <c r="B515" s="150"/>
      <c r="C515" s="158"/>
      <c r="D515" s="43"/>
      <c r="E515" s="148"/>
      <c r="H515" s="43"/>
      <c r="I515" s="43"/>
      <c r="J515" s="43"/>
    </row>
    <row r="516" spans="1:10" s="162" customFormat="1" x14ac:dyDescent="0.2">
      <c r="A516" s="148"/>
      <c r="B516" s="150"/>
      <c r="C516" s="158"/>
      <c r="D516" s="43"/>
      <c r="E516" s="148"/>
      <c r="H516" s="43"/>
      <c r="I516" s="43"/>
      <c r="J516" s="43"/>
    </row>
    <row r="517" spans="1:10" s="162" customFormat="1" x14ac:dyDescent="0.2">
      <c r="A517" s="148"/>
      <c r="B517" s="150"/>
      <c r="C517" s="158"/>
      <c r="D517" s="43"/>
      <c r="E517" s="148"/>
      <c r="H517" s="43"/>
      <c r="I517" s="43"/>
      <c r="J517" s="43"/>
    </row>
    <row r="518" spans="1:10" s="162" customFormat="1" x14ac:dyDescent="0.2">
      <c r="A518" s="148"/>
      <c r="B518" s="150"/>
      <c r="C518" s="158"/>
      <c r="D518" s="43"/>
      <c r="E518" s="148"/>
      <c r="H518" s="43"/>
      <c r="I518" s="43"/>
      <c r="J518" s="43"/>
    </row>
    <row r="519" spans="1:10" s="162" customFormat="1" x14ac:dyDescent="0.2">
      <c r="A519" s="148"/>
      <c r="B519" s="150"/>
      <c r="C519" s="158"/>
      <c r="D519" s="43"/>
      <c r="E519" s="148"/>
      <c r="H519" s="43"/>
      <c r="I519" s="43"/>
      <c r="J519" s="43"/>
    </row>
    <row r="520" spans="1:10" s="162" customFormat="1" x14ac:dyDescent="0.2">
      <c r="A520" s="148"/>
      <c r="B520" s="150"/>
      <c r="C520" s="158"/>
      <c r="D520" s="43"/>
      <c r="E520" s="148"/>
      <c r="H520" s="43"/>
      <c r="I520" s="43"/>
      <c r="J520" s="43"/>
    </row>
    <row r="521" spans="1:10" s="162" customFormat="1" x14ac:dyDescent="0.2">
      <c r="A521" s="148"/>
      <c r="B521" s="150"/>
      <c r="C521" s="158"/>
      <c r="D521" s="43"/>
      <c r="E521" s="148"/>
      <c r="H521" s="43"/>
      <c r="I521" s="43"/>
      <c r="J521" s="43"/>
    </row>
    <row r="522" spans="1:10" s="162" customFormat="1" x14ac:dyDescent="0.2">
      <c r="A522" s="148"/>
      <c r="B522" s="150"/>
      <c r="C522" s="158"/>
      <c r="D522" s="43"/>
      <c r="E522" s="148"/>
      <c r="H522" s="43"/>
      <c r="I522" s="43"/>
      <c r="J522" s="43"/>
    </row>
    <row r="523" spans="1:10" s="162" customFormat="1" x14ac:dyDescent="0.2">
      <c r="A523" s="148"/>
      <c r="B523" s="150"/>
      <c r="C523" s="158"/>
      <c r="D523" s="43"/>
      <c r="E523" s="148"/>
      <c r="H523" s="43"/>
      <c r="I523" s="43"/>
      <c r="J523" s="43"/>
    </row>
    <row r="524" spans="1:10" s="162" customFormat="1" x14ac:dyDescent="0.2">
      <c r="A524" s="148"/>
      <c r="B524" s="150"/>
      <c r="C524" s="158"/>
      <c r="D524" s="43"/>
      <c r="E524" s="148"/>
      <c r="H524" s="43"/>
      <c r="I524" s="43"/>
      <c r="J524" s="43"/>
    </row>
    <row r="525" spans="1:10" s="162" customFormat="1" x14ac:dyDescent="0.2">
      <c r="A525" s="148"/>
      <c r="B525" s="150"/>
      <c r="C525" s="158"/>
      <c r="D525" s="43"/>
      <c r="E525" s="148"/>
      <c r="H525" s="43"/>
      <c r="I525" s="43"/>
      <c r="J525" s="43"/>
    </row>
    <row r="526" spans="1:10" s="162" customFormat="1" x14ac:dyDescent="0.2">
      <c r="A526" s="148"/>
      <c r="B526" s="150"/>
      <c r="C526" s="158"/>
      <c r="D526" s="43"/>
      <c r="E526" s="148"/>
      <c r="H526" s="43"/>
      <c r="I526" s="43"/>
      <c r="J526" s="43"/>
    </row>
    <row r="527" spans="1:10" s="162" customFormat="1" x14ac:dyDescent="0.2">
      <c r="A527" s="148"/>
      <c r="B527" s="150"/>
      <c r="C527" s="158"/>
      <c r="D527" s="43"/>
      <c r="E527" s="148"/>
      <c r="H527" s="43"/>
      <c r="I527" s="43"/>
      <c r="J527" s="43"/>
    </row>
    <row r="528" spans="1:10" s="162" customFormat="1" x14ac:dyDescent="0.2">
      <c r="A528" s="148"/>
      <c r="B528" s="150"/>
      <c r="C528" s="158"/>
      <c r="D528" s="43"/>
      <c r="E528" s="148"/>
      <c r="H528" s="43"/>
      <c r="I528" s="43"/>
      <c r="J528" s="43"/>
    </row>
    <row r="529" spans="1:10" s="162" customFormat="1" x14ac:dyDescent="0.2">
      <c r="A529" s="148"/>
      <c r="B529" s="150"/>
      <c r="C529" s="158"/>
      <c r="D529" s="43"/>
      <c r="E529" s="148"/>
      <c r="H529" s="43"/>
      <c r="I529" s="43"/>
      <c r="J529" s="43"/>
    </row>
    <row r="530" spans="1:10" s="162" customFormat="1" x14ac:dyDescent="0.2">
      <c r="A530" s="148"/>
      <c r="B530" s="150"/>
      <c r="C530" s="158"/>
      <c r="D530" s="43"/>
      <c r="E530" s="148"/>
      <c r="H530" s="43"/>
      <c r="I530" s="43"/>
      <c r="J530" s="43"/>
    </row>
    <row r="531" spans="1:10" s="162" customFormat="1" x14ac:dyDescent="0.2">
      <c r="A531" s="148"/>
      <c r="B531" s="150"/>
      <c r="C531" s="158"/>
      <c r="D531" s="43"/>
      <c r="E531" s="148"/>
      <c r="H531" s="43"/>
      <c r="I531" s="43"/>
      <c r="J531" s="43"/>
    </row>
    <row r="532" spans="1:10" s="162" customFormat="1" x14ac:dyDescent="0.2">
      <c r="A532" s="148"/>
      <c r="B532" s="150"/>
      <c r="C532" s="158"/>
      <c r="D532" s="43"/>
      <c r="E532" s="148"/>
      <c r="H532" s="43"/>
      <c r="I532" s="43"/>
      <c r="J532" s="43"/>
    </row>
    <row r="533" spans="1:10" s="162" customFormat="1" x14ac:dyDescent="0.2">
      <c r="A533" s="148"/>
      <c r="B533" s="150"/>
      <c r="C533" s="158"/>
      <c r="D533" s="43"/>
      <c r="E533" s="148"/>
      <c r="H533" s="43"/>
      <c r="I533" s="43"/>
      <c r="J533" s="43"/>
    </row>
    <row r="534" spans="1:10" s="162" customFormat="1" x14ac:dyDescent="0.2">
      <c r="A534" s="148"/>
      <c r="B534" s="150"/>
      <c r="C534" s="158"/>
      <c r="D534" s="43"/>
      <c r="E534" s="148"/>
      <c r="H534" s="43"/>
      <c r="I534" s="43"/>
      <c r="J534" s="43"/>
    </row>
    <row r="535" spans="1:10" s="162" customFormat="1" x14ac:dyDescent="0.2">
      <c r="A535" s="148"/>
      <c r="B535" s="150"/>
      <c r="C535" s="158"/>
      <c r="D535" s="43"/>
      <c r="E535" s="148"/>
      <c r="H535" s="43"/>
      <c r="I535" s="43"/>
      <c r="J535" s="43"/>
    </row>
    <row r="536" spans="1:10" s="162" customFormat="1" x14ac:dyDescent="0.2">
      <c r="A536" s="148"/>
      <c r="B536" s="150"/>
      <c r="C536" s="158"/>
      <c r="D536" s="43"/>
      <c r="E536" s="148"/>
      <c r="H536" s="43"/>
      <c r="I536" s="43"/>
      <c r="J536" s="43"/>
    </row>
    <row r="537" spans="1:10" s="162" customFormat="1" x14ac:dyDescent="0.2">
      <c r="A537" s="148"/>
      <c r="B537" s="150"/>
      <c r="C537" s="158"/>
      <c r="D537" s="43"/>
      <c r="E537" s="148"/>
      <c r="H537" s="43"/>
      <c r="I537" s="43"/>
      <c r="J537" s="43"/>
    </row>
    <row r="538" spans="1:10" s="162" customFormat="1" x14ac:dyDescent="0.2">
      <c r="A538" s="148"/>
      <c r="B538" s="150"/>
      <c r="C538" s="158"/>
      <c r="D538" s="43"/>
      <c r="E538" s="148"/>
      <c r="H538" s="43"/>
      <c r="I538" s="43"/>
      <c r="J538" s="43"/>
    </row>
    <row r="539" spans="1:10" s="162" customFormat="1" x14ac:dyDescent="0.2">
      <c r="A539" s="148"/>
      <c r="B539" s="150"/>
      <c r="C539" s="158"/>
      <c r="D539" s="43"/>
      <c r="E539" s="148"/>
      <c r="H539" s="43"/>
      <c r="I539" s="43"/>
      <c r="J539" s="43"/>
    </row>
    <row r="540" spans="1:10" s="162" customFormat="1" x14ac:dyDescent="0.2">
      <c r="A540" s="148"/>
      <c r="B540" s="150"/>
      <c r="C540" s="158"/>
      <c r="D540" s="43"/>
      <c r="E540" s="148"/>
      <c r="H540" s="43"/>
      <c r="I540" s="43"/>
      <c r="J540" s="43"/>
    </row>
    <row r="541" spans="1:10" s="162" customFormat="1" x14ac:dyDescent="0.2">
      <c r="A541" s="148"/>
      <c r="B541" s="150"/>
      <c r="C541" s="158"/>
      <c r="D541" s="43"/>
      <c r="E541" s="148"/>
      <c r="H541" s="43"/>
      <c r="I541" s="43"/>
      <c r="J541" s="43"/>
    </row>
    <row r="542" spans="1:10" s="162" customFormat="1" x14ac:dyDescent="0.2">
      <c r="A542" s="148"/>
      <c r="B542" s="150"/>
      <c r="C542" s="158"/>
      <c r="D542" s="43"/>
      <c r="E542" s="148"/>
      <c r="H542" s="43"/>
      <c r="I542" s="43"/>
      <c r="J542" s="43"/>
    </row>
    <row r="543" spans="1:10" s="162" customFormat="1" x14ac:dyDescent="0.2">
      <c r="A543" s="148"/>
      <c r="B543" s="150"/>
      <c r="C543" s="158"/>
      <c r="D543" s="43"/>
      <c r="E543" s="148"/>
      <c r="H543" s="43"/>
      <c r="I543" s="43"/>
      <c r="J543" s="43"/>
    </row>
    <row r="544" spans="1:10" s="162" customFormat="1" x14ac:dyDescent="0.2">
      <c r="A544" s="148"/>
      <c r="B544" s="150"/>
      <c r="C544" s="158"/>
      <c r="D544" s="43"/>
      <c r="E544" s="148"/>
      <c r="H544" s="43"/>
      <c r="I544" s="43"/>
      <c r="J544" s="43"/>
    </row>
    <row r="545" spans="1:10" s="162" customFormat="1" x14ac:dyDescent="0.2">
      <c r="A545" s="148"/>
      <c r="B545" s="150"/>
      <c r="C545" s="158"/>
      <c r="D545" s="43"/>
      <c r="E545" s="148"/>
      <c r="H545" s="43"/>
      <c r="I545" s="43"/>
      <c r="J545" s="43"/>
    </row>
    <row r="546" spans="1:10" s="162" customFormat="1" x14ac:dyDescent="0.2">
      <c r="A546" s="148"/>
      <c r="B546" s="150"/>
      <c r="C546" s="158"/>
      <c r="D546" s="43"/>
      <c r="E546" s="148"/>
      <c r="H546" s="43"/>
      <c r="I546" s="43"/>
      <c r="J546" s="43"/>
    </row>
    <row r="547" spans="1:10" s="162" customFormat="1" x14ac:dyDescent="0.2">
      <c r="A547" s="148"/>
      <c r="B547" s="150"/>
      <c r="C547" s="158"/>
      <c r="D547" s="43"/>
      <c r="E547" s="148"/>
      <c r="H547" s="43"/>
      <c r="I547" s="43"/>
      <c r="J547" s="43"/>
    </row>
    <row r="548" spans="1:10" s="162" customFormat="1" x14ac:dyDescent="0.2">
      <c r="A548" s="148"/>
      <c r="B548" s="150"/>
      <c r="C548" s="158"/>
      <c r="D548" s="43"/>
      <c r="E548" s="148"/>
      <c r="H548" s="43"/>
      <c r="I548" s="43"/>
      <c r="J548" s="43"/>
    </row>
    <row r="549" spans="1:10" s="162" customFormat="1" x14ac:dyDescent="0.2">
      <c r="A549" s="148"/>
      <c r="B549" s="150"/>
      <c r="C549" s="158"/>
      <c r="D549" s="43"/>
      <c r="E549" s="148"/>
      <c r="H549" s="43"/>
      <c r="I549" s="43"/>
      <c r="J549" s="43"/>
    </row>
    <row r="550" spans="1:10" s="162" customFormat="1" x14ac:dyDescent="0.2">
      <c r="A550" s="148"/>
      <c r="B550" s="150"/>
      <c r="C550" s="158"/>
      <c r="D550" s="43"/>
      <c r="E550" s="148"/>
      <c r="H550" s="43"/>
      <c r="I550" s="43"/>
      <c r="J550" s="43"/>
    </row>
    <row r="551" spans="1:10" s="162" customFormat="1" x14ac:dyDescent="0.2">
      <c r="A551" s="148"/>
      <c r="B551" s="150"/>
      <c r="C551" s="158"/>
      <c r="D551" s="43"/>
      <c r="E551" s="148"/>
      <c r="H551" s="43"/>
      <c r="I551" s="43"/>
      <c r="J551" s="43"/>
    </row>
    <row r="552" spans="1:10" s="162" customFormat="1" x14ac:dyDescent="0.2">
      <c r="A552" s="148"/>
      <c r="B552" s="150"/>
      <c r="C552" s="158"/>
      <c r="D552" s="43"/>
      <c r="E552" s="148"/>
      <c r="H552" s="43"/>
      <c r="I552" s="43"/>
      <c r="J552" s="43"/>
    </row>
    <row r="553" spans="1:10" s="162" customFormat="1" x14ac:dyDescent="0.2">
      <c r="A553" s="148"/>
      <c r="B553" s="150"/>
      <c r="C553" s="158"/>
      <c r="D553" s="43"/>
      <c r="E553" s="148"/>
      <c r="H553" s="43"/>
      <c r="I553" s="43"/>
      <c r="J553" s="43"/>
    </row>
    <row r="554" spans="1:10" s="162" customFormat="1" x14ac:dyDescent="0.2">
      <c r="A554" s="148"/>
      <c r="B554" s="150"/>
      <c r="C554" s="158"/>
      <c r="D554" s="43"/>
      <c r="E554" s="148"/>
      <c r="H554" s="43"/>
      <c r="I554" s="43"/>
      <c r="J554" s="43"/>
    </row>
    <row r="555" spans="1:10" s="162" customFormat="1" x14ac:dyDescent="0.2">
      <c r="A555" s="148"/>
      <c r="B555" s="150"/>
      <c r="C555" s="158"/>
      <c r="D555" s="43"/>
      <c r="E555" s="148"/>
      <c r="H555" s="43"/>
      <c r="I555" s="43"/>
      <c r="J555" s="43"/>
    </row>
    <row r="556" spans="1:10" s="162" customFormat="1" x14ac:dyDescent="0.2">
      <c r="A556" s="148"/>
      <c r="B556" s="150"/>
      <c r="C556" s="158"/>
      <c r="D556" s="43"/>
      <c r="E556" s="148"/>
      <c r="H556" s="43"/>
      <c r="I556" s="43"/>
      <c r="J556" s="43"/>
    </row>
    <row r="557" spans="1:10" s="162" customFormat="1" x14ac:dyDescent="0.2">
      <c r="A557" s="148"/>
      <c r="B557" s="150"/>
      <c r="C557" s="158"/>
      <c r="D557" s="43"/>
      <c r="E557" s="148"/>
      <c r="H557" s="43"/>
      <c r="I557" s="43"/>
      <c r="J557" s="43"/>
    </row>
    <row r="558" spans="1:10" s="162" customFormat="1" x14ac:dyDescent="0.2">
      <c r="A558" s="148"/>
      <c r="B558" s="150"/>
      <c r="C558" s="158"/>
      <c r="D558" s="43"/>
      <c r="E558" s="148"/>
      <c r="H558" s="43"/>
      <c r="I558" s="43"/>
      <c r="J558" s="43"/>
    </row>
    <row r="559" spans="1:10" s="162" customFormat="1" x14ac:dyDescent="0.2">
      <c r="A559" s="148"/>
      <c r="B559" s="150"/>
      <c r="C559" s="158"/>
      <c r="D559" s="43"/>
      <c r="E559" s="148"/>
      <c r="H559" s="43"/>
      <c r="I559" s="43"/>
      <c r="J559" s="43"/>
    </row>
    <row r="560" spans="1:10" s="162" customFormat="1" x14ac:dyDescent="0.2">
      <c r="A560" s="148"/>
      <c r="B560" s="150"/>
      <c r="C560" s="158"/>
      <c r="D560" s="43"/>
      <c r="E560" s="148"/>
      <c r="H560" s="43"/>
      <c r="I560" s="43"/>
      <c r="J560" s="43"/>
    </row>
    <row r="561" spans="1:10" s="162" customFormat="1" x14ac:dyDescent="0.2">
      <c r="A561" s="148"/>
      <c r="B561" s="150"/>
      <c r="C561" s="158"/>
      <c r="D561" s="43"/>
      <c r="E561" s="148"/>
      <c r="H561" s="43"/>
      <c r="I561" s="43"/>
      <c r="J561" s="43"/>
    </row>
    <row r="562" spans="1:10" s="162" customFormat="1" x14ac:dyDescent="0.2">
      <c r="A562" s="148"/>
      <c r="B562" s="150"/>
      <c r="C562" s="158"/>
      <c r="D562" s="43"/>
      <c r="E562" s="148"/>
      <c r="H562" s="43"/>
      <c r="I562" s="43"/>
      <c r="J562" s="43"/>
    </row>
    <row r="563" spans="1:10" s="162" customFormat="1" x14ac:dyDescent="0.2">
      <c r="A563" s="148"/>
      <c r="B563" s="150"/>
      <c r="C563" s="158"/>
      <c r="D563" s="43"/>
      <c r="E563" s="148"/>
      <c r="H563" s="43"/>
      <c r="I563" s="43"/>
      <c r="J563" s="43"/>
    </row>
    <row r="564" spans="1:10" s="162" customFormat="1" x14ac:dyDescent="0.2">
      <c r="A564" s="148"/>
      <c r="B564" s="150"/>
      <c r="C564" s="158"/>
      <c r="D564" s="43"/>
      <c r="E564" s="148"/>
      <c r="H564" s="43"/>
      <c r="I564" s="43"/>
      <c r="J564" s="43"/>
    </row>
    <row r="565" spans="1:10" s="162" customFormat="1" x14ac:dyDescent="0.2">
      <c r="A565" s="148"/>
      <c r="B565" s="150"/>
      <c r="C565" s="158"/>
      <c r="D565" s="43"/>
      <c r="E565" s="148"/>
      <c r="H565" s="43"/>
      <c r="I565" s="43"/>
      <c r="J565" s="43"/>
    </row>
    <row r="566" spans="1:10" s="162" customFormat="1" x14ac:dyDescent="0.2">
      <c r="A566" s="148"/>
      <c r="B566" s="150"/>
      <c r="C566" s="158"/>
      <c r="D566" s="43"/>
      <c r="E566" s="148"/>
      <c r="H566" s="43"/>
      <c r="I566" s="43"/>
      <c r="J566" s="43"/>
    </row>
    <row r="567" spans="1:10" s="162" customFormat="1" x14ac:dyDescent="0.2">
      <c r="A567" s="148"/>
      <c r="B567" s="150"/>
      <c r="C567" s="158"/>
      <c r="D567" s="43"/>
      <c r="E567" s="148"/>
      <c r="H567" s="43"/>
      <c r="I567" s="43"/>
      <c r="J567" s="43"/>
    </row>
    <row r="568" spans="1:10" s="162" customFormat="1" x14ac:dyDescent="0.2">
      <c r="A568" s="148"/>
      <c r="B568" s="150"/>
      <c r="C568" s="158"/>
      <c r="D568" s="43"/>
      <c r="E568" s="148"/>
      <c r="H568" s="43"/>
      <c r="I568" s="43"/>
      <c r="J568" s="43"/>
    </row>
    <row r="569" spans="1:10" s="162" customFormat="1" x14ac:dyDescent="0.2">
      <c r="A569" s="148"/>
      <c r="B569" s="150"/>
      <c r="C569" s="158"/>
      <c r="D569" s="43"/>
      <c r="E569" s="148"/>
      <c r="H569" s="43"/>
      <c r="I569" s="43"/>
      <c r="J569" s="43"/>
    </row>
    <row r="570" spans="1:10" s="162" customFormat="1" x14ac:dyDescent="0.2">
      <c r="A570" s="148"/>
      <c r="B570" s="150"/>
      <c r="C570" s="158"/>
      <c r="D570" s="43"/>
      <c r="E570" s="148"/>
      <c r="H570" s="43"/>
      <c r="I570" s="43"/>
      <c r="J570" s="43"/>
    </row>
    <row r="571" spans="1:10" s="162" customFormat="1" x14ac:dyDescent="0.2">
      <c r="A571" s="148"/>
      <c r="B571" s="150"/>
      <c r="C571" s="158"/>
      <c r="D571" s="43"/>
      <c r="E571" s="148"/>
      <c r="H571" s="43"/>
      <c r="I571" s="43"/>
      <c r="J571" s="43"/>
    </row>
    <row r="572" spans="1:10" s="162" customFormat="1" x14ac:dyDescent="0.2">
      <c r="A572" s="148"/>
      <c r="B572" s="150"/>
      <c r="C572" s="158"/>
      <c r="D572" s="43"/>
      <c r="E572" s="148"/>
      <c r="H572" s="43"/>
      <c r="I572" s="43"/>
      <c r="J572" s="43"/>
    </row>
    <row r="573" spans="1:10" s="162" customFormat="1" x14ac:dyDescent="0.2">
      <c r="A573" s="148"/>
      <c r="B573" s="150"/>
      <c r="C573" s="158"/>
      <c r="D573" s="43"/>
      <c r="E573" s="148"/>
      <c r="H573" s="43"/>
      <c r="I573" s="43"/>
      <c r="J573" s="43"/>
    </row>
    <row r="574" spans="1:10" s="162" customFormat="1" x14ac:dyDescent="0.2">
      <c r="A574" s="148"/>
      <c r="B574" s="150"/>
      <c r="C574" s="158"/>
      <c r="D574" s="43"/>
      <c r="E574" s="148"/>
      <c r="H574" s="43"/>
      <c r="I574" s="43"/>
      <c r="J574" s="43"/>
    </row>
    <row r="575" spans="1:10" s="162" customFormat="1" x14ac:dyDescent="0.2">
      <c r="A575" s="148"/>
      <c r="B575" s="150"/>
      <c r="C575" s="158"/>
      <c r="D575" s="43"/>
      <c r="E575" s="148"/>
      <c r="H575" s="43"/>
      <c r="I575" s="43"/>
      <c r="J575" s="43"/>
    </row>
    <row r="576" spans="1:10" s="162" customFormat="1" x14ac:dyDescent="0.2">
      <c r="A576" s="148"/>
      <c r="B576" s="150"/>
      <c r="C576" s="158"/>
      <c r="D576" s="43"/>
      <c r="E576" s="148"/>
      <c r="H576" s="43"/>
      <c r="I576" s="43"/>
      <c r="J576" s="43"/>
    </row>
    <row r="577" spans="1:10" s="162" customFormat="1" x14ac:dyDescent="0.2">
      <c r="A577" s="148"/>
      <c r="B577" s="150"/>
      <c r="C577" s="158"/>
      <c r="D577" s="43"/>
      <c r="E577" s="148"/>
      <c r="H577" s="43"/>
      <c r="I577" s="43"/>
      <c r="J577" s="43"/>
    </row>
    <row r="578" spans="1:10" s="162" customFormat="1" x14ac:dyDescent="0.2">
      <c r="A578" s="148"/>
      <c r="B578" s="150"/>
      <c r="C578" s="158"/>
      <c r="D578" s="43"/>
      <c r="E578" s="148"/>
      <c r="H578" s="43"/>
      <c r="I578" s="43"/>
      <c r="J578" s="43"/>
    </row>
    <row r="579" spans="1:10" s="162" customFormat="1" x14ac:dyDescent="0.2">
      <c r="A579" s="148"/>
      <c r="B579" s="150"/>
      <c r="C579" s="158"/>
      <c r="D579" s="43"/>
      <c r="E579" s="148"/>
      <c r="H579" s="43"/>
      <c r="I579" s="43"/>
      <c r="J579" s="43"/>
    </row>
    <row r="580" spans="1:10" s="162" customFormat="1" x14ac:dyDescent="0.2">
      <c r="A580" s="148"/>
      <c r="B580" s="150"/>
      <c r="C580" s="158"/>
      <c r="D580" s="43"/>
      <c r="E580" s="148"/>
      <c r="H580" s="43"/>
      <c r="I580" s="43"/>
      <c r="J580" s="43"/>
    </row>
    <row r="581" spans="1:10" s="162" customFormat="1" x14ac:dyDescent="0.2">
      <c r="A581" s="148"/>
      <c r="B581" s="150"/>
      <c r="C581" s="158"/>
      <c r="D581" s="43"/>
      <c r="E581" s="148"/>
      <c r="H581" s="43"/>
      <c r="I581" s="43"/>
      <c r="J581" s="43"/>
    </row>
    <row r="582" spans="1:10" s="162" customFormat="1" x14ac:dyDescent="0.2">
      <c r="A582" s="148"/>
      <c r="B582" s="150"/>
      <c r="C582" s="158"/>
      <c r="D582" s="43"/>
      <c r="E582" s="148"/>
      <c r="H582" s="43"/>
      <c r="I582" s="43"/>
      <c r="J582" s="43"/>
    </row>
    <row r="583" spans="1:10" s="162" customFormat="1" x14ac:dyDescent="0.2">
      <c r="A583" s="148"/>
      <c r="B583" s="150"/>
      <c r="C583" s="158"/>
      <c r="D583" s="43"/>
      <c r="E583" s="148"/>
      <c r="H583" s="43"/>
      <c r="I583" s="43"/>
      <c r="J583" s="43"/>
    </row>
    <row r="584" spans="1:10" s="162" customFormat="1" x14ac:dyDescent="0.2">
      <c r="A584" s="148"/>
      <c r="B584" s="150"/>
      <c r="C584" s="158"/>
      <c r="D584" s="43"/>
      <c r="E584" s="148"/>
      <c r="H584" s="43"/>
      <c r="I584" s="43"/>
      <c r="J584" s="43"/>
    </row>
    <row r="585" spans="1:10" s="162" customFormat="1" x14ac:dyDescent="0.2">
      <c r="A585" s="148"/>
      <c r="B585" s="150"/>
      <c r="C585" s="158"/>
      <c r="D585" s="43"/>
      <c r="E585" s="148"/>
      <c r="H585" s="43"/>
      <c r="I585" s="43"/>
      <c r="J585" s="43"/>
    </row>
    <row r="586" spans="1:10" s="162" customFormat="1" x14ac:dyDescent="0.2">
      <c r="A586" s="148"/>
      <c r="B586" s="150"/>
      <c r="C586" s="158"/>
      <c r="D586" s="43"/>
      <c r="E586" s="148"/>
      <c r="H586" s="43"/>
      <c r="I586" s="43"/>
      <c r="J586" s="43"/>
    </row>
    <row r="587" spans="1:10" s="162" customFormat="1" x14ac:dyDescent="0.2">
      <c r="A587" s="148"/>
      <c r="B587" s="150"/>
      <c r="C587" s="158"/>
      <c r="D587" s="43"/>
      <c r="E587" s="148"/>
      <c r="H587" s="43"/>
      <c r="I587" s="43"/>
      <c r="J587" s="43"/>
    </row>
    <row r="588" spans="1:10" s="162" customFormat="1" x14ac:dyDescent="0.2">
      <c r="A588" s="148"/>
      <c r="B588" s="150"/>
      <c r="C588" s="158"/>
      <c r="D588" s="43"/>
      <c r="E588" s="148"/>
      <c r="H588" s="43"/>
      <c r="I588" s="43"/>
      <c r="J588" s="43"/>
    </row>
    <row r="589" spans="1:10" s="162" customFormat="1" x14ac:dyDescent="0.2">
      <c r="A589" s="148"/>
      <c r="B589" s="150"/>
      <c r="C589" s="158"/>
      <c r="D589" s="43"/>
      <c r="E589" s="148"/>
      <c r="H589" s="43"/>
      <c r="I589" s="43"/>
      <c r="J589" s="43"/>
    </row>
    <row r="590" spans="1:10" s="162" customFormat="1" x14ac:dyDescent="0.2">
      <c r="A590" s="148"/>
      <c r="B590" s="150"/>
      <c r="C590" s="158"/>
      <c r="D590" s="43"/>
      <c r="E590" s="148"/>
      <c r="H590" s="43"/>
      <c r="I590" s="43"/>
      <c r="J590" s="43"/>
    </row>
    <row r="591" spans="1:10" s="162" customFormat="1" x14ac:dyDescent="0.2">
      <c r="A591" s="148"/>
      <c r="B591" s="150"/>
      <c r="C591" s="158"/>
      <c r="D591" s="43"/>
      <c r="E591" s="148"/>
      <c r="H591" s="43"/>
      <c r="I591" s="43"/>
      <c r="J591" s="43"/>
    </row>
    <row r="592" spans="1:10" s="162" customFormat="1" x14ac:dyDescent="0.2">
      <c r="A592" s="148"/>
      <c r="B592" s="150"/>
      <c r="C592" s="158"/>
      <c r="D592" s="43"/>
      <c r="E592" s="148"/>
      <c r="H592" s="43"/>
      <c r="I592" s="43"/>
      <c r="J592" s="43"/>
    </row>
    <row r="593" spans="1:10" s="162" customFormat="1" x14ac:dyDescent="0.2">
      <c r="A593" s="148"/>
      <c r="B593" s="150"/>
      <c r="C593" s="158"/>
      <c r="D593" s="43"/>
      <c r="E593" s="148"/>
      <c r="H593" s="43"/>
      <c r="I593" s="43"/>
      <c r="J593" s="43"/>
    </row>
    <row r="594" spans="1:10" s="162" customFormat="1" x14ac:dyDescent="0.2">
      <c r="A594" s="148"/>
      <c r="B594" s="150"/>
      <c r="C594" s="158"/>
      <c r="D594" s="43"/>
      <c r="E594" s="148"/>
      <c r="H594" s="43"/>
      <c r="I594" s="43"/>
      <c r="J594" s="43"/>
    </row>
    <row r="595" spans="1:10" s="162" customFormat="1" x14ac:dyDescent="0.2">
      <c r="A595" s="148"/>
      <c r="B595" s="150"/>
      <c r="C595" s="158"/>
      <c r="D595" s="43"/>
      <c r="E595" s="148"/>
      <c r="H595" s="43"/>
      <c r="I595" s="43"/>
      <c r="J595" s="43"/>
    </row>
    <row r="596" spans="1:10" s="162" customFormat="1" x14ac:dyDescent="0.2">
      <c r="A596" s="148"/>
      <c r="B596" s="150"/>
      <c r="C596" s="158"/>
      <c r="D596" s="43"/>
      <c r="E596" s="148"/>
      <c r="H596" s="43"/>
      <c r="I596" s="43"/>
      <c r="J596" s="43"/>
    </row>
    <row r="597" spans="1:10" s="162" customFormat="1" x14ac:dyDescent="0.2">
      <c r="A597" s="148"/>
      <c r="B597" s="150"/>
      <c r="C597" s="158"/>
      <c r="D597" s="43"/>
      <c r="E597" s="148"/>
      <c r="H597" s="43"/>
      <c r="I597" s="43"/>
      <c r="J597" s="43"/>
    </row>
    <row r="598" spans="1:10" s="162" customFormat="1" x14ac:dyDescent="0.2">
      <c r="A598" s="148"/>
      <c r="B598" s="150"/>
      <c r="C598" s="158"/>
      <c r="D598" s="43"/>
      <c r="E598" s="148"/>
      <c r="H598" s="43"/>
      <c r="I598" s="43"/>
      <c r="J598" s="43"/>
    </row>
    <row r="599" spans="1:10" s="162" customFormat="1" x14ac:dyDescent="0.2">
      <c r="A599" s="148"/>
      <c r="B599" s="150"/>
      <c r="C599" s="158"/>
      <c r="D599" s="43"/>
      <c r="E599" s="148"/>
      <c r="H599" s="43"/>
      <c r="I599" s="43"/>
      <c r="J599" s="43"/>
    </row>
    <row r="600" spans="1:10" s="162" customFormat="1" x14ac:dyDescent="0.2">
      <c r="A600" s="148"/>
      <c r="B600" s="150"/>
      <c r="C600" s="158"/>
      <c r="D600" s="43"/>
      <c r="E600" s="148"/>
      <c r="H600" s="43"/>
      <c r="I600" s="43"/>
      <c r="J600" s="43"/>
    </row>
    <row r="601" spans="1:10" s="162" customFormat="1" x14ac:dyDescent="0.2">
      <c r="A601" s="148"/>
      <c r="B601" s="150"/>
      <c r="C601" s="158"/>
      <c r="D601" s="43"/>
      <c r="E601" s="148"/>
      <c r="H601" s="43"/>
      <c r="I601" s="43"/>
      <c r="J601" s="43"/>
    </row>
    <row r="602" spans="1:10" s="162" customFormat="1" x14ac:dyDescent="0.2">
      <c r="A602" s="148"/>
      <c r="B602" s="150"/>
      <c r="C602" s="158"/>
      <c r="D602" s="43"/>
      <c r="E602" s="148"/>
      <c r="H602" s="43"/>
      <c r="I602" s="43"/>
      <c r="J602" s="43"/>
    </row>
    <row r="603" spans="1:10" s="162" customFormat="1" x14ac:dyDescent="0.2">
      <c r="A603" s="148"/>
      <c r="B603" s="150"/>
      <c r="C603" s="158"/>
      <c r="D603" s="43"/>
      <c r="E603" s="148"/>
      <c r="H603" s="43"/>
      <c r="I603" s="43"/>
      <c r="J603" s="43"/>
    </row>
    <row r="604" spans="1:10" s="162" customFormat="1" x14ac:dyDescent="0.2">
      <c r="A604" s="148"/>
      <c r="B604" s="150"/>
      <c r="C604" s="158"/>
      <c r="D604" s="43"/>
      <c r="E604" s="148"/>
      <c r="H604" s="43"/>
      <c r="I604" s="43"/>
      <c r="J604" s="43"/>
    </row>
    <row r="605" spans="1:10" s="162" customFormat="1" x14ac:dyDescent="0.2">
      <c r="A605" s="148"/>
      <c r="B605" s="150"/>
      <c r="C605" s="158"/>
      <c r="D605" s="43"/>
      <c r="E605" s="148"/>
      <c r="H605" s="43"/>
      <c r="I605" s="43"/>
      <c r="J605" s="43"/>
    </row>
    <row r="606" spans="1:10" s="162" customFormat="1" x14ac:dyDescent="0.2">
      <c r="A606" s="148"/>
      <c r="B606" s="150"/>
      <c r="C606" s="158"/>
      <c r="D606" s="43"/>
      <c r="E606" s="148"/>
      <c r="H606" s="43"/>
      <c r="I606" s="43"/>
      <c r="J606" s="43"/>
    </row>
    <row r="607" spans="1:10" s="162" customFormat="1" x14ac:dyDescent="0.2">
      <c r="A607" s="148"/>
      <c r="B607" s="150"/>
      <c r="C607" s="158"/>
      <c r="D607" s="43"/>
      <c r="E607" s="148"/>
      <c r="H607" s="43"/>
      <c r="I607" s="43"/>
      <c r="J607" s="43"/>
    </row>
    <row r="608" spans="1:10" s="162" customFormat="1" x14ac:dyDescent="0.2">
      <c r="A608" s="148"/>
      <c r="B608" s="150"/>
      <c r="C608" s="158"/>
      <c r="D608" s="43"/>
      <c r="E608" s="148"/>
      <c r="H608" s="43"/>
      <c r="I608" s="43"/>
      <c r="J608" s="43"/>
    </row>
    <row r="609" spans="1:10" s="162" customFormat="1" x14ac:dyDescent="0.2">
      <c r="A609" s="148"/>
      <c r="B609" s="150"/>
      <c r="C609" s="158"/>
      <c r="D609" s="43"/>
      <c r="E609" s="148"/>
      <c r="H609" s="43"/>
      <c r="I609" s="43"/>
      <c r="J609" s="43"/>
    </row>
    <row r="610" spans="1:10" s="162" customFormat="1" x14ac:dyDescent="0.2">
      <c r="A610" s="148"/>
      <c r="B610" s="150"/>
      <c r="C610" s="158"/>
      <c r="D610" s="43"/>
      <c r="E610" s="148"/>
      <c r="H610" s="43"/>
      <c r="I610" s="43"/>
      <c r="J610" s="43"/>
    </row>
    <row r="611" spans="1:10" s="162" customFormat="1" x14ac:dyDescent="0.2">
      <c r="A611" s="148"/>
      <c r="B611" s="150"/>
      <c r="C611" s="158"/>
      <c r="D611" s="43"/>
      <c r="E611" s="148"/>
      <c r="H611" s="43"/>
      <c r="I611" s="43"/>
      <c r="J611" s="43"/>
    </row>
    <row r="612" spans="1:10" s="162" customFormat="1" x14ac:dyDescent="0.2">
      <c r="A612" s="148"/>
      <c r="B612" s="150"/>
      <c r="C612" s="158"/>
      <c r="D612" s="43"/>
      <c r="E612" s="148"/>
      <c r="H612" s="43"/>
      <c r="I612" s="43"/>
      <c r="J612" s="43"/>
    </row>
    <row r="613" spans="1:10" s="162" customFormat="1" x14ac:dyDescent="0.2">
      <c r="A613" s="148"/>
      <c r="B613" s="150"/>
      <c r="C613" s="158"/>
      <c r="D613" s="43"/>
      <c r="E613" s="148"/>
      <c r="H613" s="43"/>
      <c r="I613" s="43"/>
      <c r="J613" s="43"/>
    </row>
    <row r="614" spans="1:10" s="162" customFormat="1" x14ac:dyDescent="0.2">
      <c r="A614" s="148"/>
      <c r="B614" s="150"/>
      <c r="C614" s="158"/>
      <c r="D614" s="43"/>
      <c r="E614" s="148"/>
      <c r="H614" s="43"/>
      <c r="I614" s="43"/>
      <c r="J614" s="43"/>
    </row>
    <row r="615" spans="1:10" s="162" customFormat="1" x14ac:dyDescent="0.2">
      <c r="A615" s="148"/>
      <c r="B615" s="150"/>
      <c r="C615" s="158"/>
      <c r="D615" s="43"/>
      <c r="E615" s="148"/>
      <c r="H615" s="43"/>
      <c r="I615" s="43"/>
      <c r="J615" s="43"/>
    </row>
    <row r="616" spans="1:10" s="162" customFormat="1" x14ac:dyDescent="0.2">
      <c r="A616" s="148"/>
      <c r="B616" s="150"/>
      <c r="C616" s="158"/>
      <c r="D616" s="43"/>
      <c r="E616" s="148"/>
      <c r="H616" s="43"/>
      <c r="I616" s="43"/>
      <c r="J616" s="43"/>
    </row>
    <row r="617" spans="1:10" s="162" customFormat="1" x14ac:dyDescent="0.2">
      <c r="A617" s="148"/>
      <c r="B617" s="150"/>
      <c r="C617" s="158"/>
      <c r="D617" s="43"/>
      <c r="E617" s="148"/>
      <c r="H617" s="43"/>
      <c r="I617" s="43"/>
      <c r="J617" s="43"/>
    </row>
    <row r="618" spans="1:10" s="162" customFormat="1" x14ac:dyDescent="0.2">
      <c r="A618" s="148"/>
      <c r="B618" s="150"/>
      <c r="C618" s="158"/>
      <c r="D618" s="43"/>
      <c r="E618" s="148"/>
      <c r="H618" s="43"/>
      <c r="I618" s="43"/>
      <c r="J618" s="43"/>
    </row>
    <row r="619" spans="1:10" s="162" customFormat="1" x14ac:dyDescent="0.2">
      <c r="A619" s="148"/>
      <c r="B619" s="150"/>
      <c r="C619" s="158"/>
      <c r="D619" s="43"/>
      <c r="E619" s="148"/>
      <c r="H619" s="43"/>
      <c r="I619" s="43"/>
      <c r="J619" s="43"/>
    </row>
    <row r="620" spans="1:10" s="162" customFormat="1" x14ac:dyDescent="0.2">
      <c r="A620" s="148"/>
      <c r="B620" s="150"/>
      <c r="C620" s="158"/>
      <c r="D620" s="43"/>
      <c r="E620" s="148"/>
      <c r="H620" s="43"/>
      <c r="I620" s="43"/>
      <c r="J620" s="43"/>
    </row>
    <row r="621" spans="1:10" s="162" customFormat="1" x14ac:dyDescent="0.2">
      <c r="A621" s="148"/>
      <c r="B621" s="150"/>
      <c r="C621" s="158"/>
      <c r="D621" s="43"/>
      <c r="E621" s="148"/>
      <c r="H621" s="43"/>
      <c r="I621" s="43"/>
      <c r="J621" s="43"/>
    </row>
    <row r="622" spans="1:10" s="162" customFormat="1" x14ac:dyDescent="0.2">
      <c r="A622" s="148"/>
      <c r="B622" s="150"/>
      <c r="C622" s="158"/>
      <c r="D622" s="43"/>
      <c r="E622" s="148"/>
      <c r="H622" s="43"/>
      <c r="I622" s="43"/>
      <c r="J622" s="43"/>
    </row>
    <row r="623" spans="1:10" s="162" customFormat="1" x14ac:dyDescent="0.2">
      <c r="A623" s="148"/>
      <c r="B623" s="150"/>
      <c r="C623" s="158"/>
      <c r="D623" s="43"/>
      <c r="E623" s="148"/>
      <c r="H623" s="43"/>
      <c r="I623" s="43"/>
      <c r="J623" s="43"/>
    </row>
    <row r="624" spans="1:10" s="162" customFormat="1" x14ac:dyDescent="0.2">
      <c r="A624" s="148"/>
      <c r="B624" s="150"/>
      <c r="C624" s="158"/>
      <c r="D624" s="43"/>
      <c r="E624" s="148"/>
      <c r="H624" s="43"/>
      <c r="I624" s="43"/>
      <c r="J624" s="43"/>
    </row>
    <row r="625" spans="1:10" s="162" customFormat="1" x14ac:dyDescent="0.2">
      <c r="A625" s="148"/>
      <c r="B625" s="150"/>
      <c r="C625" s="158"/>
      <c r="D625" s="43"/>
      <c r="E625" s="148"/>
      <c r="H625" s="43"/>
      <c r="I625" s="43"/>
      <c r="J625" s="43"/>
    </row>
    <row r="626" spans="1:10" s="162" customFormat="1" x14ac:dyDescent="0.2">
      <c r="A626" s="148"/>
      <c r="B626" s="150"/>
      <c r="C626" s="158"/>
      <c r="D626" s="43"/>
      <c r="E626" s="148"/>
      <c r="H626" s="43"/>
      <c r="I626" s="43"/>
      <c r="J626" s="43"/>
    </row>
    <row r="627" spans="1:10" s="162" customFormat="1" x14ac:dyDescent="0.2">
      <c r="A627" s="148"/>
      <c r="B627" s="150"/>
      <c r="C627" s="158"/>
      <c r="D627" s="43"/>
      <c r="E627" s="148"/>
      <c r="H627" s="43"/>
      <c r="I627" s="43"/>
      <c r="J627" s="43"/>
    </row>
    <row r="628" spans="1:10" s="162" customFormat="1" x14ac:dyDescent="0.2">
      <c r="A628" s="148"/>
      <c r="B628" s="150"/>
      <c r="C628" s="158"/>
      <c r="D628" s="43"/>
      <c r="E628" s="148"/>
      <c r="H628" s="43"/>
      <c r="I628" s="43"/>
      <c r="J628" s="43"/>
    </row>
  </sheetData>
  <pageMargins left="0.25" right="0.25" top="0.95" bottom="0.75" header="0.09" footer="0.3"/>
  <pageSetup scale="75" orientation="portrait" r:id="rId1"/>
  <headerFooter alignWithMargins="0">
    <oddHeader>&amp;CDepartment of Administrative Services
Major Maintenance 
2000
&amp;A
&amp;D</oddHeader>
    <oddFooter>&amp;LAcct Codes 0017-335-2000
Reversion 6/30/2027
&amp;C&amp;Z&amp;F&amp;R&amp;P/&amp;N</oddFooter>
  </headerFooter>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F2B871-6577-4DD6-A909-1E7F171B6A83}">
  <sheetPr>
    <tabColor rgb="FF0070C0"/>
    <pageSetUpPr fitToPage="1"/>
  </sheetPr>
  <dimension ref="A1:J628"/>
  <sheetViews>
    <sheetView zoomScaleNormal="100" workbookViewId="0">
      <selection activeCell="E9" sqref="E9"/>
    </sheetView>
  </sheetViews>
  <sheetFormatPr defaultColWidth="11.42578125" defaultRowHeight="12.75" x14ac:dyDescent="0.2"/>
  <cols>
    <col min="1" max="1" width="24.5703125" style="148" customWidth="1"/>
    <col min="2" max="2" width="9.42578125" style="150" customWidth="1"/>
    <col min="3" max="3" width="25" style="158" bestFit="1" customWidth="1"/>
    <col min="4" max="4" width="14.42578125" style="43" customWidth="1"/>
    <col min="5" max="5" width="13.5703125" style="162" customWidth="1"/>
    <col min="6" max="6" width="12.42578125" style="162" customWidth="1"/>
    <col min="7" max="7" width="10.5703125" style="162" customWidth="1"/>
    <col min="8" max="8" width="12.42578125" style="43" customWidth="1"/>
    <col min="9" max="9" width="6.42578125" style="43" bestFit="1" customWidth="1"/>
    <col min="10" max="10" width="6.7109375" style="43" customWidth="1"/>
    <col min="11" max="16384" width="11.42578125" style="43"/>
  </cols>
  <sheetData>
    <row r="1" spans="1:10" s="135" customFormat="1" ht="24.75" customHeight="1" x14ac:dyDescent="0.25">
      <c r="A1" s="31" t="str">
        <f>'RECAP #9436.00'!B1</f>
        <v>DAS TH Residence Elevator Replacement</v>
      </c>
      <c r="B1" s="31"/>
      <c r="C1" s="133"/>
      <c r="D1" s="133"/>
      <c r="E1" s="133"/>
      <c r="F1" s="134"/>
      <c r="G1" s="134"/>
    </row>
    <row r="2" spans="1:10" s="135" customFormat="1" ht="15.75" x14ac:dyDescent="0.25">
      <c r="A2" s="32" t="str">
        <f>'RECAP #9436.00'!B2</f>
        <v>Project # 9436.00</v>
      </c>
      <c r="B2" s="136"/>
      <c r="C2" s="133"/>
      <c r="D2" s="133"/>
      <c r="E2" s="133"/>
      <c r="F2" s="134"/>
      <c r="G2" s="134"/>
    </row>
    <row r="3" spans="1:10" s="135" customFormat="1" ht="15.75" x14ac:dyDescent="0.25">
      <c r="A3" s="137" t="str">
        <f>'RECAP #9436.00'!B3</f>
        <v>Program code 943600</v>
      </c>
      <c r="B3" s="136"/>
      <c r="C3" s="133"/>
      <c r="D3" s="138" t="str">
        <f>'RECAP #9436.00'!E3</f>
        <v>Major Program 4D03</v>
      </c>
      <c r="E3" s="133"/>
      <c r="F3" s="134"/>
      <c r="G3" s="134"/>
    </row>
    <row r="4" spans="1:10" s="135" customFormat="1" ht="15.75" x14ac:dyDescent="0.25">
      <c r="A4" s="31" t="s">
        <v>450</v>
      </c>
      <c r="B4" s="32"/>
      <c r="D4" s="139" t="s">
        <v>451</v>
      </c>
      <c r="E4" s="134"/>
      <c r="F4" s="134"/>
      <c r="G4" s="134"/>
    </row>
    <row r="5" spans="1:10" s="135" customFormat="1" ht="15.75" x14ac:dyDescent="0.25">
      <c r="A5" s="140" t="s">
        <v>86</v>
      </c>
      <c r="C5" s="141"/>
      <c r="D5" s="38" t="s">
        <v>452</v>
      </c>
      <c r="E5" s="43"/>
      <c r="F5" s="134"/>
      <c r="G5" s="134"/>
    </row>
    <row r="6" spans="1:10" s="135" customFormat="1" ht="15.75" x14ac:dyDescent="0.25">
      <c r="A6" s="32" t="str">
        <f>'RECAP #9436.00'!B6</f>
        <v>Project Manager - James T.</v>
      </c>
      <c r="B6" s="32"/>
      <c r="C6" s="142"/>
      <c r="D6" s="143" t="s">
        <v>159</v>
      </c>
      <c r="E6" s="43"/>
      <c r="F6" s="44"/>
      <c r="G6" s="134"/>
    </row>
    <row r="7" spans="1:10" s="135" customFormat="1" ht="15.75" x14ac:dyDescent="0.25">
      <c r="B7" s="144"/>
      <c r="C7" s="144"/>
      <c r="E7" s="44"/>
      <c r="F7" s="44"/>
      <c r="G7" s="134"/>
      <c r="I7" s="135" t="s">
        <v>5</v>
      </c>
    </row>
    <row r="8" spans="1:10" s="135" customFormat="1" ht="32.25" thickBot="1" x14ac:dyDescent="0.3">
      <c r="A8" s="145" t="s">
        <v>20</v>
      </c>
      <c r="B8" s="146" t="s">
        <v>21</v>
      </c>
      <c r="C8" s="147" t="s">
        <v>22</v>
      </c>
      <c r="D8" s="131" t="s">
        <v>23</v>
      </c>
      <c r="E8" s="131" t="s">
        <v>24</v>
      </c>
      <c r="F8" s="131" t="s">
        <v>25</v>
      </c>
      <c r="G8" s="131" t="s">
        <v>26</v>
      </c>
      <c r="H8" s="131" t="s">
        <v>27</v>
      </c>
      <c r="I8" s="256" t="s">
        <v>5</v>
      </c>
    </row>
    <row r="9" spans="1:10" x14ac:dyDescent="0.2">
      <c r="A9" s="148" t="s">
        <v>453</v>
      </c>
      <c r="B9" s="149">
        <v>46062</v>
      </c>
      <c r="C9" s="150" t="s">
        <v>211</v>
      </c>
      <c r="D9" s="151">
        <v>14244.11</v>
      </c>
      <c r="E9" s="152">
        <f>D9</f>
        <v>14244.11</v>
      </c>
      <c r="F9" s="153"/>
      <c r="G9" s="153"/>
      <c r="H9" s="153">
        <f>E9</f>
        <v>14244.11</v>
      </c>
      <c r="I9" s="257"/>
      <c r="J9" s="257"/>
    </row>
    <row r="10" spans="1:10" x14ac:dyDescent="0.2">
      <c r="A10" s="148" t="s">
        <v>495</v>
      </c>
      <c r="B10" s="149">
        <v>46107</v>
      </c>
      <c r="C10" s="150" t="s">
        <v>496</v>
      </c>
      <c r="D10" s="151"/>
      <c r="E10" s="152">
        <f t="shared" ref="E10:E21" si="0">E9+D10</f>
        <v>14244.11</v>
      </c>
      <c r="F10" s="155">
        <v>14244.11</v>
      </c>
      <c r="G10" s="153">
        <f t="shared" ref="G10:G21" si="1">G9+F10</f>
        <v>14244.11</v>
      </c>
      <c r="H10" s="153">
        <f t="shared" ref="H10:H21" si="2">H9-F10+D10</f>
        <v>0</v>
      </c>
    </row>
    <row r="11" spans="1:10" x14ac:dyDescent="0.2">
      <c r="B11" s="149"/>
      <c r="C11" s="150"/>
      <c r="D11" s="151"/>
      <c r="E11" s="152">
        <f t="shared" si="0"/>
        <v>14244.11</v>
      </c>
      <c r="F11" s="155"/>
      <c r="G11" s="153">
        <f t="shared" si="1"/>
        <v>14244.11</v>
      </c>
      <c r="H11" s="153">
        <f t="shared" si="2"/>
        <v>0</v>
      </c>
      <c r="I11" s="155"/>
    </row>
    <row r="12" spans="1:10" x14ac:dyDescent="0.2">
      <c r="B12" s="149"/>
      <c r="C12" s="150"/>
      <c r="D12" s="151"/>
      <c r="E12" s="152">
        <f t="shared" si="0"/>
        <v>14244.11</v>
      </c>
      <c r="F12" s="155"/>
      <c r="G12" s="153">
        <f t="shared" si="1"/>
        <v>14244.11</v>
      </c>
      <c r="H12" s="153">
        <f t="shared" si="2"/>
        <v>0</v>
      </c>
      <c r="I12" s="155"/>
    </row>
    <row r="13" spans="1:10" x14ac:dyDescent="0.2">
      <c r="B13" s="149"/>
      <c r="C13" s="150"/>
      <c r="D13" s="152"/>
      <c r="E13" s="152">
        <f t="shared" si="0"/>
        <v>14244.11</v>
      </c>
      <c r="F13" s="155"/>
      <c r="G13" s="153">
        <f t="shared" si="1"/>
        <v>14244.11</v>
      </c>
      <c r="H13" s="153">
        <f t="shared" si="2"/>
        <v>0</v>
      </c>
      <c r="I13" s="155"/>
    </row>
    <row r="14" spans="1:10" x14ac:dyDescent="0.2">
      <c r="B14" s="149"/>
      <c r="C14" s="150"/>
      <c r="D14" s="152"/>
      <c r="E14" s="152">
        <f t="shared" si="0"/>
        <v>14244.11</v>
      </c>
      <c r="F14" s="155"/>
      <c r="G14" s="153">
        <f t="shared" si="1"/>
        <v>14244.11</v>
      </c>
      <c r="H14" s="153">
        <f t="shared" si="2"/>
        <v>0</v>
      </c>
      <c r="I14" s="155"/>
    </row>
    <row r="15" spans="1:10" x14ac:dyDescent="0.2">
      <c r="B15" s="149"/>
      <c r="C15" s="150"/>
      <c r="D15" s="152"/>
      <c r="E15" s="152">
        <f t="shared" si="0"/>
        <v>14244.11</v>
      </c>
      <c r="F15" s="155"/>
      <c r="G15" s="153">
        <f t="shared" si="1"/>
        <v>14244.11</v>
      </c>
      <c r="H15" s="153">
        <f t="shared" si="2"/>
        <v>0</v>
      </c>
      <c r="I15" s="155"/>
    </row>
    <row r="16" spans="1:10" x14ac:dyDescent="0.2">
      <c r="B16" s="149"/>
      <c r="C16" s="150"/>
      <c r="D16" s="152"/>
      <c r="E16" s="152">
        <f t="shared" si="0"/>
        <v>14244.11</v>
      </c>
      <c r="F16" s="155"/>
      <c r="G16" s="153">
        <f t="shared" si="1"/>
        <v>14244.11</v>
      </c>
      <c r="H16" s="153">
        <f t="shared" si="2"/>
        <v>0</v>
      </c>
      <c r="I16" s="155"/>
    </row>
    <row r="17" spans="2:9" x14ac:dyDescent="0.2">
      <c r="B17" s="149"/>
      <c r="C17" s="150"/>
      <c r="D17" s="152"/>
      <c r="E17" s="152">
        <f t="shared" si="0"/>
        <v>14244.11</v>
      </c>
      <c r="F17" s="155"/>
      <c r="G17" s="153">
        <f t="shared" si="1"/>
        <v>14244.11</v>
      </c>
      <c r="H17" s="153">
        <f t="shared" si="2"/>
        <v>0</v>
      </c>
      <c r="I17" s="155"/>
    </row>
    <row r="18" spans="2:9" x14ac:dyDescent="0.2">
      <c r="B18" s="149"/>
      <c r="C18" s="150"/>
      <c r="D18" s="152"/>
      <c r="E18" s="152">
        <f t="shared" si="0"/>
        <v>14244.11</v>
      </c>
      <c r="F18" s="155"/>
      <c r="G18" s="153">
        <f t="shared" si="1"/>
        <v>14244.11</v>
      </c>
      <c r="H18" s="153">
        <f t="shared" si="2"/>
        <v>0</v>
      </c>
      <c r="I18" s="155"/>
    </row>
    <row r="19" spans="2:9" x14ac:dyDescent="0.2">
      <c r="B19" s="149"/>
      <c r="C19" s="150"/>
      <c r="D19" s="152"/>
      <c r="E19" s="152">
        <f t="shared" si="0"/>
        <v>14244.11</v>
      </c>
      <c r="F19" s="153"/>
      <c r="G19" s="153">
        <f t="shared" si="1"/>
        <v>14244.11</v>
      </c>
      <c r="H19" s="153">
        <f t="shared" si="2"/>
        <v>0</v>
      </c>
      <c r="I19" s="155"/>
    </row>
    <row r="20" spans="2:9" x14ac:dyDescent="0.2">
      <c r="B20" s="149"/>
      <c r="C20" s="150"/>
      <c r="D20" s="152"/>
      <c r="E20" s="152">
        <f t="shared" si="0"/>
        <v>14244.11</v>
      </c>
      <c r="F20" s="153"/>
      <c r="G20" s="153">
        <f t="shared" si="1"/>
        <v>14244.11</v>
      </c>
      <c r="H20" s="153">
        <f t="shared" si="2"/>
        <v>0</v>
      </c>
      <c r="I20" s="155"/>
    </row>
    <row r="21" spans="2:9" x14ac:dyDescent="0.2">
      <c r="B21" s="149"/>
      <c r="C21" s="157"/>
      <c r="D21" s="152"/>
      <c r="E21" s="152">
        <f t="shared" si="0"/>
        <v>14244.11</v>
      </c>
      <c r="F21" s="153"/>
      <c r="G21" s="153">
        <f t="shared" si="1"/>
        <v>14244.11</v>
      </c>
      <c r="H21" s="153">
        <f t="shared" si="2"/>
        <v>0</v>
      </c>
      <c r="I21" s="155"/>
    </row>
    <row r="22" spans="2:9" x14ac:dyDescent="0.2">
      <c r="D22" s="153"/>
      <c r="E22" s="153"/>
      <c r="F22" s="153"/>
      <c r="G22" s="153"/>
      <c r="H22" s="153"/>
    </row>
    <row r="23" spans="2:9" ht="13.5" thickBot="1" x14ac:dyDescent="0.25">
      <c r="B23" s="159"/>
      <c r="C23" s="160" t="s">
        <v>28</v>
      </c>
      <c r="D23" s="161">
        <f>SUM(D9:D22)</f>
        <v>14244.11</v>
      </c>
      <c r="E23" s="161"/>
      <c r="F23" s="161">
        <f>SUM(F9:F22)</f>
        <v>14244.11</v>
      </c>
      <c r="G23" s="161"/>
      <c r="H23" s="161">
        <f>D23-F23</f>
        <v>0</v>
      </c>
      <c r="I23" s="38" t="s">
        <v>199</v>
      </c>
    </row>
    <row r="24" spans="2:9" ht="13.5" thickTop="1" x14ac:dyDescent="0.2">
      <c r="D24" s="153"/>
      <c r="E24" s="153"/>
      <c r="F24" s="153"/>
      <c r="G24" s="153"/>
      <c r="H24" s="153"/>
    </row>
    <row r="25" spans="2:9" x14ac:dyDescent="0.2">
      <c r="D25" s="153"/>
      <c r="E25" s="153"/>
      <c r="F25" s="153"/>
      <c r="G25" s="153"/>
      <c r="H25" s="153"/>
    </row>
    <row r="26" spans="2:9" x14ac:dyDescent="0.2">
      <c r="C26" s="158" t="s">
        <v>454</v>
      </c>
      <c r="D26" s="153">
        <v>9697.7900000000009</v>
      </c>
      <c r="E26" s="153"/>
      <c r="F26" s="153">
        <v>9697.7900000000009</v>
      </c>
      <c r="G26" s="153"/>
      <c r="H26" s="153">
        <f>D26-F26</f>
        <v>0</v>
      </c>
    </row>
    <row r="27" spans="2:9" x14ac:dyDescent="0.2">
      <c r="C27" s="158" t="s">
        <v>455</v>
      </c>
      <c r="D27" s="153">
        <v>4546.32</v>
      </c>
      <c r="E27" s="153"/>
      <c r="F27" s="153">
        <v>4546.32</v>
      </c>
      <c r="G27" s="153"/>
      <c r="H27" s="153">
        <f>D27-F27</f>
        <v>0</v>
      </c>
    </row>
    <row r="28" spans="2:9" ht="13.5" thickBot="1" x14ac:dyDescent="0.25">
      <c r="C28" s="165" t="s">
        <v>111</v>
      </c>
      <c r="D28" s="161">
        <f>SUM(D24:D27)</f>
        <v>14244.11</v>
      </c>
      <c r="E28" s="166"/>
      <c r="F28" s="161">
        <f>SUM(F24:F27)</f>
        <v>14244.11</v>
      </c>
      <c r="G28" s="166"/>
      <c r="H28" s="161">
        <f>SUM(H24:H27)</f>
        <v>0</v>
      </c>
    </row>
    <row r="29" spans="2:9" ht="13.5" thickTop="1" x14ac:dyDescent="0.2">
      <c r="D29" s="153"/>
      <c r="E29" s="153"/>
      <c r="F29" s="153"/>
      <c r="G29" s="153"/>
      <c r="H29" s="153"/>
    </row>
    <row r="30" spans="2:9" x14ac:dyDescent="0.2">
      <c r="D30" s="153"/>
      <c r="E30" s="153"/>
      <c r="F30" s="153"/>
      <c r="G30" s="153"/>
      <c r="H30" s="153"/>
    </row>
    <row r="31" spans="2:9" x14ac:dyDescent="0.2">
      <c r="D31" s="153"/>
      <c r="E31" s="153"/>
      <c r="F31" s="153"/>
      <c r="G31" s="153"/>
      <c r="H31" s="153"/>
    </row>
    <row r="32" spans="2:9" x14ac:dyDescent="0.2">
      <c r="D32" s="153"/>
      <c r="E32" s="153"/>
      <c r="F32" s="153"/>
      <c r="G32" s="153"/>
      <c r="H32" s="153"/>
    </row>
    <row r="33" spans="5:5" x14ac:dyDescent="0.2">
      <c r="E33" s="148"/>
    </row>
    <row r="34" spans="5:5" x14ac:dyDescent="0.2">
      <c r="E34" s="148"/>
    </row>
    <row r="35" spans="5:5" x14ac:dyDescent="0.2">
      <c r="E35" s="148"/>
    </row>
    <row r="36" spans="5:5" x14ac:dyDescent="0.2">
      <c r="E36" s="148"/>
    </row>
    <row r="37" spans="5:5" x14ac:dyDescent="0.2">
      <c r="E37" s="148"/>
    </row>
    <row r="38" spans="5:5" x14ac:dyDescent="0.2">
      <c r="E38" s="148"/>
    </row>
    <row r="39" spans="5:5" x14ac:dyDescent="0.2">
      <c r="E39" s="148"/>
    </row>
    <row r="40" spans="5:5" x14ac:dyDescent="0.2">
      <c r="E40" s="148"/>
    </row>
    <row r="41" spans="5:5" x14ac:dyDescent="0.2">
      <c r="E41" s="148"/>
    </row>
    <row r="42" spans="5:5" x14ac:dyDescent="0.2">
      <c r="E42" s="148"/>
    </row>
    <row r="43" spans="5:5" x14ac:dyDescent="0.2">
      <c r="E43" s="148"/>
    </row>
    <row r="44" spans="5:5" x14ac:dyDescent="0.2">
      <c r="E44" s="148"/>
    </row>
    <row r="45" spans="5:5" x14ac:dyDescent="0.2">
      <c r="E45" s="148"/>
    </row>
    <row r="46" spans="5:5" x14ac:dyDescent="0.2">
      <c r="E46" s="148"/>
    </row>
    <row r="47" spans="5:5" x14ac:dyDescent="0.2">
      <c r="E47" s="148"/>
    </row>
    <row r="48" spans="5:5" x14ac:dyDescent="0.2">
      <c r="E48" s="148"/>
    </row>
    <row r="49" spans="1:10" x14ac:dyDescent="0.2">
      <c r="E49" s="148"/>
    </row>
    <row r="50" spans="1:10" s="162" customFormat="1" x14ac:dyDescent="0.2">
      <c r="A50" s="148"/>
      <c r="B50" s="150"/>
      <c r="C50" s="158"/>
      <c r="D50" s="43"/>
      <c r="E50" s="148"/>
      <c r="H50" s="43"/>
      <c r="I50" s="43"/>
      <c r="J50" s="43"/>
    </row>
    <row r="51" spans="1:10" s="162" customFormat="1" x14ac:dyDescent="0.2">
      <c r="A51" s="148"/>
      <c r="B51" s="150"/>
      <c r="C51" s="158"/>
      <c r="D51" s="43"/>
      <c r="E51" s="148"/>
      <c r="H51" s="43"/>
      <c r="I51" s="43"/>
      <c r="J51" s="43"/>
    </row>
    <row r="52" spans="1:10" s="162" customFormat="1" x14ac:dyDescent="0.2">
      <c r="A52" s="148"/>
      <c r="B52" s="150"/>
      <c r="C52" s="158"/>
      <c r="D52" s="43"/>
      <c r="E52" s="148"/>
      <c r="H52" s="43"/>
      <c r="I52" s="43"/>
      <c r="J52" s="43"/>
    </row>
    <row r="53" spans="1:10" s="162" customFormat="1" x14ac:dyDescent="0.2">
      <c r="A53" s="148"/>
      <c r="B53" s="150"/>
      <c r="C53" s="158"/>
      <c r="D53" s="43"/>
      <c r="E53" s="148"/>
      <c r="H53" s="43"/>
      <c r="I53" s="43"/>
      <c r="J53" s="43"/>
    </row>
    <row r="54" spans="1:10" s="162" customFormat="1" x14ac:dyDescent="0.2">
      <c r="A54" s="148"/>
      <c r="B54" s="150"/>
      <c r="C54" s="158"/>
      <c r="D54" s="43"/>
      <c r="E54" s="148"/>
      <c r="H54" s="43"/>
      <c r="I54" s="43"/>
      <c r="J54" s="43"/>
    </row>
    <row r="55" spans="1:10" s="162" customFormat="1" x14ac:dyDescent="0.2">
      <c r="A55" s="148"/>
      <c r="B55" s="150"/>
      <c r="C55" s="158"/>
      <c r="D55" s="43"/>
      <c r="E55" s="148"/>
      <c r="H55" s="43"/>
      <c r="I55" s="43"/>
      <c r="J55" s="43"/>
    </row>
    <row r="56" spans="1:10" s="162" customFormat="1" x14ac:dyDescent="0.2">
      <c r="A56" s="148"/>
      <c r="B56" s="150"/>
      <c r="C56" s="158"/>
      <c r="D56" s="43"/>
      <c r="E56" s="148"/>
      <c r="H56" s="43"/>
      <c r="I56" s="43"/>
      <c r="J56" s="43"/>
    </row>
    <row r="57" spans="1:10" s="162" customFormat="1" x14ac:dyDescent="0.2">
      <c r="A57" s="148"/>
      <c r="B57" s="150"/>
      <c r="C57" s="158"/>
      <c r="D57" s="43"/>
      <c r="E57" s="148"/>
      <c r="H57" s="43"/>
      <c r="I57" s="43"/>
      <c r="J57" s="43"/>
    </row>
    <row r="58" spans="1:10" s="162" customFormat="1" x14ac:dyDescent="0.2">
      <c r="A58" s="148"/>
      <c r="B58" s="150"/>
      <c r="C58" s="158"/>
      <c r="D58" s="43"/>
      <c r="E58" s="148"/>
      <c r="H58" s="43"/>
      <c r="I58" s="43"/>
      <c r="J58" s="43"/>
    </row>
    <row r="59" spans="1:10" s="162" customFormat="1" x14ac:dyDescent="0.2">
      <c r="A59" s="148"/>
      <c r="B59" s="150"/>
      <c r="C59" s="158"/>
      <c r="D59" s="43"/>
      <c r="E59" s="148"/>
      <c r="H59" s="43"/>
      <c r="I59" s="43"/>
      <c r="J59" s="43"/>
    </row>
    <row r="60" spans="1:10" s="162" customFormat="1" x14ac:dyDescent="0.2">
      <c r="A60" s="148"/>
      <c r="B60" s="150"/>
      <c r="C60" s="158"/>
      <c r="D60" s="43"/>
      <c r="E60" s="148"/>
      <c r="H60" s="43"/>
      <c r="I60" s="43"/>
      <c r="J60" s="43"/>
    </row>
    <row r="61" spans="1:10" s="162" customFormat="1" x14ac:dyDescent="0.2">
      <c r="A61" s="148"/>
      <c r="B61" s="150"/>
      <c r="C61" s="158"/>
      <c r="D61" s="43"/>
      <c r="E61" s="148"/>
      <c r="H61" s="43"/>
      <c r="I61" s="43"/>
      <c r="J61" s="43"/>
    </row>
    <row r="62" spans="1:10" s="162" customFormat="1" x14ac:dyDescent="0.2">
      <c r="A62" s="148"/>
      <c r="B62" s="150"/>
      <c r="C62" s="158"/>
      <c r="D62" s="43"/>
      <c r="E62" s="148"/>
      <c r="H62" s="43"/>
      <c r="I62" s="43"/>
      <c r="J62" s="43"/>
    </row>
    <row r="63" spans="1:10" s="162" customFormat="1" x14ac:dyDescent="0.2">
      <c r="A63" s="148"/>
      <c r="B63" s="150"/>
      <c r="C63" s="158"/>
      <c r="D63" s="43"/>
      <c r="E63" s="148"/>
      <c r="H63" s="43"/>
      <c r="I63" s="43"/>
      <c r="J63" s="43"/>
    </row>
    <row r="64" spans="1:10" s="162" customFormat="1" x14ac:dyDescent="0.2">
      <c r="A64" s="148"/>
      <c r="B64" s="150"/>
      <c r="C64" s="158"/>
      <c r="D64" s="43"/>
      <c r="E64" s="148"/>
      <c r="H64" s="43"/>
      <c r="I64" s="43"/>
      <c r="J64" s="43"/>
    </row>
    <row r="65" spans="1:10" s="162" customFormat="1" x14ac:dyDescent="0.2">
      <c r="A65" s="148"/>
      <c r="B65" s="150"/>
      <c r="C65" s="158"/>
      <c r="D65" s="43"/>
      <c r="E65" s="148"/>
      <c r="H65" s="43"/>
      <c r="I65" s="43"/>
      <c r="J65" s="43"/>
    </row>
    <row r="66" spans="1:10" s="162" customFormat="1" x14ac:dyDescent="0.2">
      <c r="A66" s="148"/>
      <c r="B66" s="150"/>
      <c r="C66" s="158"/>
      <c r="D66" s="43"/>
      <c r="E66" s="148"/>
      <c r="H66" s="43"/>
      <c r="I66" s="43"/>
      <c r="J66" s="43"/>
    </row>
    <row r="67" spans="1:10" s="162" customFormat="1" x14ac:dyDescent="0.2">
      <c r="A67" s="148"/>
      <c r="B67" s="150"/>
      <c r="C67" s="158"/>
      <c r="D67" s="43"/>
      <c r="E67" s="148"/>
      <c r="H67" s="43"/>
      <c r="I67" s="43"/>
      <c r="J67" s="43"/>
    </row>
    <row r="68" spans="1:10" s="162" customFormat="1" x14ac:dyDescent="0.2">
      <c r="A68" s="148"/>
      <c r="B68" s="150"/>
      <c r="C68" s="158"/>
      <c r="D68" s="43"/>
      <c r="E68" s="148"/>
      <c r="H68" s="43"/>
      <c r="I68" s="43"/>
      <c r="J68" s="43"/>
    </row>
    <row r="69" spans="1:10" s="162" customFormat="1" x14ac:dyDescent="0.2">
      <c r="A69" s="148"/>
      <c r="B69" s="150"/>
      <c r="C69" s="158"/>
      <c r="D69" s="43"/>
      <c r="E69" s="148"/>
      <c r="H69" s="43"/>
      <c r="I69" s="43"/>
      <c r="J69" s="43"/>
    </row>
    <row r="70" spans="1:10" s="162" customFormat="1" x14ac:dyDescent="0.2">
      <c r="A70" s="148"/>
      <c r="B70" s="150"/>
      <c r="C70" s="158"/>
      <c r="D70" s="43"/>
      <c r="E70" s="148"/>
      <c r="H70" s="43"/>
      <c r="I70" s="43"/>
      <c r="J70" s="43"/>
    </row>
    <row r="71" spans="1:10" s="162" customFormat="1" x14ac:dyDescent="0.2">
      <c r="A71" s="148"/>
      <c r="B71" s="150"/>
      <c r="C71" s="158"/>
      <c r="D71" s="43"/>
      <c r="E71" s="148"/>
      <c r="H71" s="43"/>
      <c r="I71" s="43"/>
      <c r="J71" s="43"/>
    </row>
    <row r="72" spans="1:10" s="162" customFormat="1" x14ac:dyDescent="0.2">
      <c r="A72" s="148"/>
      <c r="B72" s="150"/>
      <c r="C72" s="158"/>
      <c r="D72" s="43"/>
      <c r="E72" s="148"/>
      <c r="H72" s="43"/>
      <c r="I72" s="43"/>
      <c r="J72" s="43"/>
    </row>
    <row r="73" spans="1:10" s="162" customFormat="1" x14ac:dyDescent="0.2">
      <c r="A73" s="148"/>
      <c r="B73" s="150"/>
      <c r="C73" s="158"/>
      <c r="D73" s="43"/>
      <c r="E73" s="148"/>
      <c r="H73" s="43"/>
      <c r="I73" s="43"/>
      <c r="J73" s="43"/>
    </row>
    <row r="74" spans="1:10" s="162" customFormat="1" x14ac:dyDescent="0.2">
      <c r="A74" s="148"/>
      <c r="B74" s="150"/>
      <c r="C74" s="158"/>
      <c r="D74" s="43"/>
      <c r="E74" s="148"/>
      <c r="H74" s="43"/>
      <c r="I74" s="43"/>
      <c r="J74" s="43"/>
    </row>
    <row r="75" spans="1:10" s="162" customFormat="1" x14ac:dyDescent="0.2">
      <c r="A75" s="148"/>
      <c r="B75" s="150"/>
      <c r="C75" s="158"/>
      <c r="D75" s="43"/>
      <c r="E75" s="148"/>
      <c r="H75" s="43"/>
      <c r="I75" s="43"/>
      <c r="J75" s="43"/>
    </row>
    <row r="76" spans="1:10" s="162" customFormat="1" x14ac:dyDescent="0.2">
      <c r="A76" s="148"/>
      <c r="B76" s="150"/>
      <c r="C76" s="158"/>
      <c r="D76" s="43"/>
      <c r="E76" s="148"/>
      <c r="H76" s="43"/>
      <c r="I76" s="43"/>
      <c r="J76" s="43"/>
    </row>
    <row r="77" spans="1:10" s="162" customFormat="1" x14ac:dyDescent="0.2">
      <c r="A77" s="148"/>
      <c r="B77" s="150"/>
      <c r="C77" s="158"/>
      <c r="D77" s="43"/>
      <c r="E77" s="148"/>
      <c r="H77" s="43"/>
      <c r="I77" s="43"/>
      <c r="J77" s="43"/>
    </row>
    <row r="78" spans="1:10" s="162" customFormat="1" x14ac:dyDescent="0.2">
      <c r="A78" s="148"/>
      <c r="B78" s="150"/>
      <c r="C78" s="158"/>
      <c r="D78" s="43"/>
      <c r="E78" s="148"/>
      <c r="H78" s="43"/>
      <c r="I78" s="43"/>
      <c r="J78" s="43"/>
    </row>
    <row r="79" spans="1:10" s="162" customFormat="1" x14ac:dyDescent="0.2">
      <c r="A79" s="148"/>
      <c r="B79" s="150"/>
      <c r="C79" s="158"/>
      <c r="D79" s="43"/>
      <c r="E79" s="148"/>
      <c r="H79" s="43"/>
      <c r="I79" s="43"/>
      <c r="J79" s="43"/>
    </row>
    <row r="80" spans="1:10" s="162" customFormat="1" x14ac:dyDescent="0.2">
      <c r="A80" s="148"/>
      <c r="B80" s="150"/>
      <c r="C80" s="158"/>
      <c r="D80" s="43"/>
      <c r="E80" s="148"/>
      <c r="H80" s="43"/>
      <c r="I80" s="43"/>
      <c r="J80" s="43"/>
    </row>
    <row r="81" spans="1:10" s="162" customFormat="1" x14ac:dyDescent="0.2">
      <c r="A81" s="148"/>
      <c r="B81" s="150"/>
      <c r="C81" s="158"/>
      <c r="D81" s="43"/>
      <c r="E81" s="148"/>
      <c r="H81" s="43"/>
      <c r="I81" s="43"/>
      <c r="J81" s="43"/>
    </row>
    <row r="82" spans="1:10" s="162" customFormat="1" x14ac:dyDescent="0.2">
      <c r="A82" s="148"/>
      <c r="B82" s="150"/>
      <c r="C82" s="158"/>
      <c r="D82" s="43"/>
      <c r="E82" s="148"/>
      <c r="H82" s="43"/>
      <c r="I82" s="43"/>
      <c r="J82" s="43"/>
    </row>
    <row r="83" spans="1:10" s="162" customFormat="1" x14ac:dyDescent="0.2">
      <c r="A83" s="148"/>
      <c r="B83" s="150"/>
      <c r="C83" s="158"/>
      <c r="D83" s="43"/>
      <c r="E83" s="148"/>
      <c r="H83" s="43"/>
      <c r="I83" s="43"/>
      <c r="J83" s="43"/>
    </row>
    <row r="84" spans="1:10" s="162" customFormat="1" x14ac:dyDescent="0.2">
      <c r="A84" s="148"/>
      <c r="B84" s="150"/>
      <c r="C84" s="158"/>
      <c r="D84" s="43"/>
      <c r="E84" s="148"/>
      <c r="H84" s="43"/>
      <c r="I84" s="43"/>
      <c r="J84" s="43"/>
    </row>
    <row r="85" spans="1:10" s="162" customFormat="1" x14ac:dyDescent="0.2">
      <c r="A85" s="148"/>
      <c r="B85" s="150"/>
      <c r="C85" s="158"/>
      <c r="D85" s="43"/>
      <c r="E85" s="148"/>
      <c r="H85" s="43"/>
      <c r="I85" s="43"/>
      <c r="J85" s="43"/>
    </row>
    <row r="86" spans="1:10" s="162" customFormat="1" x14ac:dyDescent="0.2">
      <c r="A86" s="148"/>
      <c r="B86" s="150"/>
      <c r="C86" s="158"/>
      <c r="D86" s="43"/>
      <c r="E86" s="148"/>
      <c r="H86" s="43"/>
      <c r="I86" s="43"/>
      <c r="J86" s="43"/>
    </row>
    <row r="87" spans="1:10" s="162" customFormat="1" x14ac:dyDescent="0.2">
      <c r="A87" s="148"/>
      <c r="B87" s="150"/>
      <c r="C87" s="158"/>
      <c r="D87" s="43"/>
      <c r="E87" s="148"/>
      <c r="H87" s="43"/>
      <c r="I87" s="43"/>
      <c r="J87" s="43"/>
    </row>
    <row r="88" spans="1:10" s="162" customFormat="1" x14ac:dyDescent="0.2">
      <c r="A88" s="148"/>
      <c r="B88" s="150"/>
      <c r="C88" s="158"/>
      <c r="D88" s="43"/>
      <c r="E88" s="148"/>
      <c r="H88" s="43"/>
      <c r="I88" s="43"/>
      <c r="J88" s="43"/>
    </row>
    <row r="89" spans="1:10" s="162" customFormat="1" x14ac:dyDescent="0.2">
      <c r="A89" s="148"/>
      <c r="B89" s="150"/>
      <c r="C89" s="158"/>
      <c r="D89" s="43"/>
      <c r="E89" s="148"/>
      <c r="H89" s="43"/>
      <c r="I89" s="43"/>
      <c r="J89" s="43"/>
    </row>
    <row r="90" spans="1:10" s="162" customFormat="1" x14ac:dyDescent="0.2">
      <c r="A90" s="148"/>
      <c r="B90" s="150"/>
      <c r="C90" s="158"/>
      <c r="D90" s="43"/>
      <c r="E90" s="148"/>
      <c r="H90" s="43"/>
      <c r="I90" s="43"/>
      <c r="J90" s="43"/>
    </row>
    <row r="91" spans="1:10" s="162" customFormat="1" x14ac:dyDescent="0.2">
      <c r="A91" s="148"/>
      <c r="B91" s="150"/>
      <c r="C91" s="158"/>
      <c r="D91" s="43"/>
      <c r="E91" s="148"/>
      <c r="H91" s="43"/>
      <c r="I91" s="43"/>
      <c r="J91" s="43"/>
    </row>
    <row r="92" spans="1:10" s="162" customFormat="1" x14ac:dyDescent="0.2">
      <c r="A92" s="148"/>
      <c r="B92" s="150"/>
      <c r="C92" s="158"/>
      <c r="D92" s="43"/>
      <c r="E92" s="148"/>
      <c r="H92" s="43"/>
      <c r="I92" s="43"/>
      <c r="J92" s="43"/>
    </row>
    <row r="93" spans="1:10" s="162" customFormat="1" x14ac:dyDescent="0.2">
      <c r="A93" s="148"/>
      <c r="B93" s="150"/>
      <c r="C93" s="158"/>
      <c r="D93" s="43"/>
      <c r="E93" s="148"/>
      <c r="H93" s="43"/>
      <c r="I93" s="43"/>
      <c r="J93" s="43"/>
    </row>
    <row r="94" spans="1:10" s="162" customFormat="1" x14ac:dyDescent="0.2">
      <c r="A94" s="148"/>
      <c r="B94" s="150"/>
      <c r="C94" s="158"/>
      <c r="D94" s="43"/>
      <c r="E94" s="148"/>
      <c r="H94" s="43"/>
      <c r="I94" s="43"/>
      <c r="J94" s="43"/>
    </row>
    <row r="95" spans="1:10" s="162" customFormat="1" x14ac:dyDescent="0.2">
      <c r="A95" s="148"/>
      <c r="B95" s="150"/>
      <c r="C95" s="158"/>
      <c r="D95" s="43"/>
      <c r="E95" s="148"/>
      <c r="H95" s="43"/>
      <c r="I95" s="43"/>
      <c r="J95" s="43"/>
    </row>
    <row r="96" spans="1:10" s="162" customFormat="1" x14ac:dyDescent="0.2">
      <c r="A96" s="148"/>
      <c r="B96" s="150"/>
      <c r="C96" s="158"/>
      <c r="D96" s="43"/>
      <c r="E96" s="148"/>
      <c r="H96" s="43"/>
      <c r="I96" s="43"/>
      <c r="J96" s="43"/>
    </row>
    <row r="97" spans="1:10" s="162" customFormat="1" x14ac:dyDescent="0.2">
      <c r="A97" s="148"/>
      <c r="B97" s="150"/>
      <c r="C97" s="158"/>
      <c r="D97" s="43"/>
      <c r="E97" s="148"/>
      <c r="H97" s="43"/>
      <c r="I97" s="43"/>
      <c r="J97" s="43"/>
    </row>
    <row r="98" spans="1:10" s="162" customFormat="1" x14ac:dyDescent="0.2">
      <c r="A98" s="148"/>
      <c r="B98" s="150"/>
      <c r="C98" s="158"/>
      <c r="D98" s="43"/>
      <c r="E98" s="148"/>
      <c r="H98" s="43"/>
      <c r="I98" s="43"/>
      <c r="J98" s="43"/>
    </row>
    <row r="99" spans="1:10" s="162" customFormat="1" x14ac:dyDescent="0.2">
      <c r="A99" s="148"/>
      <c r="B99" s="150"/>
      <c r="C99" s="158"/>
      <c r="D99" s="43"/>
      <c r="E99" s="148"/>
      <c r="H99" s="43"/>
      <c r="I99" s="43"/>
      <c r="J99" s="43"/>
    </row>
    <row r="100" spans="1:10" s="162" customFormat="1" x14ac:dyDescent="0.2">
      <c r="A100" s="148"/>
      <c r="B100" s="150"/>
      <c r="C100" s="158"/>
      <c r="D100" s="43"/>
      <c r="E100" s="148"/>
      <c r="H100" s="43"/>
      <c r="I100" s="43"/>
      <c r="J100" s="43"/>
    </row>
    <row r="101" spans="1:10" s="162" customFormat="1" x14ac:dyDescent="0.2">
      <c r="A101" s="148"/>
      <c r="B101" s="150"/>
      <c r="C101" s="158"/>
      <c r="D101" s="43"/>
      <c r="E101" s="148"/>
      <c r="H101" s="43"/>
      <c r="I101" s="43"/>
      <c r="J101" s="43"/>
    </row>
    <row r="102" spans="1:10" s="162" customFormat="1" x14ac:dyDescent="0.2">
      <c r="A102" s="148"/>
      <c r="B102" s="150"/>
      <c r="C102" s="158"/>
      <c r="D102" s="43"/>
      <c r="E102" s="148"/>
      <c r="H102" s="43"/>
      <c r="I102" s="43"/>
      <c r="J102" s="43"/>
    </row>
    <row r="103" spans="1:10" s="162" customFormat="1" x14ac:dyDescent="0.2">
      <c r="A103" s="148"/>
      <c r="B103" s="150"/>
      <c r="C103" s="158"/>
      <c r="D103" s="43"/>
      <c r="E103" s="148"/>
      <c r="H103" s="43"/>
      <c r="I103" s="43"/>
      <c r="J103" s="43"/>
    </row>
    <row r="104" spans="1:10" s="162" customFormat="1" x14ac:dyDescent="0.2">
      <c r="A104" s="148"/>
      <c r="B104" s="150"/>
      <c r="C104" s="158"/>
      <c r="D104" s="43"/>
      <c r="E104" s="148"/>
      <c r="H104" s="43"/>
      <c r="I104" s="43"/>
      <c r="J104" s="43"/>
    </row>
    <row r="105" spans="1:10" s="162" customFormat="1" x14ac:dyDescent="0.2">
      <c r="A105" s="148"/>
      <c r="B105" s="150"/>
      <c r="C105" s="158"/>
      <c r="D105" s="43"/>
      <c r="E105" s="148"/>
      <c r="H105" s="43"/>
      <c r="I105" s="43"/>
      <c r="J105" s="43"/>
    </row>
    <row r="106" spans="1:10" s="162" customFormat="1" x14ac:dyDescent="0.2">
      <c r="A106" s="148"/>
      <c r="B106" s="150"/>
      <c r="C106" s="158"/>
      <c r="D106" s="43"/>
      <c r="E106" s="148"/>
      <c r="H106" s="43"/>
      <c r="I106" s="43"/>
      <c r="J106" s="43"/>
    </row>
    <row r="107" spans="1:10" s="162" customFormat="1" x14ac:dyDescent="0.2">
      <c r="A107" s="148"/>
      <c r="B107" s="150"/>
      <c r="C107" s="158"/>
      <c r="D107" s="43"/>
      <c r="E107" s="148"/>
      <c r="H107" s="43"/>
      <c r="I107" s="43"/>
      <c r="J107" s="43"/>
    </row>
    <row r="108" spans="1:10" s="162" customFormat="1" x14ac:dyDescent="0.2">
      <c r="A108" s="148"/>
      <c r="B108" s="150"/>
      <c r="C108" s="158"/>
      <c r="D108" s="43"/>
      <c r="E108" s="148"/>
      <c r="H108" s="43"/>
      <c r="I108" s="43"/>
      <c r="J108" s="43"/>
    </row>
    <row r="109" spans="1:10" s="162" customFormat="1" x14ac:dyDescent="0.2">
      <c r="A109" s="148"/>
      <c r="B109" s="150"/>
      <c r="C109" s="158"/>
      <c r="D109" s="43"/>
      <c r="E109" s="148"/>
      <c r="H109" s="43"/>
      <c r="I109" s="43"/>
      <c r="J109" s="43"/>
    </row>
    <row r="110" spans="1:10" s="162" customFormat="1" x14ac:dyDescent="0.2">
      <c r="A110" s="148"/>
      <c r="B110" s="150"/>
      <c r="C110" s="158"/>
      <c r="D110" s="43"/>
      <c r="E110" s="148"/>
      <c r="H110" s="43"/>
      <c r="I110" s="43"/>
      <c r="J110" s="43"/>
    </row>
    <row r="111" spans="1:10" s="162" customFormat="1" x14ac:dyDescent="0.2">
      <c r="A111" s="148"/>
      <c r="B111" s="150"/>
      <c r="C111" s="158"/>
      <c r="D111" s="43"/>
      <c r="E111" s="148"/>
      <c r="H111" s="43"/>
      <c r="I111" s="43"/>
      <c r="J111" s="43"/>
    </row>
    <row r="112" spans="1:10" s="162" customFormat="1" x14ac:dyDescent="0.2">
      <c r="A112" s="148"/>
      <c r="B112" s="150"/>
      <c r="C112" s="158"/>
      <c r="D112" s="43"/>
      <c r="E112" s="148"/>
      <c r="H112" s="43"/>
      <c r="I112" s="43"/>
      <c r="J112" s="43"/>
    </row>
    <row r="113" spans="1:10" s="162" customFormat="1" x14ac:dyDescent="0.2">
      <c r="A113" s="148"/>
      <c r="B113" s="150"/>
      <c r="C113" s="158"/>
      <c r="D113" s="43"/>
      <c r="E113" s="148"/>
      <c r="H113" s="43"/>
      <c r="I113" s="43"/>
      <c r="J113" s="43"/>
    </row>
    <row r="114" spans="1:10" s="162" customFormat="1" x14ac:dyDescent="0.2">
      <c r="A114" s="148"/>
      <c r="B114" s="150"/>
      <c r="C114" s="158"/>
      <c r="D114" s="43"/>
      <c r="E114" s="148"/>
      <c r="H114" s="43"/>
      <c r="I114" s="43"/>
      <c r="J114" s="43"/>
    </row>
    <row r="115" spans="1:10" s="162" customFormat="1" x14ac:dyDescent="0.2">
      <c r="A115" s="148"/>
      <c r="B115" s="150"/>
      <c r="C115" s="158"/>
      <c r="D115" s="43"/>
      <c r="E115" s="148"/>
      <c r="H115" s="43"/>
      <c r="I115" s="43"/>
      <c r="J115" s="43"/>
    </row>
    <row r="116" spans="1:10" s="162" customFormat="1" x14ac:dyDescent="0.2">
      <c r="A116" s="148"/>
      <c r="B116" s="150"/>
      <c r="C116" s="158"/>
      <c r="D116" s="43"/>
      <c r="E116" s="148"/>
      <c r="H116" s="43"/>
      <c r="I116" s="43"/>
      <c r="J116" s="43"/>
    </row>
    <row r="117" spans="1:10" s="162" customFormat="1" x14ac:dyDescent="0.2">
      <c r="A117" s="148"/>
      <c r="B117" s="150"/>
      <c r="C117" s="158"/>
      <c r="D117" s="43"/>
      <c r="E117" s="148"/>
      <c r="H117" s="43"/>
      <c r="I117" s="43"/>
      <c r="J117" s="43"/>
    </row>
    <row r="118" spans="1:10" s="162" customFormat="1" x14ac:dyDescent="0.2">
      <c r="A118" s="148"/>
      <c r="B118" s="150"/>
      <c r="C118" s="158"/>
      <c r="D118" s="43"/>
      <c r="E118" s="148"/>
      <c r="H118" s="43"/>
      <c r="I118" s="43"/>
      <c r="J118" s="43"/>
    </row>
    <row r="119" spans="1:10" s="162" customFormat="1" x14ac:dyDescent="0.2">
      <c r="A119" s="148"/>
      <c r="B119" s="150"/>
      <c r="C119" s="158"/>
      <c r="D119" s="43"/>
      <c r="E119" s="148"/>
      <c r="H119" s="43"/>
      <c r="I119" s="43"/>
      <c r="J119" s="43"/>
    </row>
    <row r="120" spans="1:10" s="162" customFormat="1" x14ac:dyDescent="0.2">
      <c r="A120" s="148"/>
      <c r="B120" s="150"/>
      <c r="C120" s="158"/>
      <c r="D120" s="43"/>
      <c r="E120" s="148"/>
      <c r="H120" s="43"/>
      <c r="I120" s="43"/>
      <c r="J120" s="43"/>
    </row>
    <row r="121" spans="1:10" s="162" customFormat="1" x14ac:dyDescent="0.2">
      <c r="A121" s="148"/>
      <c r="B121" s="150"/>
      <c r="C121" s="158"/>
      <c r="D121" s="43"/>
      <c r="E121" s="148"/>
      <c r="H121" s="43"/>
      <c r="I121" s="43"/>
      <c r="J121" s="43"/>
    </row>
    <row r="122" spans="1:10" s="162" customFormat="1" x14ac:dyDescent="0.2">
      <c r="A122" s="148"/>
      <c r="B122" s="150"/>
      <c r="C122" s="158"/>
      <c r="D122" s="43"/>
      <c r="E122" s="148"/>
      <c r="H122" s="43"/>
      <c r="I122" s="43"/>
      <c r="J122" s="43"/>
    </row>
    <row r="123" spans="1:10" s="162" customFormat="1" x14ac:dyDescent="0.2">
      <c r="A123" s="148"/>
      <c r="B123" s="150"/>
      <c r="C123" s="158"/>
      <c r="D123" s="43"/>
      <c r="E123" s="148"/>
      <c r="H123" s="43"/>
      <c r="I123" s="43"/>
      <c r="J123" s="43"/>
    </row>
    <row r="124" spans="1:10" s="162" customFormat="1" x14ac:dyDescent="0.2">
      <c r="A124" s="148"/>
      <c r="B124" s="150"/>
      <c r="C124" s="158"/>
      <c r="D124" s="43"/>
      <c r="E124" s="148"/>
      <c r="H124" s="43"/>
      <c r="I124" s="43"/>
      <c r="J124" s="43"/>
    </row>
    <row r="125" spans="1:10" s="162" customFormat="1" x14ac:dyDescent="0.2">
      <c r="A125" s="148"/>
      <c r="B125" s="150"/>
      <c r="C125" s="158"/>
      <c r="D125" s="43"/>
      <c r="E125" s="148"/>
      <c r="H125" s="43"/>
      <c r="I125" s="43"/>
      <c r="J125" s="43"/>
    </row>
    <row r="126" spans="1:10" s="162" customFormat="1" x14ac:dyDescent="0.2">
      <c r="A126" s="148"/>
      <c r="B126" s="150"/>
      <c r="C126" s="158"/>
      <c r="D126" s="43"/>
      <c r="E126" s="148"/>
      <c r="H126" s="43"/>
      <c r="I126" s="43"/>
      <c r="J126" s="43"/>
    </row>
    <row r="127" spans="1:10" s="162" customFormat="1" x14ac:dyDescent="0.2">
      <c r="A127" s="148"/>
      <c r="B127" s="150"/>
      <c r="C127" s="158"/>
      <c r="D127" s="43"/>
      <c r="E127" s="148"/>
      <c r="H127" s="43"/>
      <c r="I127" s="43"/>
      <c r="J127" s="43"/>
    </row>
    <row r="128" spans="1:10" s="162" customFormat="1" x14ac:dyDescent="0.2">
      <c r="A128" s="148"/>
      <c r="B128" s="150"/>
      <c r="C128" s="158"/>
      <c r="D128" s="43"/>
      <c r="E128" s="148"/>
      <c r="H128" s="43"/>
      <c r="I128" s="43"/>
      <c r="J128" s="43"/>
    </row>
    <row r="129" spans="1:10" s="162" customFormat="1" x14ac:dyDescent="0.2">
      <c r="A129" s="148"/>
      <c r="B129" s="150"/>
      <c r="C129" s="158"/>
      <c r="D129" s="43"/>
      <c r="E129" s="148"/>
      <c r="H129" s="43"/>
      <c r="I129" s="43"/>
      <c r="J129" s="43"/>
    </row>
    <row r="130" spans="1:10" s="162" customFormat="1" x14ac:dyDescent="0.2">
      <c r="A130" s="148"/>
      <c r="B130" s="150"/>
      <c r="C130" s="158"/>
      <c r="D130" s="43"/>
      <c r="E130" s="148"/>
      <c r="H130" s="43"/>
      <c r="I130" s="43"/>
      <c r="J130" s="43"/>
    </row>
    <row r="131" spans="1:10" s="162" customFormat="1" x14ac:dyDescent="0.2">
      <c r="A131" s="148"/>
      <c r="B131" s="150"/>
      <c r="C131" s="158"/>
      <c r="D131" s="43"/>
      <c r="E131" s="148"/>
      <c r="H131" s="43"/>
      <c r="I131" s="43"/>
      <c r="J131" s="43"/>
    </row>
    <row r="132" spans="1:10" s="162" customFormat="1" x14ac:dyDescent="0.2">
      <c r="A132" s="148"/>
      <c r="B132" s="150"/>
      <c r="C132" s="158"/>
      <c r="D132" s="43"/>
      <c r="E132" s="148"/>
      <c r="H132" s="43"/>
      <c r="I132" s="43"/>
      <c r="J132" s="43"/>
    </row>
    <row r="133" spans="1:10" s="162" customFormat="1" x14ac:dyDescent="0.2">
      <c r="A133" s="148"/>
      <c r="B133" s="150"/>
      <c r="C133" s="158"/>
      <c r="D133" s="43"/>
      <c r="E133" s="148"/>
      <c r="H133" s="43"/>
      <c r="I133" s="43"/>
      <c r="J133" s="43"/>
    </row>
    <row r="134" spans="1:10" s="162" customFormat="1" x14ac:dyDescent="0.2">
      <c r="A134" s="148"/>
      <c r="B134" s="150"/>
      <c r="C134" s="158"/>
      <c r="D134" s="43"/>
      <c r="E134" s="148"/>
      <c r="H134" s="43"/>
      <c r="I134" s="43"/>
      <c r="J134" s="43"/>
    </row>
    <row r="135" spans="1:10" s="162" customFormat="1" x14ac:dyDescent="0.2">
      <c r="A135" s="148"/>
      <c r="B135" s="150"/>
      <c r="C135" s="158"/>
      <c r="D135" s="43"/>
      <c r="E135" s="148"/>
      <c r="H135" s="43"/>
      <c r="I135" s="43"/>
      <c r="J135" s="43"/>
    </row>
    <row r="136" spans="1:10" s="162" customFormat="1" x14ac:dyDescent="0.2">
      <c r="A136" s="148"/>
      <c r="B136" s="150"/>
      <c r="C136" s="158"/>
      <c r="D136" s="43"/>
      <c r="E136" s="148"/>
      <c r="H136" s="43"/>
      <c r="I136" s="43"/>
      <c r="J136" s="43"/>
    </row>
    <row r="137" spans="1:10" s="162" customFormat="1" x14ac:dyDescent="0.2">
      <c r="A137" s="148"/>
      <c r="B137" s="150"/>
      <c r="C137" s="158"/>
      <c r="D137" s="43"/>
      <c r="E137" s="148"/>
      <c r="H137" s="43"/>
      <c r="I137" s="43"/>
      <c r="J137" s="43"/>
    </row>
    <row r="138" spans="1:10" s="162" customFormat="1" x14ac:dyDescent="0.2">
      <c r="A138" s="148"/>
      <c r="B138" s="150"/>
      <c r="C138" s="158"/>
      <c r="D138" s="43"/>
      <c r="E138" s="148"/>
      <c r="H138" s="43"/>
      <c r="I138" s="43"/>
      <c r="J138" s="43"/>
    </row>
    <row r="139" spans="1:10" s="162" customFormat="1" x14ac:dyDescent="0.2">
      <c r="A139" s="148"/>
      <c r="B139" s="150"/>
      <c r="C139" s="158"/>
      <c r="D139" s="43"/>
      <c r="E139" s="148"/>
      <c r="H139" s="43"/>
      <c r="I139" s="43"/>
      <c r="J139" s="43"/>
    </row>
    <row r="140" spans="1:10" s="162" customFormat="1" x14ac:dyDescent="0.2">
      <c r="A140" s="148"/>
      <c r="B140" s="150"/>
      <c r="C140" s="158"/>
      <c r="D140" s="43"/>
      <c r="E140" s="148"/>
      <c r="H140" s="43"/>
      <c r="I140" s="43"/>
      <c r="J140" s="43"/>
    </row>
    <row r="141" spans="1:10" s="162" customFormat="1" x14ac:dyDescent="0.2">
      <c r="A141" s="148"/>
      <c r="B141" s="150"/>
      <c r="C141" s="158"/>
      <c r="D141" s="43"/>
      <c r="E141" s="148"/>
      <c r="H141" s="43"/>
      <c r="I141" s="43"/>
      <c r="J141" s="43"/>
    </row>
    <row r="142" spans="1:10" s="162" customFormat="1" x14ac:dyDescent="0.2">
      <c r="A142" s="148"/>
      <c r="B142" s="150"/>
      <c r="C142" s="158"/>
      <c r="D142" s="43"/>
      <c r="E142" s="148"/>
      <c r="H142" s="43"/>
      <c r="I142" s="43"/>
      <c r="J142" s="43"/>
    </row>
    <row r="143" spans="1:10" s="162" customFormat="1" x14ac:dyDescent="0.2">
      <c r="A143" s="148"/>
      <c r="B143" s="150"/>
      <c r="C143" s="158"/>
      <c r="D143" s="43"/>
      <c r="E143" s="148"/>
      <c r="H143" s="43"/>
      <c r="I143" s="43"/>
      <c r="J143" s="43"/>
    </row>
    <row r="144" spans="1:10" s="162" customFormat="1" x14ac:dyDescent="0.2">
      <c r="A144" s="148"/>
      <c r="B144" s="150"/>
      <c r="C144" s="158"/>
      <c r="D144" s="43"/>
      <c r="E144" s="148"/>
      <c r="H144" s="43"/>
      <c r="I144" s="43"/>
      <c r="J144" s="43"/>
    </row>
    <row r="145" spans="1:10" s="162" customFormat="1" x14ac:dyDescent="0.2">
      <c r="A145" s="148"/>
      <c r="B145" s="150"/>
      <c r="C145" s="158"/>
      <c r="D145" s="43"/>
      <c r="E145" s="148"/>
      <c r="H145" s="43"/>
      <c r="I145" s="43"/>
      <c r="J145" s="43"/>
    </row>
    <row r="146" spans="1:10" s="162" customFormat="1" x14ac:dyDescent="0.2">
      <c r="A146" s="148"/>
      <c r="B146" s="150"/>
      <c r="C146" s="158"/>
      <c r="D146" s="43"/>
      <c r="E146" s="148"/>
      <c r="H146" s="43"/>
      <c r="I146" s="43"/>
      <c r="J146" s="43"/>
    </row>
    <row r="147" spans="1:10" s="162" customFormat="1" x14ac:dyDescent="0.2">
      <c r="A147" s="148"/>
      <c r="B147" s="150"/>
      <c r="C147" s="158"/>
      <c r="D147" s="43"/>
      <c r="E147" s="148"/>
      <c r="H147" s="43"/>
      <c r="I147" s="43"/>
      <c r="J147" s="43"/>
    </row>
    <row r="148" spans="1:10" s="162" customFormat="1" x14ac:dyDescent="0.2">
      <c r="A148" s="148"/>
      <c r="B148" s="150"/>
      <c r="C148" s="158"/>
      <c r="D148" s="43"/>
      <c r="E148" s="148"/>
      <c r="H148" s="43"/>
      <c r="I148" s="43"/>
      <c r="J148" s="43"/>
    </row>
    <row r="149" spans="1:10" s="162" customFormat="1" x14ac:dyDescent="0.2">
      <c r="A149" s="148"/>
      <c r="B149" s="150"/>
      <c r="C149" s="158"/>
      <c r="D149" s="43"/>
      <c r="E149" s="148"/>
      <c r="H149" s="43"/>
      <c r="I149" s="43"/>
      <c r="J149" s="43"/>
    </row>
    <row r="150" spans="1:10" s="162" customFormat="1" x14ac:dyDescent="0.2">
      <c r="A150" s="148"/>
      <c r="B150" s="150"/>
      <c r="C150" s="158"/>
      <c r="D150" s="43"/>
      <c r="E150" s="148"/>
      <c r="H150" s="43"/>
      <c r="I150" s="43"/>
      <c r="J150" s="43"/>
    </row>
    <row r="151" spans="1:10" s="162" customFormat="1" x14ac:dyDescent="0.2">
      <c r="A151" s="148"/>
      <c r="B151" s="150"/>
      <c r="C151" s="158"/>
      <c r="D151" s="43"/>
      <c r="E151" s="148"/>
      <c r="H151" s="43"/>
      <c r="I151" s="43"/>
      <c r="J151" s="43"/>
    </row>
    <row r="152" spans="1:10" s="162" customFormat="1" x14ac:dyDescent="0.2">
      <c r="A152" s="148"/>
      <c r="B152" s="150"/>
      <c r="C152" s="158"/>
      <c r="D152" s="43"/>
      <c r="E152" s="148"/>
      <c r="H152" s="43"/>
      <c r="I152" s="43"/>
      <c r="J152" s="43"/>
    </row>
    <row r="153" spans="1:10" s="162" customFormat="1" x14ac:dyDescent="0.2">
      <c r="A153" s="148"/>
      <c r="B153" s="150"/>
      <c r="C153" s="158"/>
      <c r="D153" s="43"/>
      <c r="E153" s="148"/>
      <c r="H153" s="43"/>
      <c r="I153" s="43"/>
      <c r="J153" s="43"/>
    </row>
    <row r="154" spans="1:10" s="162" customFormat="1" x14ac:dyDescent="0.2">
      <c r="A154" s="148"/>
      <c r="B154" s="150"/>
      <c r="C154" s="158"/>
      <c r="D154" s="43"/>
      <c r="E154" s="148"/>
      <c r="H154" s="43"/>
      <c r="I154" s="43"/>
      <c r="J154" s="43"/>
    </row>
    <row r="155" spans="1:10" s="162" customFormat="1" x14ac:dyDescent="0.2">
      <c r="A155" s="148"/>
      <c r="B155" s="150"/>
      <c r="C155" s="158"/>
      <c r="D155" s="43"/>
      <c r="E155" s="148"/>
      <c r="H155" s="43"/>
      <c r="I155" s="43"/>
      <c r="J155" s="43"/>
    </row>
    <row r="156" spans="1:10" s="162" customFormat="1" x14ac:dyDescent="0.2">
      <c r="A156" s="148"/>
      <c r="B156" s="150"/>
      <c r="C156" s="158"/>
      <c r="D156" s="43"/>
      <c r="E156" s="148"/>
      <c r="H156" s="43"/>
      <c r="I156" s="43"/>
      <c r="J156" s="43"/>
    </row>
    <row r="157" spans="1:10" s="162" customFormat="1" x14ac:dyDescent="0.2">
      <c r="A157" s="148"/>
      <c r="B157" s="150"/>
      <c r="C157" s="158"/>
      <c r="D157" s="43"/>
      <c r="E157" s="148"/>
      <c r="H157" s="43"/>
      <c r="I157" s="43"/>
      <c r="J157" s="43"/>
    </row>
    <row r="158" spans="1:10" s="162" customFormat="1" x14ac:dyDescent="0.2">
      <c r="A158" s="148"/>
      <c r="B158" s="150"/>
      <c r="C158" s="158"/>
      <c r="D158" s="43"/>
      <c r="E158" s="148"/>
      <c r="H158" s="43"/>
      <c r="I158" s="43"/>
      <c r="J158" s="43"/>
    </row>
    <row r="159" spans="1:10" s="162" customFormat="1" x14ac:dyDescent="0.2">
      <c r="A159" s="148"/>
      <c r="B159" s="150"/>
      <c r="C159" s="158"/>
      <c r="D159" s="43"/>
      <c r="E159" s="148"/>
      <c r="H159" s="43"/>
      <c r="I159" s="43"/>
      <c r="J159" s="43"/>
    </row>
    <row r="160" spans="1:10" s="162" customFormat="1" x14ac:dyDescent="0.2">
      <c r="A160" s="148"/>
      <c r="B160" s="150"/>
      <c r="C160" s="158"/>
      <c r="D160" s="43"/>
      <c r="E160" s="148"/>
      <c r="H160" s="43"/>
      <c r="I160" s="43"/>
      <c r="J160" s="43"/>
    </row>
    <row r="161" spans="1:10" s="162" customFormat="1" x14ac:dyDescent="0.2">
      <c r="A161" s="148"/>
      <c r="B161" s="150"/>
      <c r="C161" s="158"/>
      <c r="D161" s="43"/>
      <c r="E161" s="148"/>
      <c r="H161" s="43"/>
      <c r="I161" s="43"/>
      <c r="J161" s="43"/>
    </row>
    <row r="162" spans="1:10" s="162" customFormat="1" x14ac:dyDescent="0.2">
      <c r="A162" s="148"/>
      <c r="B162" s="150"/>
      <c r="C162" s="158"/>
      <c r="D162" s="43"/>
      <c r="E162" s="148"/>
      <c r="H162" s="43"/>
      <c r="I162" s="43"/>
      <c r="J162" s="43"/>
    </row>
    <row r="163" spans="1:10" s="162" customFormat="1" x14ac:dyDescent="0.2">
      <c r="A163" s="148"/>
      <c r="B163" s="150"/>
      <c r="C163" s="158"/>
      <c r="D163" s="43"/>
      <c r="E163" s="148"/>
      <c r="H163" s="43"/>
      <c r="I163" s="43"/>
      <c r="J163" s="43"/>
    </row>
    <row r="164" spans="1:10" s="162" customFormat="1" x14ac:dyDescent="0.2">
      <c r="A164" s="148"/>
      <c r="B164" s="150"/>
      <c r="C164" s="158"/>
      <c r="D164" s="43"/>
      <c r="E164" s="148"/>
      <c r="H164" s="43"/>
      <c r="I164" s="43"/>
      <c r="J164" s="43"/>
    </row>
    <row r="165" spans="1:10" s="162" customFormat="1" x14ac:dyDescent="0.2">
      <c r="A165" s="148"/>
      <c r="B165" s="150"/>
      <c r="C165" s="158"/>
      <c r="D165" s="43"/>
      <c r="E165" s="148"/>
      <c r="H165" s="43"/>
      <c r="I165" s="43"/>
      <c r="J165" s="43"/>
    </row>
    <row r="166" spans="1:10" s="162" customFormat="1" x14ac:dyDescent="0.2">
      <c r="A166" s="148"/>
      <c r="B166" s="150"/>
      <c r="C166" s="158"/>
      <c r="D166" s="43"/>
      <c r="E166" s="148"/>
      <c r="H166" s="43"/>
      <c r="I166" s="43"/>
      <c r="J166" s="43"/>
    </row>
    <row r="167" spans="1:10" s="162" customFormat="1" x14ac:dyDescent="0.2">
      <c r="A167" s="148"/>
      <c r="B167" s="150"/>
      <c r="C167" s="158"/>
      <c r="D167" s="43"/>
      <c r="E167" s="148"/>
      <c r="H167" s="43"/>
      <c r="I167" s="43"/>
      <c r="J167" s="43"/>
    </row>
    <row r="168" spans="1:10" s="162" customFormat="1" x14ac:dyDescent="0.2">
      <c r="A168" s="148"/>
      <c r="B168" s="150"/>
      <c r="C168" s="158"/>
      <c r="D168" s="43"/>
      <c r="E168" s="148"/>
      <c r="H168" s="43"/>
      <c r="I168" s="43"/>
      <c r="J168" s="43"/>
    </row>
    <row r="169" spans="1:10" s="162" customFormat="1" x14ac:dyDescent="0.2">
      <c r="A169" s="148"/>
      <c r="B169" s="150"/>
      <c r="C169" s="158"/>
      <c r="D169" s="43"/>
      <c r="E169" s="148"/>
      <c r="H169" s="43"/>
      <c r="I169" s="43"/>
      <c r="J169" s="43"/>
    </row>
    <row r="170" spans="1:10" s="162" customFormat="1" x14ac:dyDescent="0.2">
      <c r="A170" s="148"/>
      <c r="B170" s="150"/>
      <c r="C170" s="158"/>
      <c r="D170" s="43"/>
      <c r="E170" s="148"/>
      <c r="H170" s="43"/>
      <c r="I170" s="43"/>
      <c r="J170" s="43"/>
    </row>
    <row r="171" spans="1:10" s="162" customFormat="1" x14ac:dyDescent="0.2">
      <c r="A171" s="148"/>
      <c r="B171" s="150"/>
      <c r="C171" s="158"/>
      <c r="D171" s="43"/>
      <c r="E171" s="148"/>
      <c r="H171" s="43"/>
      <c r="I171" s="43"/>
      <c r="J171" s="43"/>
    </row>
    <row r="172" spans="1:10" s="162" customFormat="1" x14ac:dyDescent="0.2">
      <c r="A172" s="148"/>
      <c r="B172" s="150"/>
      <c r="C172" s="158"/>
      <c r="D172" s="43"/>
      <c r="E172" s="148"/>
      <c r="H172" s="43"/>
      <c r="I172" s="43"/>
      <c r="J172" s="43"/>
    </row>
    <row r="173" spans="1:10" s="162" customFormat="1" x14ac:dyDescent="0.2">
      <c r="A173" s="148"/>
      <c r="B173" s="150"/>
      <c r="C173" s="158"/>
      <c r="D173" s="43"/>
      <c r="E173" s="148"/>
      <c r="H173" s="43"/>
      <c r="I173" s="43"/>
      <c r="J173" s="43"/>
    </row>
    <row r="174" spans="1:10" s="162" customFormat="1" x14ac:dyDescent="0.2">
      <c r="A174" s="148"/>
      <c r="B174" s="150"/>
      <c r="C174" s="158"/>
      <c r="D174" s="43"/>
      <c r="E174" s="148"/>
      <c r="H174" s="43"/>
      <c r="I174" s="43"/>
      <c r="J174" s="43"/>
    </row>
    <row r="175" spans="1:10" s="162" customFormat="1" x14ac:dyDescent="0.2">
      <c r="A175" s="148"/>
      <c r="B175" s="150"/>
      <c r="C175" s="158"/>
      <c r="D175" s="43"/>
      <c r="E175" s="148"/>
      <c r="H175" s="43"/>
      <c r="I175" s="43"/>
      <c r="J175" s="43"/>
    </row>
    <row r="176" spans="1:10" s="162" customFormat="1" x14ac:dyDescent="0.2">
      <c r="A176" s="148"/>
      <c r="B176" s="150"/>
      <c r="C176" s="158"/>
      <c r="D176" s="43"/>
      <c r="E176" s="148"/>
      <c r="H176" s="43"/>
      <c r="I176" s="43"/>
      <c r="J176" s="43"/>
    </row>
    <row r="177" spans="1:10" s="162" customFormat="1" x14ac:dyDescent="0.2">
      <c r="A177" s="148"/>
      <c r="B177" s="150"/>
      <c r="C177" s="158"/>
      <c r="D177" s="43"/>
      <c r="E177" s="148"/>
      <c r="H177" s="43"/>
      <c r="I177" s="43"/>
      <c r="J177" s="43"/>
    </row>
    <row r="178" spans="1:10" s="162" customFormat="1" x14ac:dyDescent="0.2">
      <c r="A178" s="148"/>
      <c r="B178" s="150"/>
      <c r="C178" s="158"/>
      <c r="D178" s="43"/>
      <c r="E178" s="148"/>
      <c r="H178" s="43"/>
      <c r="I178" s="43"/>
      <c r="J178" s="43"/>
    </row>
    <row r="179" spans="1:10" s="162" customFormat="1" x14ac:dyDescent="0.2">
      <c r="A179" s="148"/>
      <c r="B179" s="150"/>
      <c r="C179" s="158"/>
      <c r="D179" s="43"/>
      <c r="E179" s="148"/>
      <c r="H179" s="43"/>
      <c r="I179" s="43"/>
      <c r="J179" s="43"/>
    </row>
    <row r="180" spans="1:10" s="162" customFormat="1" x14ac:dyDescent="0.2">
      <c r="A180" s="148"/>
      <c r="B180" s="150"/>
      <c r="C180" s="158"/>
      <c r="D180" s="43"/>
      <c r="E180" s="148"/>
      <c r="H180" s="43"/>
      <c r="I180" s="43"/>
      <c r="J180" s="43"/>
    </row>
    <row r="181" spans="1:10" s="162" customFormat="1" x14ac:dyDescent="0.2">
      <c r="A181" s="148"/>
      <c r="B181" s="150"/>
      <c r="C181" s="158"/>
      <c r="D181" s="43"/>
      <c r="E181" s="148"/>
      <c r="H181" s="43"/>
      <c r="I181" s="43"/>
      <c r="J181" s="43"/>
    </row>
    <row r="182" spans="1:10" s="162" customFormat="1" x14ac:dyDescent="0.2">
      <c r="A182" s="148"/>
      <c r="B182" s="150"/>
      <c r="C182" s="158"/>
      <c r="D182" s="43"/>
      <c r="E182" s="148"/>
      <c r="H182" s="43"/>
      <c r="I182" s="43"/>
      <c r="J182" s="43"/>
    </row>
    <row r="183" spans="1:10" s="162" customFormat="1" x14ac:dyDescent="0.2">
      <c r="A183" s="148"/>
      <c r="B183" s="150"/>
      <c r="C183" s="158"/>
      <c r="D183" s="43"/>
      <c r="E183" s="148"/>
      <c r="H183" s="43"/>
      <c r="I183" s="43"/>
      <c r="J183" s="43"/>
    </row>
    <row r="184" spans="1:10" s="162" customFormat="1" x14ac:dyDescent="0.2">
      <c r="A184" s="148"/>
      <c r="B184" s="150"/>
      <c r="C184" s="158"/>
      <c r="D184" s="43"/>
      <c r="E184" s="148"/>
      <c r="H184" s="43"/>
      <c r="I184" s="43"/>
      <c r="J184" s="43"/>
    </row>
    <row r="185" spans="1:10" s="162" customFormat="1" x14ac:dyDescent="0.2">
      <c r="A185" s="148"/>
      <c r="B185" s="150"/>
      <c r="C185" s="158"/>
      <c r="D185" s="43"/>
      <c r="E185" s="148"/>
      <c r="H185" s="43"/>
      <c r="I185" s="43"/>
      <c r="J185" s="43"/>
    </row>
    <row r="186" spans="1:10" s="162" customFormat="1" x14ac:dyDescent="0.2">
      <c r="A186" s="148"/>
      <c r="B186" s="150"/>
      <c r="C186" s="158"/>
      <c r="D186" s="43"/>
      <c r="E186" s="148"/>
      <c r="H186" s="43"/>
      <c r="I186" s="43"/>
      <c r="J186" s="43"/>
    </row>
    <row r="187" spans="1:10" s="162" customFormat="1" x14ac:dyDescent="0.2">
      <c r="A187" s="148"/>
      <c r="B187" s="150"/>
      <c r="C187" s="158"/>
      <c r="D187" s="43"/>
      <c r="E187" s="148"/>
      <c r="H187" s="43"/>
      <c r="I187" s="43"/>
      <c r="J187" s="43"/>
    </row>
    <row r="188" spans="1:10" s="162" customFormat="1" x14ac:dyDescent="0.2">
      <c r="A188" s="148"/>
      <c r="B188" s="150"/>
      <c r="C188" s="158"/>
      <c r="D188" s="43"/>
      <c r="E188" s="148"/>
      <c r="H188" s="43"/>
      <c r="I188" s="43"/>
      <c r="J188" s="43"/>
    </row>
    <row r="189" spans="1:10" s="162" customFormat="1" x14ac:dyDescent="0.2">
      <c r="A189" s="148"/>
      <c r="B189" s="150"/>
      <c r="C189" s="158"/>
      <c r="D189" s="43"/>
      <c r="E189" s="148"/>
      <c r="H189" s="43"/>
      <c r="I189" s="43"/>
      <c r="J189" s="43"/>
    </row>
    <row r="190" spans="1:10" s="162" customFormat="1" x14ac:dyDescent="0.2">
      <c r="A190" s="148"/>
      <c r="B190" s="150"/>
      <c r="C190" s="158"/>
      <c r="D190" s="43"/>
      <c r="E190" s="148"/>
      <c r="H190" s="43"/>
      <c r="I190" s="43"/>
      <c r="J190" s="43"/>
    </row>
    <row r="191" spans="1:10" s="162" customFormat="1" x14ac:dyDescent="0.2">
      <c r="A191" s="148"/>
      <c r="B191" s="150"/>
      <c r="C191" s="158"/>
      <c r="D191" s="43"/>
      <c r="E191" s="148"/>
      <c r="H191" s="43"/>
      <c r="I191" s="43"/>
      <c r="J191" s="43"/>
    </row>
    <row r="192" spans="1:10" s="162" customFormat="1" x14ac:dyDescent="0.2">
      <c r="A192" s="148"/>
      <c r="B192" s="150"/>
      <c r="C192" s="158"/>
      <c r="D192" s="43"/>
      <c r="E192" s="148"/>
      <c r="H192" s="43"/>
      <c r="I192" s="43"/>
      <c r="J192" s="43"/>
    </row>
    <row r="193" spans="1:10" s="162" customFormat="1" x14ac:dyDescent="0.2">
      <c r="A193" s="148"/>
      <c r="B193" s="150"/>
      <c r="C193" s="158"/>
      <c r="D193" s="43"/>
      <c r="E193" s="148"/>
      <c r="H193" s="43"/>
      <c r="I193" s="43"/>
      <c r="J193" s="43"/>
    </row>
    <row r="194" spans="1:10" s="162" customFormat="1" x14ac:dyDescent="0.2">
      <c r="A194" s="148"/>
      <c r="B194" s="150"/>
      <c r="C194" s="158"/>
      <c r="D194" s="43"/>
      <c r="E194" s="148"/>
      <c r="H194" s="43"/>
      <c r="I194" s="43"/>
      <c r="J194" s="43"/>
    </row>
    <row r="195" spans="1:10" s="162" customFormat="1" x14ac:dyDescent="0.2">
      <c r="A195" s="148"/>
      <c r="B195" s="150"/>
      <c r="C195" s="158"/>
      <c r="D195" s="43"/>
      <c r="E195" s="148"/>
      <c r="H195" s="43"/>
      <c r="I195" s="43"/>
      <c r="J195" s="43"/>
    </row>
    <row r="196" spans="1:10" s="162" customFormat="1" x14ac:dyDescent="0.2">
      <c r="A196" s="148"/>
      <c r="B196" s="150"/>
      <c r="C196" s="158"/>
      <c r="D196" s="43"/>
      <c r="E196" s="148"/>
      <c r="H196" s="43"/>
      <c r="I196" s="43"/>
      <c r="J196" s="43"/>
    </row>
    <row r="197" spans="1:10" s="162" customFormat="1" x14ac:dyDescent="0.2">
      <c r="A197" s="148"/>
      <c r="B197" s="150"/>
      <c r="C197" s="158"/>
      <c r="D197" s="43"/>
      <c r="E197" s="148"/>
      <c r="H197" s="43"/>
      <c r="I197" s="43"/>
      <c r="J197" s="43"/>
    </row>
    <row r="198" spans="1:10" s="162" customFormat="1" x14ac:dyDescent="0.2">
      <c r="A198" s="148"/>
      <c r="B198" s="150"/>
      <c r="C198" s="158"/>
      <c r="D198" s="43"/>
      <c r="E198" s="148"/>
      <c r="H198" s="43"/>
      <c r="I198" s="43"/>
      <c r="J198" s="43"/>
    </row>
    <row r="199" spans="1:10" s="162" customFormat="1" x14ac:dyDescent="0.2">
      <c r="A199" s="148"/>
      <c r="B199" s="150"/>
      <c r="C199" s="158"/>
      <c r="D199" s="43"/>
      <c r="E199" s="148"/>
      <c r="H199" s="43"/>
      <c r="I199" s="43"/>
      <c r="J199" s="43"/>
    </row>
    <row r="200" spans="1:10" s="162" customFormat="1" x14ac:dyDescent="0.2">
      <c r="A200" s="148"/>
      <c r="B200" s="150"/>
      <c r="C200" s="158"/>
      <c r="D200" s="43"/>
      <c r="E200" s="148"/>
      <c r="H200" s="43"/>
      <c r="I200" s="43"/>
      <c r="J200" s="43"/>
    </row>
    <row r="201" spans="1:10" s="162" customFormat="1" x14ac:dyDescent="0.2">
      <c r="A201" s="148"/>
      <c r="B201" s="150"/>
      <c r="C201" s="158"/>
      <c r="D201" s="43"/>
      <c r="E201" s="148"/>
      <c r="H201" s="43"/>
      <c r="I201" s="43"/>
      <c r="J201" s="43"/>
    </row>
    <row r="202" spans="1:10" s="162" customFormat="1" x14ac:dyDescent="0.2">
      <c r="A202" s="148"/>
      <c r="B202" s="150"/>
      <c r="C202" s="158"/>
      <c r="D202" s="43"/>
      <c r="E202" s="148"/>
      <c r="H202" s="43"/>
      <c r="I202" s="43"/>
      <c r="J202" s="43"/>
    </row>
    <row r="203" spans="1:10" s="162" customFormat="1" x14ac:dyDescent="0.2">
      <c r="A203" s="148"/>
      <c r="B203" s="150"/>
      <c r="C203" s="158"/>
      <c r="D203" s="43"/>
      <c r="E203" s="148"/>
      <c r="H203" s="43"/>
      <c r="I203" s="43"/>
      <c r="J203" s="43"/>
    </row>
    <row r="204" spans="1:10" s="162" customFormat="1" x14ac:dyDescent="0.2">
      <c r="A204" s="148"/>
      <c r="B204" s="150"/>
      <c r="C204" s="158"/>
      <c r="D204" s="43"/>
      <c r="E204" s="148"/>
      <c r="H204" s="43"/>
      <c r="I204" s="43"/>
      <c r="J204" s="43"/>
    </row>
    <row r="205" spans="1:10" s="162" customFormat="1" x14ac:dyDescent="0.2">
      <c r="A205" s="148"/>
      <c r="B205" s="150"/>
      <c r="C205" s="158"/>
      <c r="D205" s="43"/>
      <c r="E205" s="148"/>
      <c r="H205" s="43"/>
      <c r="I205" s="43"/>
      <c r="J205" s="43"/>
    </row>
    <row r="206" spans="1:10" s="162" customFormat="1" x14ac:dyDescent="0.2">
      <c r="A206" s="148"/>
      <c r="B206" s="150"/>
      <c r="C206" s="158"/>
      <c r="D206" s="43"/>
      <c r="E206" s="148"/>
      <c r="H206" s="43"/>
      <c r="I206" s="43"/>
      <c r="J206" s="43"/>
    </row>
    <row r="207" spans="1:10" s="162" customFormat="1" x14ac:dyDescent="0.2">
      <c r="A207" s="148"/>
      <c r="B207" s="150"/>
      <c r="C207" s="158"/>
      <c r="D207" s="43"/>
      <c r="E207" s="148"/>
      <c r="H207" s="43"/>
      <c r="I207" s="43"/>
      <c r="J207" s="43"/>
    </row>
    <row r="208" spans="1:10" s="162" customFormat="1" x14ac:dyDescent="0.2">
      <c r="A208" s="148"/>
      <c r="B208" s="150"/>
      <c r="C208" s="158"/>
      <c r="D208" s="43"/>
      <c r="E208" s="148"/>
      <c r="H208" s="43"/>
      <c r="I208" s="43"/>
      <c r="J208" s="43"/>
    </row>
    <row r="209" spans="1:10" s="162" customFormat="1" x14ac:dyDescent="0.2">
      <c r="A209" s="148"/>
      <c r="B209" s="150"/>
      <c r="C209" s="158"/>
      <c r="D209" s="43"/>
      <c r="E209" s="148"/>
      <c r="H209" s="43"/>
      <c r="I209" s="43"/>
      <c r="J209" s="43"/>
    </row>
    <row r="210" spans="1:10" s="162" customFormat="1" x14ac:dyDescent="0.2">
      <c r="A210" s="148"/>
      <c r="B210" s="150"/>
      <c r="C210" s="158"/>
      <c r="D210" s="43"/>
      <c r="E210" s="148"/>
      <c r="H210" s="43"/>
      <c r="I210" s="43"/>
      <c r="J210" s="43"/>
    </row>
    <row r="211" spans="1:10" s="162" customFormat="1" x14ac:dyDescent="0.2">
      <c r="A211" s="148"/>
      <c r="B211" s="150"/>
      <c r="C211" s="158"/>
      <c r="D211" s="43"/>
      <c r="E211" s="148"/>
      <c r="H211" s="43"/>
      <c r="I211" s="43"/>
      <c r="J211" s="43"/>
    </row>
    <row r="212" spans="1:10" s="162" customFormat="1" x14ac:dyDescent="0.2">
      <c r="A212" s="148"/>
      <c r="B212" s="150"/>
      <c r="C212" s="158"/>
      <c r="D212" s="43"/>
      <c r="E212" s="148"/>
      <c r="H212" s="43"/>
      <c r="I212" s="43"/>
      <c r="J212" s="43"/>
    </row>
    <row r="213" spans="1:10" s="162" customFormat="1" x14ac:dyDescent="0.2">
      <c r="A213" s="148"/>
      <c r="B213" s="150"/>
      <c r="C213" s="158"/>
      <c r="D213" s="43"/>
      <c r="E213" s="148"/>
      <c r="H213" s="43"/>
      <c r="I213" s="43"/>
      <c r="J213" s="43"/>
    </row>
    <row r="214" spans="1:10" s="162" customFormat="1" x14ac:dyDescent="0.2">
      <c r="A214" s="148"/>
      <c r="B214" s="150"/>
      <c r="C214" s="158"/>
      <c r="D214" s="43"/>
      <c r="E214" s="148"/>
      <c r="H214" s="43"/>
      <c r="I214" s="43"/>
      <c r="J214" s="43"/>
    </row>
    <row r="215" spans="1:10" s="162" customFormat="1" x14ac:dyDescent="0.2">
      <c r="A215" s="148"/>
      <c r="B215" s="150"/>
      <c r="C215" s="158"/>
      <c r="D215" s="43"/>
      <c r="E215" s="148"/>
      <c r="H215" s="43"/>
      <c r="I215" s="43"/>
      <c r="J215" s="43"/>
    </row>
    <row r="216" spans="1:10" s="162" customFormat="1" x14ac:dyDescent="0.2">
      <c r="A216" s="148"/>
      <c r="B216" s="150"/>
      <c r="C216" s="158"/>
      <c r="D216" s="43"/>
      <c r="E216" s="148"/>
      <c r="H216" s="43"/>
      <c r="I216" s="43"/>
      <c r="J216" s="43"/>
    </row>
    <row r="217" spans="1:10" s="162" customFormat="1" x14ac:dyDescent="0.2">
      <c r="A217" s="148"/>
      <c r="B217" s="150"/>
      <c r="C217" s="158"/>
      <c r="D217" s="43"/>
      <c r="E217" s="148"/>
      <c r="H217" s="43"/>
      <c r="I217" s="43"/>
      <c r="J217" s="43"/>
    </row>
    <row r="218" spans="1:10" s="162" customFormat="1" x14ac:dyDescent="0.2">
      <c r="A218" s="148"/>
      <c r="B218" s="150"/>
      <c r="C218" s="158"/>
      <c r="D218" s="43"/>
      <c r="E218" s="148"/>
      <c r="H218" s="43"/>
      <c r="I218" s="43"/>
      <c r="J218" s="43"/>
    </row>
    <row r="219" spans="1:10" s="162" customFormat="1" x14ac:dyDescent="0.2">
      <c r="A219" s="148"/>
      <c r="B219" s="150"/>
      <c r="C219" s="158"/>
      <c r="D219" s="43"/>
      <c r="E219" s="148"/>
      <c r="H219" s="43"/>
      <c r="I219" s="43"/>
      <c r="J219" s="43"/>
    </row>
    <row r="220" spans="1:10" s="162" customFormat="1" x14ac:dyDescent="0.2">
      <c r="A220" s="148"/>
      <c r="B220" s="150"/>
      <c r="C220" s="158"/>
      <c r="D220" s="43"/>
      <c r="E220" s="148"/>
      <c r="H220" s="43"/>
      <c r="I220" s="43"/>
      <c r="J220" s="43"/>
    </row>
    <row r="221" spans="1:10" s="162" customFormat="1" x14ac:dyDescent="0.2">
      <c r="A221" s="148"/>
      <c r="B221" s="150"/>
      <c r="C221" s="158"/>
      <c r="D221" s="43"/>
      <c r="E221" s="148"/>
      <c r="H221" s="43"/>
      <c r="I221" s="43"/>
      <c r="J221" s="43"/>
    </row>
    <row r="222" spans="1:10" s="162" customFormat="1" x14ac:dyDescent="0.2">
      <c r="A222" s="148"/>
      <c r="B222" s="150"/>
      <c r="C222" s="158"/>
      <c r="D222" s="43"/>
      <c r="E222" s="148"/>
      <c r="H222" s="43"/>
      <c r="I222" s="43"/>
      <c r="J222" s="43"/>
    </row>
    <row r="223" spans="1:10" s="162" customFormat="1" x14ac:dyDescent="0.2">
      <c r="A223" s="148"/>
      <c r="B223" s="150"/>
      <c r="C223" s="158"/>
      <c r="D223" s="43"/>
      <c r="E223" s="148"/>
      <c r="H223" s="43"/>
      <c r="I223" s="43"/>
      <c r="J223" s="43"/>
    </row>
    <row r="224" spans="1:10" s="162" customFormat="1" x14ac:dyDescent="0.2">
      <c r="A224" s="148"/>
      <c r="B224" s="150"/>
      <c r="C224" s="158"/>
      <c r="D224" s="43"/>
      <c r="E224" s="148"/>
      <c r="H224" s="43"/>
      <c r="I224" s="43"/>
      <c r="J224" s="43"/>
    </row>
    <row r="225" spans="1:10" s="162" customFormat="1" x14ac:dyDescent="0.2">
      <c r="A225" s="148"/>
      <c r="B225" s="150"/>
      <c r="C225" s="158"/>
      <c r="D225" s="43"/>
      <c r="E225" s="148"/>
      <c r="H225" s="43"/>
      <c r="I225" s="43"/>
      <c r="J225" s="43"/>
    </row>
    <row r="226" spans="1:10" s="162" customFormat="1" x14ac:dyDescent="0.2">
      <c r="A226" s="148"/>
      <c r="B226" s="150"/>
      <c r="C226" s="158"/>
      <c r="D226" s="43"/>
      <c r="E226" s="148"/>
      <c r="H226" s="43"/>
      <c r="I226" s="43"/>
      <c r="J226" s="43"/>
    </row>
    <row r="227" spans="1:10" s="162" customFormat="1" x14ac:dyDescent="0.2">
      <c r="A227" s="148"/>
      <c r="B227" s="150"/>
      <c r="C227" s="158"/>
      <c r="D227" s="43"/>
      <c r="E227" s="148"/>
      <c r="H227" s="43"/>
      <c r="I227" s="43"/>
      <c r="J227" s="43"/>
    </row>
    <row r="228" spans="1:10" s="162" customFormat="1" x14ac:dyDescent="0.2">
      <c r="A228" s="148"/>
      <c r="B228" s="150"/>
      <c r="C228" s="158"/>
      <c r="D228" s="43"/>
      <c r="E228" s="148"/>
      <c r="H228" s="43"/>
      <c r="I228" s="43"/>
      <c r="J228" s="43"/>
    </row>
    <row r="229" spans="1:10" s="162" customFormat="1" x14ac:dyDescent="0.2">
      <c r="A229" s="148"/>
      <c r="B229" s="150"/>
      <c r="C229" s="158"/>
      <c r="D229" s="43"/>
      <c r="E229" s="148"/>
      <c r="H229" s="43"/>
      <c r="I229" s="43"/>
      <c r="J229" s="43"/>
    </row>
    <row r="230" spans="1:10" s="162" customFormat="1" x14ac:dyDescent="0.2">
      <c r="A230" s="148"/>
      <c r="B230" s="150"/>
      <c r="C230" s="158"/>
      <c r="D230" s="43"/>
      <c r="E230" s="148"/>
      <c r="H230" s="43"/>
      <c r="I230" s="43"/>
      <c r="J230" s="43"/>
    </row>
    <row r="231" spans="1:10" s="162" customFormat="1" x14ac:dyDescent="0.2">
      <c r="A231" s="148"/>
      <c r="B231" s="150"/>
      <c r="C231" s="158"/>
      <c r="D231" s="43"/>
      <c r="E231" s="148"/>
      <c r="H231" s="43"/>
      <c r="I231" s="43"/>
      <c r="J231" s="43"/>
    </row>
    <row r="232" spans="1:10" s="162" customFormat="1" x14ac:dyDescent="0.2">
      <c r="A232" s="148"/>
      <c r="B232" s="150"/>
      <c r="C232" s="158"/>
      <c r="D232" s="43"/>
      <c r="E232" s="148"/>
      <c r="H232" s="43"/>
      <c r="I232" s="43"/>
      <c r="J232" s="43"/>
    </row>
    <row r="233" spans="1:10" s="162" customFormat="1" x14ac:dyDescent="0.2">
      <c r="A233" s="148"/>
      <c r="B233" s="150"/>
      <c r="C233" s="158"/>
      <c r="D233" s="43"/>
      <c r="E233" s="148"/>
      <c r="H233" s="43"/>
      <c r="I233" s="43"/>
      <c r="J233" s="43"/>
    </row>
    <row r="234" spans="1:10" s="162" customFormat="1" x14ac:dyDescent="0.2">
      <c r="A234" s="148"/>
      <c r="B234" s="150"/>
      <c r="C234" s="158"/>
      <c r="D234" s="43"/>
      <c r="E234" s="148"/>
      <c r="H234" s="43"/>
      <c r="I234" s="43"/>
      <c r="J234" s="43"/>
    </row>
    <row r="235" spans="1:10" s="162" customFormat="1" x14ac:dyDescent="0.2">
      <c r="A235" s="148"/>
      <c r="B235" s="150"/>
      <c r="C235" s="158"/>
      <c r="D235" s="43"/>
      <c r="E235" s="148"/>
      <c r="H235" s="43"/>
      <c r="I235" s="43"/>
      <c r="J235" s="43"/>
    </row>
    <row r="236" spans="1:10" s="162" customFormat="1" x14ac:dyDescent="0.2">
      <c r="A236" s="148"/>
      <c r="B236" s="150"/>
      <c r="C236" s="158"/>
      <c r="D236" s="43"/>
      <c r="E236" s="148"/>
      <c r="H236" s="43"/>
      <c r="I236" s="43"/>
      <c r="J236" s="43"/>
    </row>
    <row r="237" spans="1:10" s="162" customFormat="1" x14ac:dyDescent="0.2">
      <c r="A237" s="148"/>
      <c r="B237" s="150"/>
      <c r="C237" s="158"/>
      <c r="D237" s="43"/>
      <c r="E237" s="148"/>
      <c r="H237" s="43"/>
      <c r="I237" s="43"/>
      <c r="J237" s="43"/>
    </row>
    <row r="238" spans="1:10" s="162" customFormat="1" x14ac:dyDescent="0.2">
      <c r="A238" s="148"/>
      <c r="B238" s="150"/>
      <c r="C238" s="158"/>
      <c r="D238" s="43"/>
      <c r="E238" s="148"/>
      <c r="H238" s="43"/>
      <c r="I238" s="43"/>
      <c r="J238" s="43"/>
    </row>
    <row r="239" spans="1:10" s="162" customFormat="1" x14ac:dyDescent="0.2">
      <c r="A239" s="148"/>
      <c r="B239" s="150"/>
      <c r="C239" s="158"/>
      <c r="D239" s="43"/>
      <c r="E239" s="148"/>
      <c r="H239" s="43"/>
      <c r="I239" s="43"/>
      <c r="J239" s="43"/>
    </row>
    <row r="240" spans="1:10" s="162" customFormat="1" x14ac:dyDescent="0.2">
      <c r="A240" s="148"/>
      <c r="B240" s="150"/>
      <c r="C240" s="158"/>
      <c r="D240" s="43"/>
      <c r="E240" s="148"/>
      <c r="H240" s="43"/>
      <c r="I240" s="43"/>
      <c r="J240" s="43"/>
    </row>
    <row r="241" spans="1:10" s="162" customFormat="1" x14ac:dyDescent="0.2">
      <c r="A241" s="148"/>
      <c r="B241" s="150"/>
      <c r="C241" s="158"/>
      <c r="D241" s="43"/>
      <c r="E241" s="148"/>
      <c r="H241" s="43"/>
      <c r="I241" s="43"/>
      <c r="J241" s="43"/>
    </row>
    <row r="242" spans="1:10" s="162" customFormat="1" x14ac:dyDescent="0.2">
      <c r="A242" s="148"/>
      <c r="B242" s="150"/>
      <c r="C242" s="158"/>
      <c r="D242" s="43"/>
      <c r="E242" s="148"/>
      <c r="H242" s="43"/>
      <c r="I242" s="43"/>
      <c r="J242" s="43"/>
    </row>
    <row r="243" spans="1:10" s="162" customFormat="1" x14ac:dyDescent="0.2">
      <c r="A243" s="148"/>
      <c r="B243" s="150"/>
      <c r="C243" s="158"/>
      <c r="D243" s="43"/>
      <c r="E243" s="148"/>
      <c r="H243" s="43"/>
      <c r="I243" s="43"/>
      <c r="J243" s="43"/>
    </row>
    <row r="244" spans="1:10" s="162" customFormat="1" x14ac:dyDescent="0.2">
      <c r="A244" s="148"/>
      <c r="B244" s="150"/>
      <c r="C244" s="158"/>
      <c r="D244" s="43"/>
      <c r="E244" s="148"/>
      <c r="H244" s="43"/>
      <c r="I244" s="43"/>
      <c r="J244" s="43"/>
    </row>
    <row r="245" spans="1:10" s="162" customFormat="1" x14ac:dyDescent="0.2">
      <c r="A245" s="148"/>
      <c r="B245" s="150"/>
      <c r="C245" s="158"/>
      <c r="D245" s="43"/>
      <c r="E245" s="148"/>
      <c r="H245" s="43"/>
      <c r="I245" s="43"/>
      <c r="J245" s="43"/>
    </row>
    <row r="246" spans="1:10" s="162" customFormat="1" x14ac:dyDescent="0.2">
      <c r="A246" s="148"/>
      <c r="B246" s="150"/>
      <c r="C246" s="158"/>
      <c r="D246" s="43"/>
      <c r="E246" s="148"/>
      <c r="H246" s="43"/>
      <c r="I246" s="43"/>
      <c r="J246" s="43"/>
    </row>
    <row r="247" spans="1:10" s="162" customFormat="1" x14ac:dyDescent="0.2">
      <c r="A247" s="148"/>
      <c r="B247" s="150"/>
      <c r="C247" s="158"/>
      <c r="D247" s="43"/>
      <c r="E247" s="148"/>
      <c r="H247" s="43"/>
      <c r="I247" s="43"/>
      <c r="J247" s="43"/>
    </row>
    <row r="248" spans="1:10" s="162" customFormat="1" x14ac:dyDescent="0.2">
      <c r="A248" s="148"/>
      <c r="B248" s="150"/>
      <c r="C248" s="158"/>
      <c r="D248" s="43"/>
      <c r="E248" s="148"/>
      <c r="H248" s="43"/>
      <c r="I248" s="43"/>
      <c r="J248" s="43"/>
    </row>
    <row r="249" spans="1:10" s="162" customFormat="1" x14ac:dyDescent="0.2">
      <c r="A249" s="148"/>
      <c r="B249" s="150"/>
      <c r="C249" s="158"/>
      <c r="D249" s="43"/>
      <c r="E249" s="148"/>
      <c r="H249" s="43"/>
      <c r="I249" s="43"/>
      <c r="J249" s="43"/>
    </row>
    <row r="250" spans="1:10" s="162" customFormat="1" x14ac:dyDescent="0.2">
      <c r="A250" s="148"/>
      <c r="B250" s="150"/>
      <c r="C250" s="158"/>
      <c r="D250" s="43"/>
      <c r="E250" s="148"/>
      <c r="H250" s="43"/>
      <c r="I250" s="43"/>
      <c r="J250" s="43"/>
    </row>
    <row r="251" spans="1:10" s="162" customFormat="1" x14ac:dyDescent="0.2">
      <c r="A251" s="148"/>
      <c r="B251" s="150"/>
      <c r="C251" s="158"/>
      <c r="D251" s="43"/>
      <c r="E251" s="148"/>
      <c r="H251" s="43"/>
      <c r="I251" s="43"/>
      <c r="J251" s="43"/>
    </row>
    <row r="252" spans="1:10" s="162" customFormat="1" x14ac:dyDescent="0.2">
      <c r="A252" s="148"/>
      <c r="B252" s="150"/>
      <c r="C252" s="158"/>
      <c r="D252" s="43"/>
      <c r="E252" s="148"/>
      <c r="H252" s="43"/>
      <c r="I252" s="43"/>
      <c r="J252" s="43"/>
    </row>
    <row r="253" spans="1:10" s="162" customFormat="1" x14ac:dyDescent="0.2">
      <c r="A253" s="148"/>
      <c r="B253" s="150"/>
      <c r="C253" s="158"/>
      <c r="D253" s="43"/>
      <c r="E253" s="148"/>
      <c r="H253" s="43"/>
      <c r="I253" s="43"/>
      <c r="J253" s="43"/>
    </row>
    <row r="254" spans="1:10" s="162" customFormat="1" x14ac:dyDescent="0.2">
      <c r="A254" s="148"/>
      <c r="B254" s="150"/>
      <c r="C254" s="158"/>
      <c r="D254" s="43"/>
      <c r="E254" s="148"/>
      <c r="H254" s="43"/>
      <c r="I254" s="43"/>
      <c r="J254" s="43"/>
    </row>
    <row r="255" spans="1:10" s="162" customFormat="1" x14ac:dyDescent="0.2">
      <c r="A255" s="148"/>
      <c r="B255" s="150"/>
      <c r="C255" s="158"/>
      <c r="D255" s="43"/>
      <c r="E255" s="148"/>
      <c r="H255" s="43"/>
      <c r="I255" s="43"/>
      <c r="J255" s="43"/>
    </row>
    <row r="256" spans="1:10" s="162" customFormat="1" x14ac:dyDescent="0.2">
      <c r="A256" s="148"/>
      <c r="B256" s="150"/>
      <c r="C256" s="158"/>
      <c r="D256" s="43"/>
      <c r="E256" s="148"/>
      <c r="H256" s="43"/>
      <c r="I256" s="43"/>
      <c r="J256" s="43"/>
    </row>
    <row r="257" spans="1:10" s="162" customFormat="1" x14ac:dyDescent="0.2">
      <c r="A257" s="148"/>
      <c r="B257" s="150"/>
      <c r="C257" s="158"/>
      <c r="D257" s="43"/>
      <c r="E257" s="148"/>
      <c r="H257" s="43"/>
      <c r="I257" s="43"/>
      <c r="J257" s="43"/>
    </row>
    <row r="258" spans="1:10" s="162" customFormat="1" x14ac:dyDescent="0.2">
      <c r="A258" s="148"/>
      <c r="B258" s="150"/>
      <c r="C258" s="158"/>
      <c r="D258" s="43"/>
      <c r="E258" s="148"/>
      <c r="H258" s="43"/>
      <c r="I258" s="43"/>
      <c r="J258" s="43"/>
    </row>
    <row r="259" spans="1:10" s="162" customFormat="1" x14ac:dyDescent="0.2">
      <c r="A259" s="148"/>
      <c r="B259" s="150"/>
      <c r="C259" s="158"/>
      <c r="D259" s="43"/>
      <c r="E259" s="148"/>
      <c r="H259" s="43"/>
      <c r="I259" s="43"/>
      <c r="J259" s="43"/>
    </row>
    <row r="260" spans="1:10" s="162" customFormat="1" x14ac:dyDescent="0.2">
      <c r="A260" s="148"/>
      <c r="B260" s="150"/>
      <c r="C260" s="158"/>
      <c r="D260" s="43"/>
      <c r="E260" s="148"/>
      <c r="H260" s="43"/>
      <c r="I260" s="43"/>
      <c r="J260" s="43"/>
    </row>
    <row r="261" spans="1:10" s="162" customFormat="1" x14ac:dyDescent="0.2">
      <c r="A261" s="148"/>
      <c r="B261" s="150"/>
      <c r="C261" s="158"/>
      <c r="D261" s="43"/>
      <c r="E261" s="148"/>
      <c r="H261" s="43"/>
      <c r="I261" s="43"/>
      <c r="J261" s="43"/>
    </row>
    <row r="262" spans="1:10" s="162" customFormat="1" x14ac:dyDescent="0.2">
      <c r="A262" s="148"/>
      <c r="B262" s="150"/>
      <c r="C262" s="158"/>
      <c r="D262" s="43"/>
      <c r="E262" s="148"/>
      <c r="H262" s="43"/>
      <c r="I262" s="43"/>
      <c r="J262" s="43"/>
    </row>
    <row r="263" spans="1:10" s="162" customFormat="1" x14ac:dyDescent="0.2">
      <c r="A263" s="148"/>
      <c r="B263" s="150"/>
      <c r="C263" s="158"/>
      <c r="D263" s="43"/>
      <c r="E263" s="148"/>
      <c r="H263" s="43"/>
      <c r="I263" s="43"/>
      <c r="J263" s="43"/>
    </row>
    <row r="264" spans="1:10" s="162" customFormat="1" x14ac:dyDescent="0.2">
      <c r="A264" s="148"/>
      <c r="B264" s="150"/>
      <c r="C264" s="158"/>
      <c r="D264" s="43"/>
      <c r="E264" s="148"/>
      <c r="H264" s="43"/>
      <c r="I264" s="43"/>
      <c r="J264" s="43"/>
    </row>
    <row r="265" spans="1:10" s="162" customFormat="1" x14ac:dyDescent="0.2">
      <c r="A265" s="148"/>
      <c r="B265" s="150"/>
      <c r="C265" s="158"/>
      <c r="D265" s="43"/>
      <c r="E265" s="148"/>
      <c r="H265" s="43"/>
      <c r="I265" s="43"/>
      <c r="J265" s="43"/>
    </row>
    <row r="266" spans="1:10" s="162" customFormat="1" x14ac:dyDescent="0.2">
      <c r="A266" s="148"/>
      <c r="B266" s="150"/>
      <c r="C266" s="158"/>
      <c r="D266" s="43"/>
      <c r="E266" s="148"/>
      <c r="H266" s="43"/>
      <c r="I266" s="43"/>
      <c r="J266" s="43"/>
    </row>
    <row r="267" spans="1:10" s="162" customFormat="1" x14ac:dyDescent="0.2">
      <c r="A267" s="148"/>
      <c r="B267" s="150"/>
      <c r="C267" s="158"/>
      <c r="D267" s="43"/>
      <c r="E267" s="148"/>
      <c r="H267" s="43"/>
      <c r="I267" s="43"/>
      <c r="J267" s="43"/>
    </row>
    <row r="268" spans="1:10" s="162" customFormat="1" x14ac:dyDescent="0.2">
      <c r="A268" s="148"/>
      <c r="B268" s="150"/>
      <c r="C268" s="158"/>
      <c r="D268" s="43"/>
      <c r="E268" s="148"/>
      <c r="H268" s="43"/>
      <c r="I268" s="43"/>
      <c r="J268" s="43"/>
    </row>
    <row r="269" spans="1:10" s="162" customFormat="1" x14ac:dyDescent="0.2">
      <c r="A269" s="148"/>
      <c r="B269" s="150"/>
      <c r="C269" s="158"/>
      <c r="D269" s="43"/>
      <c r="E269" s="148"/>
      <c r="H269" s="43"/>
      <c r="I269" s="43"/>
      <c r="J269" s="43"/>
    </row>
    <row r="270" spans="1:10" s="162" customFormat="1" x14ac:dyDescent="0.2">
      <c r="A270" s="148"/>
      <c r="B270" s="150"/>
      <c r="C270" s="158"/>
      <c r="D270" s="43"/>
      <c r="E270" s="148"/>
      <c r="H270" s="43"/>
      <c r="I270" s="43"/>
      <c r="J270" s="43"/>
    </row>
    <row r="271" spans="1:10" s="162" customFormat="1" x14ac:dyDescent="0.2">
      <c r="A271" s="148"/>
      <c r="B271" s="150"/>
      <c r="C271" s="158"/>
      <c r="D271" s="43"/>
      <c r="E271" s="148"/>
      <c r="H271" s="43"/>
      <c r="I271" s="43"/>
      <c r="J271" s="43"/>
    </row>
    <row r="272" spans="1:10" s="162" customFormat="1" x14ac:dyDescent="0.2">
      <c r="A272" s="148"/>
      <c r="B272" s="150"/>
      <c r="C272" s="158"/>
      <c r="D272" s="43"/>
      <c r="E272" s="148"/>
      <c r="H272" s="43"/>
      <c r="I272" s="43"/>
      <c r="J272" s="43"/>
    </row>
    <row r="273" spans="1:10" s="162" customFormat="1" x14ac:dyDescent="0.2">
      <c r="A273" s="148"/>
      <c r="B273" s="150"/>
      <c r="C273" s="158"/>
      <c r="D273" s="43"/>
      <c r="E273" s="148"/>
      <c r="H273" s="43"/>
      <c r="I273" s="43"/>
      <c r="J273" s="43"/>
    </row>
    <row r="274" spans="1:10" s="162" customFormat="1" x14ac:dyDescent="0.2">
      <c r="A274" s="148"/>
      <c r="B274" s="150"/>
      <c r="C274" s="158"/>
      <c r="D274" s="43"/>
      <c r="E274" s="148"/>
      <c r="H274" s="43"/>
      <c r="I274" s="43"/>
      <c r="J274" s="43"/>
    </row>
    <row r="275" spans="1:10" s="162" customFormat="1" x14ac:dyDescent="0.2">
      <c r="A275" s="148"/>
      <c r="B275" s="150"/>
      <c r="C275" s="158"/>
      <c r="D275" s="43"/>
      <c r="E275" s="148"/>
      <c r="H275" s="43"/>
      <c r="I275" s="43"/>
      <c r="J275" s="43"/>
    </row>
    <row r="276" spans="1:10" s="162" customFormat="1" x14ac:dyDescent="0.2">
      <c r="A276" s="148"/>
      <c r="B276" s="150"/>
      <c r="C276" s="158"/>
      <c r="D276" s="43"/>
      <c r="E276" s="148"/>
      <c r="H276" s="43"/>
      <c r="I276" s="43"/>
      <c r="J276" s="43"/>
    </row>
    <row r="277" spans="1:10" s="162" customFormat="1" x14ac:dyDescent="0.2">
      <c r="A277" s="148"/>
      <c r="B277" s="150"/>
      <c r="C277" s="158"/>
      <c r="D277" s="43"/>
      <c r="E277" s="148"/>
      <c r="H277" s="43"/>
      <c r="I277" s="43"/>
      <c r="J277" s="43"/>
    </row>
    <row r="278" spans="1:10" s="162" customFormat="1" x14ac:dyDescent="0.2">
      <c r="A278" s="148"/>
      <c r="B278" s="150"/>
      <c r="C278" s="158"/>
      <c r="D278" s="43"/>
      <c r="E278" s="148"/>
      <c r="H278" s="43"/>
      <c r="I278" s="43"/>
      <c r="J278" s="43"/>
    </row>
    <row r="279" spans="1:10" s="162" customFormat="1" x14ac:dyDescent="0.2">
      <c r="A279" s="148"/>
      <c r="B279" s="150"/>
      <c r="C279" s="158"/>
      <c r="D279" s="43"/>
      <c r="E279" s="148"/>
      <c r="H279" s="43"/>
      <c r="I279" s="43"/>
      <c r="J279" s="43"/>
    </row>
    <row r="280" spans="1:10" s="162" customFormat="1" x14ac:dyDescent="0.2">
      <c r="A280" s="148"/>
      <c r="B280" s="150"/>
      <c r="C280" s="158"/>
      <c r="D280" s="43"/>
      <c r="E280" s="148"/>
      <c r="H280" s="43"/>
      <c r="I280" s="43"/>
      <c r="J280" s="43"/>
    </row>
    <row r="281" spans="1:10" s="162" customFormat="1" x14ac:dyDescent="0.2">
      <c r="A281" s="148"/>
      <c r="B281" s="150"/>
      <c r="C281" s="158"/>
      <c r="D281" s="43"/>
      <c r="E281" s="148"/>
      <c r="H281" s="43"/>
      <c r="I281" s="43"/>
      <c r="J281" s="43"/>
    </row>
    <row r="282" spans="1:10" s="162" customFormat="1" x14ac:dyDescent="0.2">
      <c r="A282" s="148"/>
      <c r="B282" s="150"/>
      <c r="C282" s="158"/>
      <c r="D282" s="43"/>
      <c r="E282" s="148"/>
      <c r="H282" s="43"/>
      <c r="I282" s="43"/>
      <c r="J282" s="43"/>
    </row>
    <row r="283" spans="1:10" s="162" customFormat="1" x14ac:dyDescent="0.2">
      <c r="A283" s="148"/>
      <c r="B283" s="150"/>
      <c r="C283" s="158"/>
      <c r="D283" s="43"/>
      <c r="E283" s="148"/>
      <c r="H283" s="43"/>
      <c r="I283" s="43"/>
      <c r="J283" s="43"/>
    </row>
    <row r="284" spans="1:10" s="162" customFormat="1" x14ac:dyDescent="0.2">
      <c r="A284" s="148"/>
      <c r="B284" s="150"/>
      <c r="C284" s="158"/>
      <c r="D284" s="43"/>
      <c r="E284" s="148"/>
      <c r="H284" s="43"/>
      <c r="I284" s="43"/>
      <c r="J284" s="43"/>
    </row>
    <row r="285" spans="1:10" s="162" customFormat="1" x14ac:dyDescent="0.2">
      <c r="A285" s="148"/>
      <c r="B285" s="150"/>
      <c r="C285" s="158"/>
      <c r="D285" s="43"/>
      <c r="E285" s="148"/>
      <c r="H285" s="43"/>
      <c r="I285" s="43"/>
      <c r="J285" s="43"/>
    </row>
    <row r="286" spans="1:10" s="162" customFormat="1" x14ac:dyDescent="0.2">
      <c r="A286" s="148"/>
      <c r="B286" s="150"/>
      <c r="C286" s="158"/>
      <c r="D286" s="43"/>
      <c r="E286" s="148"/>
      <c r="H286" s="43"/>
      <c r="I286" s="43"/>
      <c r="J286" s="43"/>
    </row>
    <row r="287" spans="1:10" s="162" customFormat="1" x14ac:dyDescent="0.2">
      <c r="A287" s="148"/>
      <c r="B287" s="150"/>
      <c r="C287" s="158"/>
      <c r="D287" s="43"/>
      <c r="E287" s="148"/>
      <c r="H287" s="43"/>
      <c r="I287" s="43"/>
      <c r="J287" s="43"/>
    </row>
    <row r="288" spans="1:10" s="162" customFormat="1" x14ac:dyDescent="0.2">
      <c r="A288" s="148"/>
      <c r="B288" s="150"/>
      <c r="C288" s="158"/>
      <c r="D288" s="43"/>
      <c r="E288" s="148"/>
      <c r="H288" s="43"/>
      <c r="I288" s="43"/>
      <c r="J288" s="43"/>
    </row>
    <row r="289" spans="1:10" s="162" customFormat="1" x14ac:dyDescent="0.2">
      <c r="A289" s="148"/>
      <c r="B289" s="150"/>
      <c r="C289" s="158"/>
      <c r="D289" s="43"/>
      <c r="E289" s="148"/>
      <c r="H289" s="43"/>
      <c r="I289" s="43"/>
      <c r="J289" s="43"/>
    </row>
    <row r="290" spans="1:10" s="162" customFormat="1" x14ac:dyDescent="0.2">
      <c r="A290" s="148"/>
      <c r="B290" s="150"/>
      <c r="C290" s="158"/>
      <c r="D290" s="43"/>
      <c r="E290" s="148"/>
      <c r="H290" s="43"/>
      <c r="I290" s="43"/>
      <c r="J290" s="43"/>
    </row>
    <row r="291" spans="1:10" s="162" customFormat="1" x14ac:dyDescent="0.2">
      <c r="A291" s="148"/>
      <c r="B291" s="150"/>
      <c r="C291" s="158"/>
      <c r="D291" s="43"/>
      <c r="E291" s="148"/>
      <c r="H291" s="43"/>
      <c r="I291" s="43"/>
      <c r="J291" s="43"/>
    </row>
    <row r="292" spans="1:10" s="162" customFormat="1" x14ac:dyDescent="0.2">
      <c r="A292" s="148"/>
      <c r="B292" s="150"/>
      <c r="C292" s="158"/>
      <c r="D292" s="43"/>
      <c r="E292" s="148"/>
      <c r="H292" s="43"/>
      <c r="I292" s="43"/>
      <c r="J292" s="43"/>
    </row>
    <row r="293" spans="1:10" s="162" customFormat="1" x14ac:dyDescent="0.2">
      <c r="A293" s="148"/>
      <c r="B293" s="150"/>
      <c r="C293" s="158"/>
      <c r="D293" s="43"/>
      <c r="E293" s="148"/>
      <c r="H293" s="43"/>
      <c r="I293" s="43"/>
      <c r="J293" s="43"/>
    </row>
    <row r="294" spans="1:10" s="162" customFormat="1" x14ac:dyDescent="0.2">
      <c r="A294" s="148"/>
      <c r="B294" s="150"/>
      <c r="C294" s="158"/>
      <c r="D294" s="43"/>
      <c r="E294" s="148"/>
      <c r="H294" s="43"/>
      <c r="I294" s="43"/>
      <c r="J294" s="43"/>
    </row>
    <row r="295" spans="1:10" s="162" customFormat="1" x14ac:dyDescent="0.2">
      <c r="A295" s="148"/>
      <c r="B295" s="150"/>
      <c r="C295" s="158"/>
      <c r="D295" s="43"/>
      <c r="E295" s="148"/>
      <c r="H295" s="43"/>
      <c r="I295" s="43"/>
      <c r="J295" s="43"/>
    </row>
    <row r="296" spans="1:10" s="162" customFormat="1" x14ac:dyDescent="0.2">
      <c r="A296" s="148"/>
      <c r="B296" s="150"/>
      <c r="C296" s="158"/>
      <c r="D296" s="43"/>
      <c r="E296" s="148"/>
      <c r="H296" s="43"/>
      <c r="I296" s="43"/>
      <c r="J296" s="43"/>
    </row>
    <row r="297" spans="1:10" s="162" customFormat="1" x14ac:dyDescent="0.2">
      <c r="A297" s="148"/>
      <c r="B297" s="150"/>
      <c r="C297" s="158"/>
      <c r="D297" s="43"/>
      <c r="E297" s="148"/>
      <c r="H297" s="43"/>
      <c r="I297" s="43"/>
      <c r="J297" s="43"/>
    </row>
    <row r="298" spans="1:10" s="162" customFormat="1" x14ac:dyDescent="0.2">
      <c r="A298" s="148"/>
      <c r="B298" s="150"/>
      <c r="C298" s="158"/>
      <c r="D298" s="43"/>
      <c r="E298" s="148"/>
      <c r="H298" s="43"/>
      <c r="I298" s="43"/>
      <c r="J298" s="43"/>
    </row>
    <row r="299" spans="1:10" s="162" customFormat="1" x14ac:dyDescent="0.2">
      <c r="A299" s="148"/>
      <c r="B299" s="150"/>
      <c r="C299" s="158"/>
      <c r="D299" s="43"/>
      <c r="E299" s="148"/>
      <c r="H299" s="43"/>
      <c r="I299" s="43"/>
      <c r="J299" s="43"/>
    </row>
    <row r="300" spans="1:10" s="162" customFormat="1" x14ac:dyDescent="0.2">
      <c r="A300" s="148"/>
      <c r="B300" s="150"/>
      <c r="C300" s="158"/>
      <c r="D300" s="43"/>
      <c r="E300" s="148"/>
      <c r="H300" s="43"/>
      <c r="I300" s="43"/>
      <c r="J300" s="43"/>
    </row>
    <row r="301" spans="1:10" s="162" customFormat="1" x14ac:dyDescent="0.2">
      <c r="A301" s="148"/>
      <c r="B301" s="150"/>
      <c r="C301" s="158"/>
      <c r="D301" s="43"/>
      <c r="E301" s="148"/>
      <c r="H301" s="43"/>
      <c r="I301" s="43"/>
      <c r="J301" s="43"/>
    </row>
    <row r="302" spans="1:10" s="162" customFormat="1" x14ac:dyDescent="0.2">
      <c r="A302" s="148"/>
      <c r="B302" s="150"/>
      <c r="C302" s="158"/>
      <c r="D302" s="43"/>
      <c r="E302" s="148"/>
      <c r="H302" s="43"/>
      <c r="I302" s="43"/>
      <c r="J302" s="43"/>
    </row>
    <row r="303" spans="1:10" s="162" customFormat="1" x14ac:dyDescent="0.2">
      <c r="A303" s="148"/>
      <c r="B303" s="150"/>
      <c r="C303" s="158"/>
      <c r="D303" s="43"/>
      <c r="E303" s="148"/>
      <c r="H303" s="43"/>
      <c r="I303" s="43"/>
      <c r="J303" s="43"/>
    </row>
    <row r="304" spans="1:10" s="162" customFormat="1" x14ac:dyDescent="0.2">
      <c r="A304" s="148"/>
      <c r="B304" s="150"/>
      <c r="C304" s="158"/>
      <c r="D304" s="43"/>
      <c r="E304" s="148"/>
      <c r="H304" s="43"/>
      <c r="I304" s="43"/>
      <c r="J304" s="43"/>
    </row>
    <row r="305" spans="1:10" s="162" customFormat="1" x14ac:dyDescent="0.2">
      <c r="A305" s="148"/>
      <c r="B305" s="150"/>
      <c r="C305" s="158"/>
      <c r="D305" s="43"/>
      <c r="E305" s="148"/>
      <c r="H305" s="43"/>
      <c r="I305" s="43"/>
      <c r="J305" s="43"/>
    </row>
    <row r="306" spans="1:10" s="162" customFormat="1" x14ac:dyDescent="0.2">
      <c r="A306" s="148"/>
      <c r="B306" s="150"/>
      <c r="C306" s="158"/>
      <c r="D306" s="43"/>
      <c r="E306" s="148"/>
      <c r="H306" s="43"/>
      <c r="I306" s="43"/>
      <c r="J306" s="43"/>
    </row>
    <row r="307" spans="1:10" s="162" customFormat="1" x14ac:dyDescent="0.2">
      <c r="A307" s="148"/>
      <c r="B307" s="150"/>
      <c r="C307" s="158"/>
      <c r="D307" s="43"/>
      <c r="E307" s="148"/>
      <c r="H307" s="43"/>
      <c r="I307" s="43"/>
      <c r="J307" s="43"/>
    </row>
    <row r="308" spans="1:10" s="162" customFormat="1" x14ac:dyDescent="0.2">
      <c r="A308" s="148"/>
      <c r="B308" s="150"/>
      <c r="C308" s="158"/>
      <c r="D308" s="43"/>
      <c r="E308" s="148"/>
      <c r="H308" s="43"/>
      <c r="I308" s="43"/>
      <c r="J308" s="43"/>
    </row>
    <row r="309" spans="1:10" s="162" customFormat="1" x14ac:dyDescent="0.2">
      <c r="A309" s="148"/>
      <c r="B309" s="150"/>
      <c r="C309" s="158"/>
      <c r="D309" s="43"/>
      <c r="E309" s="148"/>
      <c r="H309" s="43"/>
      <c r="I309" s="43"/>
      <c r="J309" s="43"/>
    </row>
    <row r="310" spans="1:10" s="162" customFormat="1" x14ac:dyDescent="0.2">
      <c r="A310" s="148"/>
      <c r="B310" s="150"/>
      <c r="C310" s="158"/>
      <c r="D310" s="43"/>
      <c r="E310" s="148"/>
      <c r="H310" s="43"/>
      <c r="I310" s="43"/>
      <c r="J310" s="43"/>
    </row>
    <row r="311" spans="1:10" s="162" customFormat="1" x14ac:dyDescent="0.2">
      <c r="A311" s="148"/>
      <c r="B311" s="150"/>
      <c r="C311" s="158"/>
      <c r="D311" s="43"/>
      <c r="E311" s="148"/>
      <c r="H311" s="43"/>
      <c r="I311" s="43"/>
      <c r="J311" s="43"/>
    </row>
    <row r="312" spans="1:10" s="162" customFormat="1" x14ac:dyDescent="0.2">
      <c r="A312" s="148"/>
      <c r="B312" s="150"/>
      <c r="C312" s="158"/>
      <c r="D312" s="43"/>
      <c r="E312" s="148"/>
      <c r="H312" s="43"/>
      <c r="I312" s="43"/>
      <c r="J312" s="43"/>
    </row>
    <row r="313" spans="1:10" s="162" customFormat="1" x14ac:dyDescent="0.2">
      <c r="A313" s="148"/>
      <c r="B313" s="150"/>
      <c r="C313" s="158"/>
      <c r="D313" s="43"/>
      <c r="E313" s="148"/>
      <c r="H313" s="43"/>
      <c r="I313" s="43"/>
      <c r="J313" s="43"/>
    </row>
    <row r="314" spans="1:10" s="162" customFormat="1" x14ac:dyDescent="0.2">
      <c r="A314" s="148"/>
      <c r="B314" s="150"/>
      <c r="C314" s="158"/>
      <c r="D314" s="43"/>
      <c r="E314" s="148"/>
      <c r="H314" s="43"/>
      <c r="I314" s="43"/>
      <c r="J314" s="43"/>
    </row>
    <row r="315" spans="1:10" s="162" customFormat="1" x14ac:dyDescent="0.2">
      <c r="A315" s="148"/>
      <c r="B315" s="150"/>
      <c r="C315" s="158"/>
      <c r="D315" s="43"/>
      <c r="E315" s="148"/>
      <c r="H315" s="43"/>
      <c r="I315" s="43"/>
      <c r="J315" s="43"/>
    </row>
    <row r="316" spans="1:10" s="162" customFormat="1" x14ac:dyDescent="0.2">
      <c r="A316" s="148"/>
      <c r="B316" s="150"/>
      <c r="C316" s="158"/>
      <c r="D316" s="43"/>
      <c r="E316" s="148"/>
      <c r="H316" s="43"/>
      <c r="I316" s="43"/>
      <c r="J316" s="43"/>
    </row>
    <row r="317" spans="1:10" s="162" customFormat="1" x14ac:dyDescent="0.2">
      <c r="A317" s="148"/>
      <c r="B317" s="150"/>
      <c r="C317" s="158"/>
      <c r="D317" s="43"/>
      <c r="E317" s="148"/>
      <c r="H317" s="43"/>
      <c r="I317" s="43"/>
      <c r="J317" s="43"/>
    </row>
    <row r="318" spans="1:10" s="162" customFormat="1" x14ac:dyDescent="0.2">
      <c r="A318" s="148"/>
      <c r="B318" s="150"/>
      <c r="C318" s="158"/>
      <c r="D318" s="43"/>
      <c r="E318" s="148"/>
      <c r="H318" s="43"/>
      <c r="I318" s="43"/>
      <c r="J318" s="43"/>
    </row>
    <row r="319" spans="1:10" s="162" customFormat="1" x14ac:dyDescent="0.2">
      <c r="A319" s="148"/>
      <c r="B319" s="150"/>
      <c r="C319" s="158"/>
      <c r="D319" s="43"/>
      <c r="E319" s="148"/>
      <c r="H319" s="43"/>
      <c r="I319" s="43"/>
      <c r="J319" s="43"/>
    </row>
    <row r="320" spans="1:10" s="162" customFormat="1" x14ac:dyDescent="0.2">
      <c r="A320" s="148"/>
      <c r="B320" s="150"/>
      <c r="C320" s="158"/>
      <c r="D320" s="43"/>
      <c r="E320" s="148"/>
      <c r="H320" s="43"/>
      <c r="I320" s="43"/>
      <c r="J320" s="43"/>
    </row>
    <row r="321" spans="1:10" s="162" customFormat="1" x14ac:dyDescent="0.2">
      <c r="A321" s="148"/>
      <c r="B321" s="150"/>
      <c r="C321" s="158"/>
      <c r="D321" s="43"/>
      <c r="E321" s="148"/>
      <c r="H321" s="43"/>
      <c r="I321" s="43"/>
      <c r="J321" s="43"/>
    </row>
    <row r="322" spans="1:10" s="162" customFormat="1" x14ac:dyDescent="0.2">
      <c r="A322" s="148"/>
      <c r="B322" s="150"/>
      <c r="C322" s="158"/>
      <c r="D322" s="43"/>
      <c r="E322" s="148"/>
      <c r="H322" s="43"/>
      <c r="I322" s="43"/>
      <c r="J322" s="43"/>
    </row>
    <row r="323" spans="1:10" s="162" customFormat="1" x14ac:dyDescent="0.2">
      <c r="A323" s="148"/>
      <c r="B323" s="150"/>
      <c r="C323" s="158"/>
      <c r="D323" s="43"/>
      <c r="E323" s="148"/>
      <c r="H323" s="43"/>
      <c r="I323" s="43"/>
      <c r="J323" s="43"/>
    </row>
    <row r="324" spans="1:10" s="162" customFormat="1" x14ac:dyDescent="0.2">
      <c r="A324" s="148"/>
      <c r="B324" s="150"/>
      <c r="C324" s="158"/>
      <c r="D324" s="43"/>
      <c r="E324" s="148"/>
      <c r="H324" s="43"/>
      <c r="I324" s="43"/>
      <c r="J324" s="43"/>
    </row>
    <row r="325" spans="1:10" s="162" customFormat="1" x14ac:dyDescent="0.2">
      <c r="A325" s="148"/>
      <c r="B325" s="150"/>
      <c r="C325" s="158"/>
      <c r="D325" s="43"/>
      <c r="E325" s="148"/>
      <c r="H325" s="43"/>
      <c r="I325" s="43"/>
      <c r="J325" s="43"/>
    </row>
    <row r="326" spans="1:10" s="162" customFormat="1" x14ac:dyDescent="0.2">
      <c r="A326" s="148"/>
      <c r="B326" s="150"/>
      <c r="C326" s="158"/>
      <c r="D326" s="43"/>
      <c r="E326" s="148"/>
      <c r="H326" s="43"/>
      <c r="I326" s="43"/>
      <c r="J326" s="43"/>
    </row>
    <row r="327" spans="1:10" s="162" customFormat="1" x14ac:dyDescent="0.2">
      <c r="A327" s="148"/>
      <c r="B327" s="150"/>
      <c r="C327" s="158"/>
      <c r="D327" s="43"/>
      <c r="E327" s="148"/>
      <c r="H327" s="43"/>
      <c r="I327" s="43"/>
      <c r="J327" s="43"/>
    </row>
    <row r="328" spans="1:10" s="162" customFormat="1" x14ac:dyDescent="0.2">
      <c r="A328" s="148"/>
      <c r="B328" s="150"/>
      <c r="C328" s="158"/>
      <c r="D328" s="43"/>
      <c r="E328" s="148"/>
      <c r="H328" s="43"/>
      <c r="I328" s="43"/>
      <c r="J328" s="43"/>
    </row>
    <row r="329" spans="1:10" s="162" customFormat="1" x14ac:dyDescent="0.2">
      <c r="A329" s="148"/>
      <c r="B329" s="150"/>
      <c r="C329" s="158"/>
      <c r="D329" s="43"/>
      <c r="E329" s="148"/>
      <c r="H329" s="43"/>
      <c r="I329" s="43"/>
      <c r="J329" s="43"/>
    </row>
    <row r="330" spans="1:10" s="162" customFormat="1" x14ac:dyDescent="0.2">
      <c r="A330" s="148"/>
      <c r="B330" s="150"/>
      <c r="C330" s="158"/>
      <c r="D330" s="43"/>
      <c r="E330" s="148"/>
      <c r="H330" s="43"/>
      <c r="I330" s="43"/>
      <c r="J330" s="43"/>
    </row>
    <row r="331" spans="1:10" s="162" customFormat="1" x14ac:dyDescent="0.2">
      <c r="A331" s="148"/>
      <c r="B331" s="150"/>
      <c r="C331" s="158"/>
      <c r="D331" s="43"/>
      <c r="E331" s="148"/>
      <c r="H331" s="43"/>
      <c r="I331" s="43"/>
      <c r="J331" s="43"/>
    </row>
    <row r="332" spans="1:10" s="162" customFormat="1" x14ac:dyDescent="0.2">
      <c r="A332" s="148"/>
      <c r="B332" s="150"/>
      <c r="C332" s="158"/>
      <c r="D332" s="43"/>
      <c r="E332" s="148"/>
      <c r="H332" s="43"/>
      <c r="I332" s="43"/>
      <c r="J332" s="43"/>
    </row>
    <row r="333" spans="1:10" s="162" customFormat="1" x14ac:dyDescent="0.2">
      <c r="A333" s="148"/>
      <c r="B333" s="150"/>
      <c r="C333" s="158"/>
      <c r="D333" s="43"/>
      <c r="E333" s="148"/>
      <c r="H333" s="43"/>
      <c r="I333" s="43"/>
      <c r="J333" s="43"/>
    </row>
    <row r="334" spans="1:10" s="162" customFormat="1" x14ac:dyDescent="0.2">
      <c r="A334" s="148"/>
      <c r="B334" s="150"/>
      <c r="C334" s="158"/>
      <c r="D334" s="43"/>
      <c r="E334" s="148"/>
      <c r="H334" s="43"/>
      <c r="I334" s="43"/>
      <c r="J334" s="43"/>
    </row>
    <row r="335" spans="1:10" s="162" customFormat="1" x14ac:dyDescent="0.2">
      <c r="A335" s="148"/>
      <c r="B335" s="150"/>
      <c r="C335" s="158"/>
      <c r="D335" s="43"/>
      <c r="E335" s="148"/>
      <c r="H335" s="43"/>
      <c r="I335" s="43"/>
      <c r="J335" s="43"/>
    </row>
    <row r="336" spans="1:10" s="162" customFormat="1" x14ac:dyDescent="0.2">
      <c r="A336" s="148"/>
      <c r="B336" s="150"/>
      <c r="C336" s="158"/>
      <c r="D336" s="43"/>
      <c r="E336" s="148"/>
      <c r="H336" s="43"/>
      <c r="I336" s="43"/>
      <c r="J336" s="43"/>
    </row>
    <row r="337" spans="1:10" s="162" customFormat="1" x14ac:dyDescent="0.2">
      <c r="A337" s="148"/>
      <c r="B337" s="150"/>
      <c r="C337" s="158"/>
      <c r="D337" s="43"/>
      <c r="E337" s="148"/>
      <c r="H337" s="43"/>
      <c r="I337" s="43"/>
      <c r="J337" s="43"/>
    </row>
    <row r="338" spans="1:10" s="162" customFormat="1" x14ac:dyDescent="0.2">
      <c r="A338" s="148"/>
      <c r="B338" s="150"/>
      <c r="C338" s="158"/>
      <c r="D338" s="43"/>
      <c r="E338" s="148"/>
      <c r="H338" s="43"/>
      <c r="I338" s="43"/>
      <c r="J338" s="43"/>
    </row>
    <row r="339" spans="1:10" s="162" customFormat="1" x14ac:dyDescent="0.2">
      <c r="A339" s="148"/>
      <c r="B339" s="150"/>
      <c r="C339" s="158"/>
      <c r="D339" s="43"/>
      <c r="E339" s="148"/>
      <c r="H339" s="43"/>
      <c r="I339" s="43"/>
      <c r="J339" s="43"/>
    </row>
    <row r="340" spans="1:10" s="162" customFormat="1" x14ac:dyDescent="0.2">
      <c r="A340" s="148"/>
      <c r="B340" s="150"/>
      <c r="C340" s="158"/>
      <c r="D340" s="43"/>
      <c r="E340" s="148"/>
      <c r="H340" s="43"/>
      <c r="I340" s="43"/>
      <c r="J340" s="43"/>
    </row>
    <row r="341" spans="1:10" s="162" customFormat="1" x14ac:dyDescent="0.2">
      <c r="A341" s="148"/>
      <c r="B341" s="150"/>
      <c r="C341" s="158"/>
      <c r="D341" s="43"/>
      <c r="E341" s="148"/>
      <c r="H341" s="43"/>
      <c r="I341" s="43"/>
      <c r="J341" s="43"/>
    </row>
    <row r="342" spans="1:10" s="162" customFormat="1" x14ac:dyDescent="0.2">
      <c r="A342" s="148"/>
      <c r="B342" s="150"/>
      <c r="C342" s="158"/>
      <c r="D342" s="43"/>
      <c r="E342" s="148"/>
      <c r="H342" s="43"/>
      <c r="I342" s="43"/>
      <c r="J342" s="43"/>
    </row>
    <row r="343" spans="1:10" s="162" customFormat="1" x14ac:dyDescent="0.2">
      <c r="A343" s="148"/>
      <c r="B343" s="150"/>
      <c r="C343" s="158"/>
      <c r="D343" s="43"/>
      <c r="E343" s="148"/>
      <c r="H343" s="43"/>
      <c r="I343" s="43"/>
      <c r="J343" s="43"/>
    </row>
    <row r="344" spans="1:10" s="162" customFormat="1" x14ac:dyDescent="0.2">
      <c r="A344" s="148"/>
      <c r="B344" s="150"/>
      <c r="C344" s="158"/>
      <c r="D344" s="43"/>
      <c r="E344" s="148"/>
      <c r="H344" s="43"/>
      <c r="I344" s="43"/>
      <c r="J344" s="43"/>
    </row>
    <row r="345" spans="1:10" s="162" customFormat="1" x14ac:dyDescent="0.2">
      <c r="A345" s="148"/>
      <c r="B345" s="150"/>
      <c r="C345" s="158"/>
      <c r="D345" s="43"/>
      <c r="E345" s="148"/>
      <c r="H345" s="43"/>
      <c r="I345" s="43"/>
      <c r="J345" s="43"/>
    </row>
    <row r="346" spans="1:10" s="162" customFormat="1" x14ac:dyDescent="0.2">
      <c r="A346" s="148"/>
      <c r="B346" s="150"/>
      <c r="C346" s="158"/>
      <c r="D346" s="43"/>
      <c r="E346" s="148"/>
      <c r="H346" s="43"/>
      <c r="I346" s="43"/>
      <c r="J346" s="43"/>
    </row>
    <row r="347" spans="1:10" s="162" customFormat="1" x14ac:dyDescent="0.2">
      <c r="A347" s="148"/>
      <c r="B347" s="150"/>
      <c r="C347" s="158"/>
      <c r="D347" s="43"/>
      <c r="E347" s="148"/>
      <c r="H347" s="43"/>
      <c r="I347" s="43"/>
      <c r="J347" s="43"/>
    </row>
    <row r="348" spans="1:10" s="162" customFormat="1" x14ac:dyDescent="0.2">
      <c r="A348" s="148"/>
      <c r="B348" s="150"/>
      <c r="C348" s="158"/>
      <c r="D348" s="43"/>
      <c r="E348" s="148"/>
      <c r="H348" s="43"/>
      <c r="I348" s="43"/>
      <c r="J348" s="43"/>
    </row>
    <row r="349" spans="1:10" s="162" customFormat="1" x14ac:dyDescent="0.2">
      <c r="A349" s="148"/>
      <c r="B349" s="150"/>
      <c r="C349" s="158"/>
      <c r="D349" s="43"/>
      <c r="E349" s="148"/>
      <c r="H349" s="43"/>
      <c r="I349" s="43"/>
      <c r="J349" s="43"/>
    </row>
    <row r="350" spans="1:10" s="162" customFormat="1" x14ac:dyDescent="0.2">
      <c r="A350" s="148"/>
      <c r="B350" s="150"/>
      <c r="C350" s="158"/>
      <c r="D350" s="43"/>
      <c r="E350" s="148"/>
      <c r="H350" s="43"/>
      <c r="I350" s="43"/>
      <c r="J350" s="43"/>
    </row>
    <row r="351" spans="1:10" s="162" customFormat="1" x14ac:dyDescent="0.2">
      <c r="A351" s="148"/>
      <c r="B351" s="150"/>
      <c r="C351" s="158"/>
      <c r="D351" s="43"/>
      <c r="E351" s="148"/>
      <c r="H351" s="43"/>
      <c r="I351" s="43"/>
      <c r="J351" s="43"/>
    </row>
    <row r="352" spans="1:10" s="162" customFormat="1" x14ac:dyDescent="0.2">
      <c r="A352" s="148"/>
      <c r="B352" s="150"/>
      <c r="C352" s="158"/>
      <c r="D352" s="43"/>
      <c r="E352" s="148"/>
      <c r="H352" s="43"/>
      <c r="I352" s="43"/>
      <c r="J352" s="43"/>
    </row>
    <row r="353" spans="1:10" s="162" customFormat="1" x14ac:dyDescent="0.2">
      <c r="A353" s="148"/>
      <c r="B353" s="150"/>
      <c r="C353" s="158"/>
      <c r="D353" s="43"/>
      <c r="E353" s="148"/>
      <c r="H353" s="43"/>
      <c r="I353" s="43"/>
      <c r="J353" s="43"/>
    </row>
    <row r="354" spans="1:10" s="162" customFormat="1" x14ac:dyDescent="0.2">
      <c r="A354" s="148"/>
      <c r="B354" s="150"/>
      <c r="C354" s="158"/>
      <c r="D354" s="43"/>
      <c r="E354" s="148"/>
      <c r="H354" s="43"/>
      <c r="I354" s="43"/>
      <c r="J354" s="43"/>
    </row>
    <row r="355" spans="1:10" s="162" customFormat="1" x14ac:dyDescent="0.2">
      <c r="A355" s="148"/>
      <c r="B355" s="150"/>
      <c r="C355" s="158"/>
      <c r="D355" s="43"/>
      <c r="E355" s="148"/>
      <c r="H355" s="43"/>
      <c r="I355" s="43"/>
      <c r="J355" s="43"/>
    </row>
    <row r="356" spans="1:10" s="162" customFormat="1" x14ac:dyDescent="0.2">
      <c r="A356" s="148"/>
      <c r="B356" s="150"/>
      <c r="C356" s="158"/>
      <c r="D356" s="43"/>
      <c r="E356" s="148"/>
      <c r="H356" s="43"/>
      <c r="I356" s="43"/>
      <c r="J356" s="43"/>
    </row>
    <row r="357" spans="1:10" s="162" customFormat="1" x14ac:dyDescent="0.2">
      <c r="A357" s="148"/>
      <c r="B357" s="150"/>
      <c r="C357" s="158"/>
      <c r="D357" s="43"/>
      <c r="E357" s="148"/>
      <c r="H357" s="43"/>
      <c r="I357" s="43"/>
      <c r="J357" s="43"/>
    </row>
    <row r="358" spans="1:10" s="162" customFormat="1" x14ac:dyDescent="0.2">
      <c r="A358" s="148"/>
      <c r="B358" s="150"/>
      <c r="C358" s="158"/>
      <c r="D358" s="43"/>
      <c r="E358" s="148"/>
      <c r="H358" s="43"/>
      <c r="I358" s="43"/>
      <c r="J358" s="43"/>
    </row>
    <row r="359" spans="1:10" s="162" customFormat="1" x14ac:dyDescent="0.2">
      <c r="A359" s="148"/>
      <c r="B359" s="150"/>
      <c r="C359" s="158"/>
      <c r="D359" s="43"/>
      <c r="E359" s="148"/>
      <c r="H359" s="43"/>
      <c r="I359" s="43"/>
      <c r="J359" s="43"/>
    </row>
    <row r="360" spans="1:10" s="162" customFormat="1" x14ac:dyDescent="0.2">
      <c r="A360" s="148"/>
      <c r="B360" s="150"/>
      <c r="C360" s="158"/>
      <c r="D360" s="43"/>
      <c r="E360" s="148"/>
      <c r="H360" s="43"/>
      <c r="I360" s="43"/>
      <c r="J360" s="43"/>
    </row>
    <row r="361" spans="1:10" s="162" customFormat="1" x14ac:dyDescent="0.2">
      <c r="A361" s="148"/>
      <c r="B361" s="150"/>
      <c r="C361" s="158"/>
      <c r="D361" s="43"/>
      <c r="E361" s="148"/>
      <c r="H361" s="43"/>
      <c r="I361" s="43"/>
      <c r="J361" s="43"/>
    </row>
    <row r="362" spans="1:10" s="162" customFormat="1" x14ac:dyDescent="0.2">
      <c r="A362" s="148"/>
      <c r="B362" s="150"/>
      <c r="C362" s="158"/>
      <c r="D362" s="43"/>
      <c r="E362" s="148"/>
      <c r="H362" s="43"/>
      <c r="I362" s="43"/>
      <c r="J362" s="43"/>
    </row>
    <row r="363" spans="1:10" s="162" customFormat="1" x14ac:dyDescent="0.2">
      <c r="A363" s="148"/>
      <c r="B363" s="150"/>
      <c r="C363" s="158"/>
      <c r="D363" s="43"/>
      <c r="E363" s="148"/>
      <c r="H363" s="43"/>
      <c r="I363" s="43"/>
      <c r="J363" s="43"/>
    </row>
    <row r="364" spans="1:10" s="162" customFormat="1" x14ac:dyDescent="0.2">
      <c r="A364" s="148"/>
      <c r="B364" s="150"/>
      <c r="C364" s="158"/>
      <c r="D364" s="43"/>
      <c r="E364" s="148"/>
      <c r="H364" s="43"/>
      <c r="I364" s="43"/>
      <c r="J364" s="43"/>
    </row>
    <row r="365" spans="1:10" s="162" customFormat="1" x14ac:dyDescent="0.2">
      <c r="A365" s="148"/>
      <c r="B365" s="150"/>
      <c r="C365" s="158"/>
      <c r="D365" s="43"/>
      <c r="E365" s="148"/>
      <c r="H365" s="43"/>
      <c r="I365" s="43"/>
      <c r="J365" s="43"/>
    </row>
    <row r="366" spans="1:10" s="162" customFormat="1" x14ac:dyDescent="0.2">
      <c r="A366" s="148"/>
      <c r="B366" s="150"/>
      <c r="C366" s="158"/>
      <c r="D366" s="43"/>
      <c r="E366" s="148"/>
      <c r="H366" s="43"/>
      <c r="I366" s="43"/>
      <c r="J366" s="43"/>
    </row>
    <row r="367" spans="1:10" s="162" customFormat="1" x14ac:dyDescent="0.2">
      <c r="A367" s="148"/>
      <c r="B367" s="150"/>
      <c r="C367" s="158"/>
      <c r="D367" s="43"/>
      <c r="E367" s="148"/>
      <c r="H367" s="43"/>
      <c r="I367" s="43"/>
      <c r="J367" s="43"/>
    </row>
    <row r="368" spans="1:10" s="162" customFormat="1" x14ac:dyDescent="0.2">
      <c r="A368" s="148"/>
      <c r="B368" s="150"/>
      <c r="C368" s="158"/>
      <c r="D368" s="43"/>
      <c r="E368" s="148"/>
      <c r="H368" s="43"/>
      <c r="I368" s="43"/>
      <c r="J368" s="43"/>
    </row>
    <row r="369" spans="1:10" s="162" customFormat="1" x14ac:dyDescent="0.2">
      <c r="A369" s="148"/>
      <c r="B369" s="150"/>
      <c r="C369" s="158"/>
      <c r="D369" s="43"/>
      <c r="E369" s="148"/>
      <c r="H369" s="43"/>
      <c r="I369" s="43"/>
      <c r="J369" s="43"/>
    </row>
    <row r="370" spans="1:10" s="162" customFormat="1" x14ac:dyDescent="0.2">
      <c r="A370" s="148"/>
      <c r="B370" s="150"/>
      <c r="C370" s="158"/>
      <c r="D370" s="43"/>
      <c r="E370" s="148"/>
      <c r="H370" s="43"/>
      <c r="I370" s="43"/>
      <c r="J370" s="43"/>
    </row>
    <row r="371" spans="1:10" s="162" customFormat="1" x14ac:dyDescent="0.2">
      <c r="A371" s="148"/>
      <c r="B371" s="150"/>
      <c r="C371" s="158"/>
      <c r="D371" s="43"/>
      <c r="E371" s="148"/>
      <c r="H371" s="43"/>
      <c r="I371" s="43"/>
      <c r="J371" s="43"/>
    </row>
    <row r="372" spans="1:10" s="162" customFormat="1" x14ac:dyDescent="0.2">
      <c r="A372" s="148"/>
      <c r="B372" s="150"/>
      <c r="C372" s="158"/>
      <c r="D372" s="43"/>
      <c r="E372" s="148"/>
      <c r="H372" s="43"/>
      <c r="I372" s="43"/>
      <c r="J372" s="43"/>
    </row>
    <row r="373" spans="1:10" s="162" customFormat="1" x14ac:dyDescent="0.2">
      <c r="A373" s="148"/>
      <c r="B373" s="150"/>
      <c r="C373" s="158"/>
      <c r="D373" s="43"/>
      <c r="E373" s="148"/>
      <c r="H373" s="43"/>
      <c r="I373" s="43"/>
      <c r="J373" s="43"/>
    </row>
    <row r="374" spans="1:10" s="162" customFormat="1" x14ac:dyDescent="0.2">
      <c r="A374" s="148"/>
      <c r="B374" s="150"/>
      <c r="C374" s="158"/>
      <c r="D374" s="43"/>
      <c r="E374" s="148"/>
      <c r="H374" s="43"/>
      <c r="I374" s="43"/>
      <c r="J374" s="43"/>
    </row>
    <row r="375" spans="1:10" s="162" customFormat="1" x14ac:dyDescent="0.2">
      <c r="A375" s="148"/>
      <c r="B375" s="150"/>
      <c r="C375" s="158"/>
      <c r="D375" s="43"/>
      <c r="E375" s="148"/>
      <c r="H375" s="43"/>
      <c r="I375" s="43"/>
      <c r="J375" s="43"/>
    </row>
    <row r="376" spans="1:10" s="162" customFormat="1" x14ac:dyDescent="0.2">
      <c r="A376" s="148"/>
      <c r="B376" s="150"/>
      <c r="C376" s="158"/>
      <c r="D376" s="43"/>
      <c r="E376" s="148"/>
      <c r="H376" s="43"/>
      <c r="I376" s="43"/>
      <c r="J376" s="43"/>
    </row>
    <row r="377" spans="1:10" s="162" customFormat="1" x14ac:dyDescent="0.2">
      <c r="A377" s="148"/>
      <c r="B377" s="150"/>
      <c r="C377" s="158"/>
      <c r="D377" s="43"/>
      <c r="E377" s="148"/>
      <c r="H377" s="43"/>
      <c r="I377" s="43"/>
      <c r="J377" s="43"/>
    </row>
    <row r="378" spans="1:10" s="162" customFormat="1" x14ac:dyDescent="0.2">
      <c r="A378" s="148"/>
      <c r="B378" s="150"/>
      <c r="C378" s="158"/>
      <c r="D378" s="43"/>
      <c r="E378" s="148"/>
      <c r="H378" s="43"/>
      <c r="I378" s="43"/>
      <c r="J378" s="43"/>
    </row>
    <row r="379" spans="1:10" s="162" customFormat="1" x14ac:dyDescent="0.2">
      <c r="A379" s="148"/>
      <c r="B379" s="150"/>
      <c r="C379" s="158"/>
      <c r="D379" s="43"/>
      <c r="E379" s="148"/>
      <c r="H379" s="43"/>
      <c r="I379" s="43"/>
      <c r="J379" s="43"/>
    </row>
    <row r="380" spans="1:10" s="162" customFormat="1" x14ac:dyDescent="0.2">
      <c r="A380" s="148"/>
      <c r="B380" s="150"/>
      <c r="C380" s="158"/>
      <c r="D380" s="43"/>
      <c r="E380" s="148"/>
      <c r="H380" s="43"/>
      <c r="I380" s="43"/>
      <c r="J380" s="43"/>
    </row>
    <row r="381" spans="1:10" s="162" customFormat="1" x14ac:dyDescent="0.2">
      <c r="A381" s="148"/>
      <c r="B381" s="150"/>
      <c r="C381" s="158"/>
      <c r="D381" s="43"/>
      <c r="E381" s="148"/>
      <c r="H381" s="43"/>
      <c r="I381" s="43"/>
      <c r="J381" s="43"/>
    </row>
    <row r="382" spans="1:10" s="162" customFormat="1" x14ac:dyDescent="0.2">
      <c r="A382" s="148"/>
      <c r="B382" s="150"/>
      <c r="C382" s="158"/>
      <c r="D382" s="43"/>
      <c r="E382" s="148"/>
      <c r="H382" s="43"/>
      <c r="I382" s="43"/>
      <c r="J382" s="43"/>
    </row>
    <row r="383" spans="1:10" s="162" customFormat="1" x14ac:dyDescent="0.2">
      <c r="A383" s="148"/>
      <c r="B383" s="150"/>
      <c r="C383" s="158"/>
      <c r="D383" s="43"/>
      <c r="E383" s="148"/>
      <c r="H383" s="43"/>
      <c r="I383" s="43"/>
      <c r="J383" s="43"/>
    </row>
    <row r="384" spans="1:10" s="162" customFormat="1" x14ac:dyDescent="0.2">
      <c r="A384" s="148"/>
      <c r="B384" s="150"/>
      <c r="C384" s="158"/>
      <c r="D384" s="43"/>
      <c r="E384" s="148"/>
      <c r="H384" s="43"/>
      <c r="I384" s="43"/>
      <c r="J384" s="43"/>
    </row>
    <row r="385" spans="1:10" s="162" customFormat="1" x14ac:dyDescent="0.2">
      <c r="A385" s="148"/>
      <c r="B385" s="150"/>
      <c r="C385" s="158"/>
      <c r="D385" s="43"/>
      <c r="E385" s="148"/>
      <c r="H385" s="43"/>
      <c r="I385" s="43"/>
      <c r="J385" s="43"/>
    </row>
    <row r="386" spans="1:10" s="162" customFormat="1" x14ac:dyDescent="0.2">
      <c r="A386" s="148"/>
      <c r="B386" s="150"/>
      <c r="C386" s="158"/>
      <c r="D386" s="43"/>
      <c r="E386" s="148"/>
      <c r="H386" s="43"/>
      <c r="I386" s="43"/>
      <c r="J386" s="43"/>
    </row>
    <row r="387" spans="1:10" s="162" customFormat="1" x14ac:dyDescent="0.2">
      <c r="A387" s="148"/>
      <c r="B387" s="150"/>
      <c r="C387" s="158"/>
      <c r="D387" s="43"/>
      <c r="E387" s="148"/>
      <c r="H387" s="43"/>
      <c r="I387" s="43"/>
      <c r="J387" s="43"/>
    </row>
    <row r="388" spans="1:10" s="162" customFormat="1" x14ac:dyDescent="0.2">
      <c r="A388" s="148"/>
      <c r="B388" s="150"/>
      <c r="C388" s="158"/>
      <c r="D388" s="43"/>
      <c r="E388" s="148"/>
      <c r="H388" s="43"/>
      <c r="I388" s="43"/>
      <c r="J388" s="43"/>
    </row>
    <row r="389" spans="1:10" s="162" customFormat="1" x14ac:dyDescent="0.2">
      <c r="A389" s="148"/>
      <c r="B389" s="150"/>
      <c r="C389" s="158"/>
      <c r="D389" s="43"/>
      <c r="E389" s="148"/>
      <c r="H389" s="43"/>
      <c r="I389" s="43"/>
      <c r="J389" s="43"/>
    </row>
    <row r="390" spans="1:10" s="162" customFormat="1" x14ac:dyDescent="0.2">
      <c r="A390" s="148"/>
      <c r="B390" s="150"/>
      <c r="C390" s="158"/>
      <c r="D390" s="43"/>
      <c r="E390" s="148"/>
      <c r="H390" s="43"/>
      <c r="I390" s="43"/>
      <c r="J390" s="43"/>
    </row>
    <row r="391" spans="1:10" s="162" customFormat="1" x14ac:dyDescent="0.2">
      <c r="A391" s="148"/>
      <c r="B391" s="150"/>
      <c r="C391" s="158"/>
      <c r="D391" s="43"/>
      <c r="E391" s="148"/>
      <c r="H391" s="43"/>
      <c r="I391" s="43"/>
      <c r="J391" s="43"/>
    </row>
    <row r="392" spans="1:10" s="162" customFormat="1" x14ac:dyDescent="0.2">
      <c r="A392" s="148"/>
      <c r="B392" s="150"/>
      <c r="C392" s="158"/>
      <c r="D392" s="43"/>
      <c r="E392" s="148"/>
      <c r="H392" s="43"/>
      <c r="I392" s="43"/>
      <c r="J392" s="43"/>
    </row>
    <row r="393" spans="1:10" s="162" customFormat="1" x14ac:dyDescent="0.2">
      <c r="A393" s="148"/>
      <c r="B393" s="150"/>
      <c r="C393" s="158"/>
      <c r="D393" s="43"/>
      <c r="E393" s="148"/>
      <c r="H393" s="43"/>
      <c r="I393" s="43"/>
      <c r="J393" s="43"/>
    </row>
    <row r="394" spans="1:10" s="162" customFormat="1" x14ac:dyDescent="0.2">
      <c r="A394" s="148"/>
      <c r="B394" s="150"/>
      <c r="C394" s="158"/>
      <c r="D394" s="43"/>
      <c r="E394" s="148"/>
      <c r="H394" s="43"/>
      <c r="I394" s="43"/>
      <c r="J394" s="43"/>
    </row>
    <row r="395" spans="1:10" s="162" customFormat="1" x14ac:dyDescent="0.2">
      <c r="A395" s="148"/>
      <c r="B395" s="150"/>
      <c r="C395" s="158"/>
      <c r="D395" s="43"/>
      <c r="E395" s="148"/>
      <c r="H395" s="43"/>
      <c r="I395" s="43"/>
      <c r="J395" s="43"/>
    </row>
    <row r="396" spans="1:10" s="162" customFormat="1" x14ac:dyDescent="0.2">
      <c r="A396" s="148"/>
      <c r="B396" s="150"/>
      <c r="C396" s="158"/>
      <c r="D396" s="43"/>
      <c r="E396" s="148"/>
      <c r="H396" s="43"/>
      <c r="I396" s="43"/>
      <c r="J396" s="43"/>
    </row>
    <row r="397" spans="1:10" s="162" customFormat="1" x14ac:dyDescent="0.2">
      <c r="A397" s="148"/>
      <c r="B397" s="150"/>
      <c r="C397" s="158"/>
      <c r="D397" s="43"/>
      <c r="E397" s="148"/>
      <c r="H397" s="43"/>
      <c r="I397" s="43"/>
      <c r="J397" s="43"/>
    </row>
    <row r="398" spans="1:10" s="162" customFormat="1" x14ac:dyDescent="0.2">
      <c r="A398" s="148"/>
      <c r="B398" s="150"/>
      <c r="C398" s="158"/>
      <c r="D398" s="43"/>
      <c r="E398" s="148"/>
      <c r="H398" s="43"/>
      <c r="I398" s="43"/>
      <c r="J398" s="43"/>
    </row>
    <row r="399" spans="1:10" s="162" customFormat="1" x14ac:dyDescent="0.2">
      <c r="A399" s="148"/>
      <c r="B399" s="150"/>
      <c r="C399" s="158"/>
      <c r="D399" s="43"/>
      <c r="E399" s="148"/>
      <c r="H399" s="43"/>
      <c r="I399" s="43"/>
      <c r="J399" s="43"/>
    </row>
    <row r="400" spans="1:10" s="162" customFormat="1" x14ac:dyDescent="0.2">
      <c r="A400" s="148"/>
      <c r="B400" s="150"/>
      <c r="C400" s="158"/>
      <c r="D400" s="43"/>
      <c r="E400" s="148"/>
      <c r="H400" s="43"/>
      <c r="I400" s="43"/>
      <c r="J400" s="43"/>
    </row>
    <row r="401" spans="1:10" s="162" customFormat="1" x14ac:dyDescent="0.2">
      <c r="A401" s="148"/>
      <c r="B401" s="150"/>
      <c r="C401" s="158"/>
      <c r="D401" s="43"/>
      <c r="E401" s="148"/>
      <c r="H401" s="43"/>
      <c r="I401" s="43"/>
      <c r="J401" s="43"/>
    </row>
    <row r="402" spans="1:10" s="162" customFormat="1" x14ac:dyDescent="0.2">
      <c r="A402" s="148"/>
      <c r="B402" s="150"/>
      <c r="C402" s="158"/>
      <c r="D402" s="43"/>
      <c r="E402" s="148"/>
      <c r="H402" s="43"/>
      <c r="I402" s="43"/>
      <c r="J402" s="43"/>
    </row>
    <row r="403" spans="1:10" s="162" customFormat="1" x14ac:dyDescent="0.2">
      <c r="A403" s="148"/>
      <c r="B403" s="150"/>
      <c r="C403" s="158"/>
      <c r="D403" s="43"/>
      <c r="E403" s="148"/>
      <c r="H403" s="43"/>
      <c r="I403" s="43"/>
      <c r="J403" s="43"/>
    </row>
    <row r="404" spans="1:10" s="162" customFormat="1" x14ac:dyDescent="0.2">
      <c r="A404" s="148"/>
      <c r="B404" s="150"/>
      <c r="C404" s="158"/>
      <c r="D404" s="43"/>
      <c r="E404" s="148"/>
      <c r="H404" s="43"/>
      <c r="I404" s="43"/>
      <c r="J404" s="43"/>
    </row>
    <row r="405" spans="1:10" s="162" customFormat="1" x14ac:dyDescent="0.2">
      <c r="A405" s="148"/>
      <c r="B405" s="150"/>
      <c r="C405" s="158"/>
      <c r="D405" s="43"/>
      <c r="E405" s="148"/>
      <c r="H405" s="43"/>
      <c r="I405" s="43"/>
      <c r="J405" s="43"/>
    </row>
    <row r="406" spans="1:10" s="162" customFormat="1" x14ac:dyDescent="0.2">
      <c r="A406" s="148"/>
      <c r="B406" s="150"/>
      <c r="C406" s="158"/>
      <c r="D406" s="43"/>
      <c r="E406" s="148"/>
      <c r="H406" s="43"/>
      <c r="I406" s="43"/>
      <c r="J406" s="43"/>
    </row>
    <row r="407" spans="1:10" s="162" customFormat="1" x14ac:dyDescent="0.2">
      <c r="A407" s="148"/>
      <c r="B407" s="150"/>
      <c r="C407" s="158"/>
      <c r="D407" s="43"/>
      <c r="E407" s="148"/>
      <c r="H407" s="43"/>
      <c r="I407" s="43"/>
      <c r="J407" s="43"/>
    </row>
    <row r="408" spans="1:10" s="162" customFormat="1" x14ac:dyDescent="0.2">
      <c r="A408" s="148"/>
      <c r="B408" s="150"/>
      <c r="C408" s="158"/>
      <c r="D408" s="43"/>
      <c r="E408" s="148"/>
      <c r="H408" s="43"/>
      <c r="I408" s="43"/>
      <c r="J408" s="43"/>
    </row>
    <row r="409" spans="1:10" s="162" customFormat="1" x14ac:dyDescent="0.2">
      <c r="A409" s="148"/>
      <c r="B409" s="150"/>
      <c r="C409" s="158"/>
      <c r="D409" s="43"/>
      <c r="E409" s="148"/>
      <c r="H409" s="43"/>
      <c r="I409" s="43"/>
      <c r="J409" s="43"/>
    </row>
    <row r="410" spans="1:10" s="162" customFormat="1" x14ac:dyDescent="0.2">
      <c r="A410" s="148"/>
      <c r="B410" s="150"/>
      <c r="C410" s="158"/>
      <c r="D410" s="43"/>
      <c r="E410" s="148"/>
      <c r="H410" s="43"/>
      <c r="I410" s="43"/>
      <c r="J410" s="43"/>
    </row>
    <row r="411" spans="1:10" s="162" customFormat="1" x14ac:dyDescent="0.2">
      <c r="A411" s="148"/>
      <c r="B411" s="150"/>
      <c r="C411" s="158"/>
      <c r="D411" s="43"/>
      <c r="E411" s="148"/>
      <c r="H411" s="43"/>
      <c r="I411" s="43"/>
      <c r="J411" s="43"/>
    </row>
    <row r="412" spans="1:10" s="162" customFormat="1" x14ac:dyDescent="0.2">
      <c r="A412" s="148"/>
      <c r="B412" s="150"/>
      <c r="C412" s="158"/>
      <c r="D412" s="43"/>
      <c r="E412" s="148"/>
      <c r="H412" s="43"/>
      <c r="I412" s="43"/>
      <c r="J412" s="43"/>
    </row>
    <row r="413" spans="1:10" s="162" customFormat="1" x14ac:dyDescent="0.2">
      <c r="A413" s="148"/>
      <c r="B413" s="150"/>
      <c r="C413" s="158"/>
      <c r="D413" s="43"/>
      <c r="E413" s="148"/>
      <c r="H413" s="43"/>
      <c r="I413" s="43"/>
      <c r="J413" s="43"/>
    </row>
    <row r="414" spans="1:10" s="162" customFormat="1" x14ac:dyDescent="0.2">
      <c r="A414" s="148"/>
      <c r="B414" s="150"/>
      <c r="C414" s="158"/>
      <c r="D414" s="43"/>
      <c r="E414" s="148"/>
      <c r="H414" s="43"/>
      <c r="I414" s="43"/>
      <c r="J414" s="43"/>
    </row>
    <row r="415" spans="1:10" s="162" customFormat="1" x14ac:dyDescent="0.2">
      <c r="A415" s="148"/>
      <c r="B415" s="150"/>
      <c r="C415" s="158"/>
      <c r="D415" s="43"/>
      <c r="E415" s="148"/>
      <c r="H415" s="43"/>
      <c r="I415" s="43"/>
      <c r="J415" s="43"/>
    </row>
    <row r="416" spans="1:10" s="162" customFormat="1" x14ac:dyDescent="0.2">
      <c r="A416" s="148"/>
      <c r="B416" s="150"/>
      <c r="C416" s="158"/>
      <c r="D416" s="43"/>
      <c r="E416" s="148"/>
      <c r="H416" s="43"/>
      <c r="I416" s="43"/>
      <c r="J416" s="43"/>
    </row>
    <row r="417" spans="1:10" s="162" customFormat="1" x14ac:dyDescent="0.2">
      <c r="A417" s="148"/>
      <c r="B417" s="150"/>
      <c r="C417" s="158"/>
      <c r="D417" s="43"/>
      <c r="E417" s="148"/>
      <c r="H417" s="43"/>
      <c r="I417" s="43"/>
      <c r="J417" s="43"/>
    </row>
    <row r="418" spans="1:10" s="162" customFormat="1" x14ac:dyDescent="0.2">
      <c r="A418" s="148"/>
      <c r="B418" s="150"/>
      <c r="C418" s="158"/>
      <c r="D418" s="43"/>
      <c r="E418" s="148"/>
      <c r="H418" s="43"/>
      <c r="I418" s="43"/>
      <c r="J418" s="43"/>
    </row>
    <row r="419" spans="1:10" s="162" customFormat="1" x14ac:dyDescent="0.2">
      <c r="A419" s="148"/>
      <c r="B419" s="150"/>
      <c r="C419" s="158"/>
      <c r="D419" s="43"/>
      <c r="E419" s="148"/>
      <c r="H419" s="43"/>
      <c r="I419" s="43"/>
      <c r="J419" s="43"/>
    </row>
    <row r="420" spans="1:10" s="162" customFormat="1" x14ac:dyDescent="0.2">
      <c r="A420" s="148"/>
      <c r="B420" s="150"/>
      <c r="C420" s="158"/>
      <c r="D420" s="43"/>
      <c r="E420" s="148"/>
      <c r="H420" s="43"/>
      <c r="I420" s="43"/>
      <c r="J420" s="43"/>
    </row>
    <row r="421" spans="1:10" s="162" customFormat="1" x14ac:dyDescent="0.2">
      <c r="A421" s="148"/>
      <c r="B421" s="150"/>
      <c r="C421" s="158"/>
      <c r="D421" s="43"/>
      <c r="E421" s="148"/>
      <c r="H421" s="43"/>
      <c r="I421" s="43"/>
      <c r="J421" s="43"/>
    </row>
    <row r="422" spans="1:10" s="162" customFormat="1" x14ac:dyDescent="0.2">
      <c r="A422" s="148"/>
      <c r="B422" s="150"/>
      <c r="C422" s="158"/>
      <c r="D422" s="43"/>
      <c r="E422" s="148"/>
      <c r="H422" s="43"/>
      <c r="I422" s="43"/>
      <c r="J422" s="43"/>
    </row>
    <row r="423" spans="1:10" s="162" customFormat="1" x14ac:dyDescent="0.2">
      <c r="A423" s="148"/>
      <c r="B423" s="150"/>
      <c r="C423" s="158"/>
      <c r="D423" s="43"/>
      <c r="E423" s="148"/>
      <c r="H423" s="43"/>
      <c r="I423" s="43"/>
      <c r="J423" s="43"/>
    </row>
    <row r="424" spans="1:10" s="162" customFormat="1" x14ac:dyDescent="0.2">
      <c r="A424" s="148"/>
      <c r="B424" s="150"/>
      <c r="C424" s="158"/>
      <c r="D424" s="43"/>
      <c r="E424" s="148"/>
      <c r="H424" s="43"/>
      <c r="I424" s="43"/>
      <c r="J424" s="43"/>
    </row>
    <row r="425" spans="1:10" s="162" customFormat="1" x14ac:dyDescent="0.2">
      <c r="A425" s="148"/>
      <c r="B425" s="150"/>
      <c r="C425" s="158"/>
      <c r="D425" s="43"/>
      <c r="E425" s="148"/>
      <c r="H425" s="43"/>
      <c r="I425" s="43"/>
      <c r="J425" s="43"/>
    </row>
    <row r="426" spans="1:10" s="162" customFormat="1" x14ac:dyDescent="0.2">
      <c r="A426" s="148"/>
      <c r="B426" s="150"/>
      <c r="C426" s="158"/>
      <c r="D426" s="43"/>
      <c r="E426" s="148"/>
      <c r="H426" s="43"/>
      <c r="I426" s="43"/>
      <c r="J426" s="43"/>
    </row>
    <row r="427" spans="1:10" s="162" customFormat="1" x14ac:dyDescent="0.2">
      <c r="A427" s="148"/>
      <c r="B427" s="150"/>
      <c r="C427" s="158"/>
      <c r="D427" s="43"/>
      <c r="E427" s="148"/>
      <c r="H427" s="43"/>
      <c r="I427" s="43"/>
      <c r="J427" s="43"/>
    </row>
    <row r="428" spans="1:10" s="162" customFormat="1" x14ac:dyDescent="0.2">
      <c r="A428" s="148"/>
      <c r="B428" s="150"/>
      <c r="C428" s="158"/>
      <c r="D428" s="43"/>
      <c r="E428" s="148"/>
      <c r="H428" s="43"/>
      <c r="I428" s="43"/>
      <c r="J428" s="43"/>
    </row>
    <row r="429" spans="1:10" s="162" customFormat="1" x14ac:dyDescent="0.2">
      <c r="A429" s="148"/>
      <c r="B429" s="150"/>
      <c r="C429" s="158"/>
      <c r="D429" s="43"/>
      <c r="E429" s="148"/>
      <c r="H429" s="43"/>
      <c r="I429" s="43"/>
      <c r="J429" s="43"/>
    </row>
    <row r="430" spans="1:10" s="162" customFormat="1" x14ac:dyDescent="0.2">
      <c r="A430" s="148"/>
      <c r="B430" s="150"/>
      <c r="C430" s="158"/>
      <c r="D430" s="43"/>
      <c r="E430" s="148"/>
      <c r="H430" s="43"/>
      <c r="I430" s="43"/>
      <c r="J430" s="43"/>
    </row>
    <row r="431" spans="1:10" s="162" customFormat="1" x14ac:dyDescent="0.2">
      <c r="A431" s="148"/>
      <c r="B431" s="150"/>
      <c r="C431" s="158"/>
      <c r="D431" s="43"/>
      <c r="E431" s="148"/>
      <c r="H431" s="43"/>
      <c r="I431" s="43"/>
      <c r="J431" s="43"/>
    </row>
    <row r="432" spans="1:10" s="162" customFormat="1" x14ac:dyDescent="0.2">
      <c r="A432" s="148"/>
      <c r="B432" s="150"/>
      <c r="C432" s="158"/>
      <c r="D432" s="43"/>
      <c r="E432" s="148"/>
      <c r="H432" s="43"/>
      <c r="I432" s="43"/>
      <c r="J432" s="43"/>
    </row>
    <row r="433" spans="1:10" s="162" customFormat="1" x14ac:dyDescent="0.2">
      <c r="A433" s="148"/>
      <c r="B433" s="150"/>
      <c r="C433" s="158"/>
      <c r="D433" s="43"/>
      <c r="E433" s="148"/>
      <c r="H433" s="43"/>
      <c r="I433" s="43"/>
      <c r="J433" s="43"/>
    </row>
    <row r="434" spans="1:10" s="162" customFormat="1" x14ac:dyDescent="0.2">
      <c r="A434" s="148"/>
      <c r="B434" s="150"/>
      <c r="C434" s="158"/>
      <c r="D434" s="43"/>
      <c r="E434" s="148"/>
      <c r="H434" s="43"/>
      <c r="I434" s="43"/>
      <c r="J434" s="43"/>
    </row>
    <row r="435" spans="1:10" s="162" customFormat="1" x14ac:dyDescent="0.2">
      <c r="A435" s="148"/>
      <c r="B435" s="150"/>
      <c r="C435" s="158"/>
      <c r="D435" s="43"/>
      <c r="E435" s="148"/>
      <c r="H435" s="43"/>
      <c r="I435" s="43"/>
      <c r="J435" s="43"/>
    </row>
    <row r="436" spans="1:10" s="162" customFormat="1" x14ac:dyDescent="0.2">
      <c r="A436" s="148"/>
      <c r="B436" s="150"/>
      <c r="C436" s="158"/>
      <c r="D436" s="43"/>
      <c r="E436" s="148"/>
      <c r="H436" s="43"/>
      <c r="I436" s="43"/>
      <c r="J436" s="43"/>
    </row>
    <row r="437" spans="1:10" s="162" customFormat="1" x14ac:dyDescent="0.2">
      <c r="A437" s="148"/>
      <c r="B437" s="150"/>
      <c r="C437" s="158"/>
      <c r="D437" s="43"/>
      <c r="E437" s="148"/>
      <c r="H437" s="43"/>
      <c r="I437" s="43"/>
      <c r="J437" s="43"/>
    </row>
    <row r="438" spans="1:10" s="162" customFormat="1" x14ac:dyDescent="0.2">
      <c r="A438" s="148"/>
      <c r="B438" s="150"/>
      <c r="C438" s="158"/>
      <c r="D438" s="43"/>
      <c r="E438" s="148"/>
      <c r="H438" s="43"/>
      <c r="I438" s="43"/>
      <c r="J438" s="43"/>
    </row>
    <row r="439" spans="1:10" s="162" customFormat="1" x14ac:dyDescent="0.2">
      <c r="A439" s="148"/>
      <c r="B439" s="150"/>
      <c r="C439" s="158"/>
      <c r="D439" s="43"/>
      <c r="E439" s="148"/>
      <c r="H439" s="43"/>
      <c r="I439" s="43"/>
      <c r="J439" s="43"/>
    </row>
    <row r="440" spans="1:10" s="162" customFormat="1" x14ac:dyDescent="0.2">
      <c r="A440" s="148"/>
      <c r="B440" s="150"/>
      <c r="C440" s="158"/>
      <c r="D440" s="43"/>
      <c r="E440" s="148"/>
      <c r="H440" s="43"/>
      <c r="I440" s="43"/>
      <c r="J440" s="43"/>
    </row>
    <row r="441" spans="1:10" s="162" customFormat="1" x14ac:dyDescent="0.2">
      <c r="A441" s="148"/>
      <c r="B441" s="150"/>
      <c r="C441" s="158"/>
      <c r="D441" s="43"/>
      <c r="E441" s="148"/>
      <c r="H441" s="43"/>
      <c r="I441" s="43"/>
      <c r="J441" s="43"/>
    </row>
    <row r="442" spans="1:10" s="162" customFormat="1" x14ac:dyDescent="0.2">
      <c r="A442" s="148"/>
      <c r="B442" s="150"/>
      <c r="C442" s="158"/>
      <c r="D442" s="43"/>
      <c r="E442" s="148"/>
      <c r="H442" s="43"/>
      <c r="I442" s="43"/>
      <c r="J442" s="43"/>
    </row>
    <row r="443" spans="1:10" s="162" customFormat="1" x14ac:dyDescent="0.2">
      <c r="A443" s="148"/>
      <c r="B443" s="150"/>
      <c r="C443" s="158"/>
      <c r="D443" s="43"/>
      <c r="E443" s="148"/>
      <c r="H443" s="43"/>
      <c r="I443" s="43"/>
      <c r="J443" s="43"/>
    </row>
    <row r="444" spans="1:10" s="162" customFormat="1" x14ac:dyDescent="0.2">
      <c r="A444" s="148"/>
      <c r="B444" s="150"/>
      <c r="C444" s="158"/>
      <c r="D444" s="43"/>
      <c r="E444" s="148"/>
      <c r="H444" s="43"/>
      <c r="I444" s="43"/>
      <c r="J444" s="43"/>
    </row>
    <row r="445" spans="1:10" s="162" customFormat="1" x14ac:dyDescent="0.2">
      <c r="A445" s="148"/>
      <c r="B445" s="150"/>
      <c r="C445" s="158"/>
      <c r="D445" s="43"/>
      <c r="E445" s="148"/>
      <c r="H445" s="43"/>
      <c r="I445" s="43"/>
      <c r="J445" s="43"/>
    </row>
    <row r="446" spans="1:10" s="162" customFormat="1" x14ac:dyDescent="0.2">
      <c r="A446" s="148"/>
      <c r="B446" s="150"/>
      <c r="C446" s="158"/>
      <c r="D446" s="43"/>
      <c r="E446" s="148"/>
      <c r="H446" s="43"/>
      <c r="I446" s="43"/>
      <c r="J446" s="43"/>
    </row>
    <row r="447" spans="1:10" s="162" customFormat="1" x14ac:dyDescent="0.2">
      <c r="A447" s="148"/>
      <c r="B447" s="150"/>
      <c r="C447" s="158"/>
      <c r="D447" s="43"/>
      <c r="E447" s="148"/>
      <c r="H447" s="43"/>
      <c r="I447" s="43"/>
      <c r="J447" s="43"/>
    </row>
    <row r="448" spans="1:10" s="162" customFormat="1" x14ac:dyDescent="0.2">
      <c r="A448" s="148"/>
      <c r="B448" s="150"/>
      <c r="C448" s="158"/>
      <c r="D448" s="43"/>
      <c r="E448" s="148"/>
      <c r="H448" s="43"/>
      <c r="I448" s="43"/>
      <c r="J448" s="43"/>
    </row>
    <row r="449" spans="1:10" s="162" customFormat="1" x14ac:dyDescent="0.2">
      <c r="A449" s="148"/>
      <c r="B449" s="150"/>
      <c r="C449" s="158"/>
      <c r="D449" s="43"/>
      <c r="E449" s="148"/>
      <c r="H449" s="43"/>
      <c r="I449" s="43"/>
      <c r="J449" s="43"/>
    </row>
    <row r="450" spans="1:10" s="162" customFormat="1" x14ac:dyDescent="0.2">
      <c r="A450" s="148"/>
      <c r="B450" s="150"/>
      <c r="C450" s="158"/>
      <c r="D450" s="43"/>
      <c r="E450" s="148"/>
      <c r="H450" s="43"/>
      <c r="I450" s="43"/>
      <c r="J450" s="43"/>
    </row>
    <row r="451" spans="1:10" s="162" customFormat="1" x14ac:dyDescent="0.2">
      <c r="A451" s="148"/>
      <c r="B451" s="150"/>
      <c r="C451" s="158"/>
      <c r="D451" s="43"/>
      <c r="E451" s="148"/>
      <c r="H451" s="43"/>
      <c r="I451" s="43"/>
      <c r="J451" s="43"/>
    </row>
    <row r="452" spans="1:10" s="162" customFormat="1" x14ac:dyDescent="0.2">
      <c r="A452" s="148"/>
      <c r="B452" s="150"/>
      <c r="C452" s="158"/>
      <c r="D452" s="43"/>
      <c r="E452" s="148"/>
      <c r="H452" s="43"/>
      <c r="I452" s="43"/>
      <c r="J452" s="43"/>
    </row>
    <row r="453" spans="1:10" s="162" customFormat="1" x14ac:dyDescent="0.2">
      <c r="A453" s="148"/>
      <c r="B453" s="150"/>
      <c r="C453" s="158"/>
      <c r="D453" s="43"/>
      <c r="E453" s="148"/>
      <c r="H453" s="43"/>
      <c r="I453" s="43"/>
      <c r="J453" s="43"/>
    </row>
    <row r="454" spans="1:10" s="162" customFormat="1" x14ac:dyDescent="0.2">
      <c r="A454" s="148"/>
      <c r="B454" s="150"/>
      <c r="C454" s="158"/>
      <c r="D454" s="43"/>
      <c r="E454" s="148"/>
      <c r="H454" s="43"/>
      <c r="I454" s="43"/>
      <c r="J454" s="43"/>
    </row>
    <row r="455" spans="1:10" s="162" customFormat="1" x14ac:dyDescent="0.2">
      <c r="A455" s="148"/>
      <c r="B455" s="150"/>
      <c r="C455" s="158"/>
      <c r="D455" s="43"/>
      <c r="E455" s="148"/>
      <c r="H455" s="43"/>
      <c r="I455" s="43"/>
      <c r="J455" s="43"/>
    </row>
    <row r="456" spans="1:10" s="162" customFormat="1" x14ac:dyDescent="0.2">
      <c r="A456" s="148"/>
      <c r="B456" s="150"/>
      <c r="C456" s="158"/>
      <c r="D456" s="43"/>
      <c r="E456" s="148"/>
      <c r="H456" s="43"/>
      <c r="I456" s="43"/>
      <c r="J456" s="43"/>
    </row>
    <row r="457" spans="1:10" s="162" customFormat="1" x14ac:dyDescent="0.2">
      <c r="A457" s="148"/>
      <c r="B457" s="150"/>
      <c r="C457" s="158"/>
      <c r="D457" s="43"/>
      <c r="E457" s="148"/>
      <c r="H457" s="43"/>
      <c r="I457" s="43"/>
      <c r="J457" s="43"/>
    </row>
    <row r="458" spans="1:10" s="162" customFormat="1" x14ac:dyDescent="0.2">
      <c r="A458" s="148"/>
      <c r="B458" s="150"/>
      <c r="C458" s="158"/>
      <c r="D458" s="43"/>
      <c r="E458" s="148"/>
      <c r="H458" s="43"/>
      <c r="I458" s="43"/>
      <c r="J458" s="43"/>
    </row>
    <row r="459" spans="1:10" s="162" customFormat="1" x14ac:dyDescent="0.2">
      <c r="A459" s="148"/>
      <c r="B459" s="150"/>
      <c r="C459" s="158"/>
      <c r="D459" s="43"/>
      <c r="E459" s="148"/>
      <c r="H459" s="43"/>
      <c r="I459" s="43"/>
      <c r="J459" s="43"/>
    </row>
    <row r="460" spans="1:10" s="162" customFormat="1" x14ac:dyDescent="0.2">
      <c r="A460" s="148"/>
      <c r="B460" s="150"/>
      <c r="C460" s="158"/>
      <c r="D460" s="43"/>
      <c r="E460" s="148"/>
      <c r="H460" s="43"/>
      <c r="I460" s="43"/>
      <c r="J460" s="43"/>
    </row>
    <row r="461" spans="1:10" s="162" customFormat="1" x14ac:dyDescent="0.2">
      <c r="A461" s="148"/>
      <c r="B461" s="150"/>
      <c r="C461" s="158"/>
      <c r="D461" s="43"/>
      <c r="E461" s="148"/>
      <c r="H461" s="43"/>
      <c r="I461" s="43"/>
      <c r="J461" s="43"/>
    </row>
    <row r="462" spans="1:10" s="162" customFormat="1" x14ac:dyDescent="0.2">
      <c r="A462" s="148"/>
      <c r="B462" s="150"/>
      <c r="C462" s="158"/>
      <c r="D462" s="43"/>
      <c r="E462" s="148"/>
      <c r="H462" s="43"/>
      <c r="I462" s="43"/>
      <c r="J462" s="43"/>
    </row>
    <row r="463" spans="1:10" s="162" customFormat="1" x14ac:dyDescent="0.2">
      <c r="A463" s="148"/>
      <c r="B463" s="150"/>
      <c r="C463" s="158"/>
      <c r="D463" s="43"/>
      <c r="E463" s="148"/>
      <c r="H463" s="43"/>
      <c r="I463" s="43"/>
      <c r="J463" s="43"/>
    </row>
    <row r="464" spans="1:10" s="162" customFormat="1" x14ac:dyDescent="0.2">
      <c r="A464" s="148"/>
      <c r="B464" s="150"/>
      <c r="C464" s="158"/>
      <c r="D464" s="43"/>
      <c r="E464" s="148"/>
      <c r="H464" s="43"/>
      <c r="I464" s="43"/>
      <c r="J464" s="43"/>
    </row>
    <row r="465" spans="1:10" s="162" customFormat="1" x14ac:dyDescent="0.2">
      <c r="A465" s="148"/>
      <c r="B465" s="150"/>
      <c r="C465" s="158"/>
      <c r="D465" s="43"/>
      <c r="E465" s="148"/>
      <c r="H465" s="43"/>
      <c r="I465" s="43"/>
      <c r="J465" s="43"/>
    </row>
    <row r="466" spans="1:10" s="162" customFormat="1" x14ac:dyDescent="0.2">
      <c r="A466" s="148"/>
      <c r="B466" s="150"/>
      <c r="C466" s="158"/>
      <c r="D466" s="43"/>
      <c r="E466" s="148"/>
      <c r="H466" s="43"/>
      <c r="I466" s="43"/>
      <c r="J466" s="43"/>
    </row>
    <row r="467" spans="1:10" s="162" customFormat="1" x14ac:dyDescent="0.2">
      <c r="A467" s="148"/>
      <c r="B467" s="150"/>
      <c r="C467" s="158"/>
      <c r="D467" s="43"/>
      <c r="E467" s="148"/>
      <c r="H467" s="43"/>
      <c r="I467" s="43"/>
      <c r="J467" s="43"/>
    </row>
    <row r="468" spans="1:10" s="162" customFormat="1" x14ac:dyDescent="0.2">
      <c r="A468" s="148"/>
      <c r="B468" s="150"/>
      <c r="C468" s="158"/>
      <c r="D468" s="43"/>
      <c r="E468" s="148"/>
      <c r="H468" s="43"/>
      <c r="I468" s="43"/>
      <c r="J468" s="43"/>
    </row>
    <row r="469" spans="1:10" s="162" customFormat="1" x14ac:dyDescent="0.2">
      <c r="A469" s="148"/>
      <c r="B469" s="150"/>
      <c r="C469" s="158"/>
      <c r="D469" s="43"/>
      <c r="E469" s="148"/>
      <c r="H469" s="43"/>
      <c r="I469" s="43"/>
      <c r="J469" s="43"/>
    </row>
    <row r="470" spans="1:10" s="162" customFormat="1" x14ac:dyDescent="0.2">
      <c r="A470" s="148"/>
      <c r="B470" s="150"/>
      <c r="C470" s="158"/>
      <c r="D470" s="43"/>
      <c r="E470" s="148"/>
      <c r="H470" s="43"/>
      <c r="I470" s="43"/>
      <c r="J470" s="43"/>
    </row>
    <row r="471" spans="1:10" s="162" customFormat="1" x14ac:dyDescent="0.2">
      <c r="A471" s="148"/>
      <c r="B471" s="150"/>
      <c r="C471" s="158"/>
      <c r="D471" s="43"/>
      <c r="E471" s="148"/>
      <c r="H471" s="43"/>
      <c r="I471" s="43"/>
      <c r="J471" s="43"/>
    </row>
    <row r="472" spans="1:10" s="162" customFormat="1" x14ac:dyDescent="0.2">
      <c r="A472" s="148"/>
      <c r="B472" s="150"/>
      <c r="C472" s="158"/>
      <c r="D472" s="43"/>
      <c r="E472" s="148"/>
      <c r="H472" s="43"/>
      <c r="I472" s="43"/>
      <c r="J472" s="43"/>
    </row>
    <row r="473" spans="1:10" s="162" customFormat="1" x14ac:dyDescent="0.2">
      <c r="A473" s="148"/>
      <c r="B473" s="150"/>
      <c r="C473" s="158"/>
      <c r="D473" s="43"/>
      <c r="E473" s="148"/>
      <c r="H473" s="43"/>
      <c r="I473" s="43"/>
      <c r="J473" s="43"/>
    </row>
    <row r="474" spans="1:10" s="162" customFormat="1" x14ac:dyDescent="0.2">
      <c r="A474" s="148"/>
      <c r="B474" s="150"/>
      <c r="C474" s="158"/>
      <c r="D474" s="43"/>
      <c r="E474" s="148"/>
      <c r="H474" s="43"/>
      <c r="I474" s="43"/>
      <c r="J474" s="43"/>
    </row>
    <row r="475" spans="1:10" s="162" customFormat="1" x14ac:dyDescent="0.2">
      <c r="A475" s="148"/>
      <c r="B475" s="150"/>
      <c r="C475" s="158"/>
      <c r="D475" s="43"/>
      <c r="E475" s="148"/>
      <c r="H475" s="43"/>
      <c r="I475" s="43"/>
      <c r="J475" s="43"/>
    </row>
    <row r="476" spans="1:10" s="162" customFormat="1" x14ac:dyDescent="0.2">
      <c r="A476" s="148"/>
      <c r="B476" s="150"/>
      <c r="C476" s="158"/>
      <c r="D476" s="43"/>
      <c r="E476" s="148"/>
      <c r="H476" s="43"/>
      <c r="I476" s="43"/>
      <c r="J476" s="43"/>
    </row>
    <row r="477" spans="1:10" s="162" customFormat="1" x14ac:dyDescent="0.2">
      <c r="A477" s="148"/>
      <c r="B477" s="150"/>
      <c r="C477" s="158"/>
      <c r="D477" s="43"/>
      <c r="E477" s="148"/>
      <c r="H477" s="43"/>
      <c r="I477" s="43"/>
      <c r="J477" s="43"/>
    </row>
    <row r="478" spans="1:10" s="162" customFormat="1" x14ac:dyDescent="0.2">
      <c r="A478" s="148"/>
      <c r="B478" s="150"/>
      <c r="C478" s="158"/>
      <c r="D478" s="43"/>
      <c r="E478" s="148"/>
      <c r="H478" s="43"/>
      <c r="I478" s="43"/>
      <c r="J478" s="43"/>
    </row>
    <row r="479" spans="1:10" s="162" customFormat="1" x14ac:dyDescent="0.2">
      <c r="A479" s="148"/>
      <c r="B479" s="150"/>
      <c r="C479" s="158"/>
      <c r="D479" s="43"/>
      <c r="E479" s="148"/>
      <c r="H479" s="43"/>
      <c r="I479" s="43"/>
      <c r="J479" s="43"/>
    </row>
    <row r="480" spans="1:10" s="162" customFormat="1" x14ac:dyDescent="0.2">
      <c r="A480" s="148"/>
      <c r="B480" s="150"/>
      <c r="C480" s="158"/>
      <c r="D480" s="43"/>
      <c r="E480" s="148"/>
      <c r="H480" s="43"/>
      <c r="I480" s="43"/>
      <c r="J480" s="43"/>
    </row>
    <row r="481" spans="1:10" s="162" customFormat="1" x14ac:dyDescent="0.2">
      <c r="A481" s="148"/>
      <c r="B481" s="150"/>
      <c r="C481" s="158"/>
      <c r="D481" s="43"/>
      <c r="E481" s="148"/>
      <c r="H481" s="43"/>
      <c r="I481" s="43"/>
      <c r="J481" s="43"/>
    </row>
    <row r="482" spans="1:10" s="162" customFormat="1" x14ac:dyDescent="0.2">
      <c r="A482" s="148"/>
      <c r="B482" s="150"/>
      <c r="C482" s="158"/>
      <c r="D482" s="43"/>
      <c r="E482" s="148"/>
      <c r="H482" s="43"/>
      <c r="I482" s="43"/>
      <c r="J482" s="43"/>
    </row>
    <row r="483" spans="1:10" s="162" customFormat="1" x14ac:dyDescent="0.2">
      <c r="A483" s="148"/>
      <c r="B483" s="150"/>
      <c r="C483" s="158"/>
      <c r="D483" s="43"/>
      <c r="E483" s="148"/>
      <c r="H483" s="43"/>
      <c r="I483" s="43"/>
      <c r="J483" s="43"/>
    </row>
    <row r="484" spans="1:10" s="162" customFormat="1" x14ac:dyDescent="0.2">
      <c r="A484" s="148"/>
      <c r="B484" s="150"/>
      <c r="C484" s="158"/>
      <c r="D484" s="43"/>
      <c r="E484" s="148"/>
      <c r="H484" s="43"/>
      <c r="I484" s="43"/>
      <c r="J484" s="43"/>
    </row>
    <row r="485" spans="1:10" s="162" customFormat="1" x14ac:dyDescent="0.2">
      <c r="A485" s="148"/>
      <c r="B485" s="150"/>
      <c r="C485" s="158"/>
      <c r="D485" s="43"/>
      <c r="E485" s="148"/>
      <c r="H485" s="43"/>
      <c r="I485" s="43"/>
      <c r="J485" s="43"/>
    </row>
    <row r="486" spans="1:10" s="162" customFormat="1" x14ac:dyDescent="0.2">
      <c r="A486" s="148"/>
      <c r="B486" s="150"/>
      <c r="C486" s="158"/>
      <c r="D486" s="43"/>
      <c r="E486" s="148"/>
      <c r="H486" s="43"/>
      <c r="I486" s="43"/>
      <c r="J486" s="43"/>
    </row>
    <row r="487" spans="1:10" s="162" customFormat="1" x14ac:dyDescent="0.2">
      <c r="A487" s="148"/>
      <c r="B487" s="150"/>
      <c r="C487" s="158"/>
      <c r="D487" s="43"/>
      <c r="E487" s="148"/>
      <c r="H487" s="43"/>
      <c r="I487" s="43"/>
      <c r="J487" s="43"/>
    </row>
    <row r="488" spans="1:10" s="162" customFormat="1" x14ac:dyDescent="0.2">
      <c r="A488" s="148"/>
      <c r="B488" s="150"/>
      <c r="C488" s="158"/>
      <c r="D488" s="43"/>
      <c r="E488" s="148"/>
      <c r="H488" s="43"/>
      <c r="I488" s="43"/>
      <c r="J488" s="43"/>
    </row>
    <row r="489" spans="1:10" s="162" customFormat="1" x14ac:dyDescent="0.2">
      <c r="A489" s="148"/>
      <c r="B489" s="150"/>
      <c r="C489" s="158"/>
      <c r="D489" s="43"/>
      <c r="E489" s="148"/>
      <c r="H489" s="43"/>
      <c r="I489" s="43"/>
      <c r="J489" s="43"/>
    </row>
    <row r="490" spans="1:10" s="162" customFormat="1" x14ac:dyDescent="0.2">
      <c r="A490" s="148"/>
      <c r="B490" s="150"/>
      <c r="C490" s="158"/>
      <c r="D490" s="43"/>
      <c r="E490" s="148"/>
      <c r="H490" s="43"/>
      <c r="I490" s="43"/>
      <c r="J490" s="43"/>
    </row>
    <row r="491" spans="1:10" s="162" customFormat="1" x14ac:dyDescent="0.2">
      <c r="A491" s="148"/>
      <c r="B491" s="150"/>
      <c r="C491" s="158"/>
      <c r="D491" s="43"/>
      <c r="E491" s="148"/>
      <c r="H491" s="43"/>
      <c r="I491" s="43"/>
      <c r="J491" s="43"/>
    </row>
    <row r="492" spans="1:10" s="162" customFormat="1" x14ac:dyDescent="0.2">
      <c r="A492" s="148"/>
      <c r="B492" s="150"/>
      <c r="C492" s="158"/>
      <c r="D492" s="43"/>
      <c r="E492" s="148"/>
      <c r="H492" s="43"/>
      <c r="I492" s="43"/>
      <c r="J492" s="43"/>
    </row>
    <row r="493" spans="1:10" s="162" customFormat="1" x14ac:dyDescent="0.2">
      <c r="A493" s="148"/>
      <c r="B493" s="150"/>
      <c r="C493" s="158"/>
      <c r="D493" s="43"/>
      <c r="E493" s="148"/>
      <c r="H493" s="43"/>
      <c r="I493" s="43"/>
      <c r="J493" s="43"/>
    </row>
    <row r="494" spans="1:10" s="162" customFormat="1" x14ac:dyDescent="0.2">
      <c r="A494" s="148"/>
      <c r="B494" s="150"/>
      <c r="C494" s="158"/>
      <c r="D494" s="43"/>
      <c r="E494" s="148"/>
      <c r="H494" s="43"/>
      <c r="I494" s="43"/>
      <c r="J494" s="43"/>
    </row>
    <row r="495" spans="1:10" s="162" customFormat="1" x14ac:dyDescent="0.2">
      <c r="A495" s="148"/>
      <c r="B495" s="150"/>
      <c r="C495" s="158"/>
      <c r="D495" s="43"/>
      <c r="E495" s="148"/>
      <c r="H495" s="43"/>
      <c r="I495" s="43"/>
      <c r="J495" s="43"/>
    </row>
    <row r="496" spans="1:10" s="162" customFormat="1" x14ac:dyDescent="0.2">
      <c r="A496" s="148"/>
      <c r="B496" s="150"/>
      <c r="C496" s="158"/>
      <c r="D496" s="43"/>
      <c r="E496" s="148"/>
      <c r="H496" s="43"/>
      <c r="I496" s="43"/>
      <c r="J496" s="43"/>
    </row>
    <row r="497" spans="1:10" s="162" customFormat="1" x14ac:dyDescent="0.2">
      <c r="A497" s="148"/>
      <c r="B497" s="150"/>
      <c r="C497" s="158"/>
      <c r="D497" s="43"/>
      <c r="E497" s="148"/>
      <c r="H497" s="43"/>
      <c r="I497" s="43"/>
      <c r="J497" s="43"/>
    </row>
    <row r="498" spans="1:10" s="162" customFormat="1" x14ac:dyDescent="0.2">
      <c r="A498" s="148"/>
      <c r="B498" s="150"/>
      <c r="C498" s="158"/>
      <c r="D498" s="43"/>
      <c r="E498" s="148"/>
      <c r="H498" s="43"/>
      <c r="I498" s="43"/>
      <c r="J498" s="43"/>
    </row>
    <row r="499" spans="1:10" s="162" customFormat="1" x14ac:dyDescent="0.2">
      <c r="A499" s="148"/>
      <c r="B499" s="150"/>
      <c r="C499" s="158"/>
      <c r="D499" s="43"/>
      <c r="E499" s="148"/>
      <c r="H499" s="43"/>
      <c r="I499" s="43"/>
      <c r="J499" s="43"/>
    </row>
    <row r="500" spans="1:10" s="162" customFormat="1" x14ac:dyDescent="0.2">
      <c r="A500" s="148"/>
      <c r="B500" s="150"/>
      <c r="C500" s="158"/>
      <c r="D500" s="43"/>
      <c r="E500" s="148"/>
      <c r="H500" s="43"/>
      <c r="I500" s="43"/>
      <c r="J500" s="43"/>
    </row>
    <row r="501" spans="1:10" s="162" customFormat="1" x14ac:dyDescent="0.2">
      <c r="A501" s="148"/>
      <c r="B501" s="150"/>
      <c r="C501" s="158"/>
      <c r="D501" s="43"/>
      <c r="E501" s="148"/>
      <c r="H501" s="43"/>
      <c r="I501" s="43"/>
      <c r="J501" s="43"/>
    </row>
    <row r="502" spans="1:10" s="162" customFormat="1" x14ac:dyDescent="0.2">
      <c r="A502" s="148"/>
      <c r="B502" s="150"/>
      <c r="C502" s="158"/>
      <c r="D502" s="43"/>
      <c r="E502" s="148"/>
      <c r="H502" s="43"/>
      <c r="I502" s="43"/>
      <c r="J502" s="43"/>
    </row>
    <row r="503" spans="1:10" s="162" customFormat="1" x14ac:dyDescent="0.2">
      <c r="A503" s="148"/>
      <c r="B503" s="150"/>
      <c r="C503" s="158"/>
      <c r="D503" s="43"/>
      <c r="E503" s="148"/>
      <c r="H503" s="43"/>
      <c r="I503" s="43"/>
      <c r="J503" s="43"/>
    </row>
    <row r="504" spans="1:10" s="162" customFormat="1" x14ac:dyDescent="0.2">
      <c r="A504" s="148"/>
      <c r="B504" s="150"/>
      <c r="C504" s="158"/>
      <c r="D504" s="43"/>
      <c r="E504" s="148"/>
      <c r="H504" s="43"/>
      <c r="I504" s="43"/>
      <c r="J504" s="43"/>
    </row>
    <row r="505" spans="1:10" s="162" customFormat="1" x14ac:dyDescent="0.2">
      <c r="A505" s="148"/>
      <c r="B505" s="150"/>
      <c r="C505" s="158"/>
      <c r="D505" s="43"/>
      <c r="E505" s="148"/>
      <c r="H505" s="43"/>
      <c r="I505" s="43"/>
      <c r="J505" s="43"/>
    </row>
    <row r="506" spans="1:10" s="162" customFormat="1" x14ac:dyDescent="0.2">
      <c r="A506" s="148"/>
      <c r="B506" s="150"/>
      <c r="C506" s="158"/>
      <c r="D506" s="43"/>
      <c r="E506" s="148"/>
      <c r="H506" s="43"/>
      <c r="I506" s="43"/>
      <c r="J506" s="43"/>
    </row>
    <row r="507" spans="1:10" s="162" customFormat="1" x14ac:dyDescent="0.2">
      <c r="A507" s="148"/>
      <c r="B507" s="150"/>
      <c r="C507" s="158"/>
      <c r="D507" s="43"/>
      <c r="E507" s="148"/>
      <c r="H507" s="43"/>
      <c r="I507" s="43"/>
      <c r="J507" s="43"/>
    </row>
    <row r="508" spans="1:10" s="162" customFormat="1" x14ac:dyDescent="0.2">
      <c r="A508" s="148"/>
      <c r="B508" s="150"/>
      <c r="C508" s="158"/>
      <c r="D508" s="43"/>
      <c r="E508" s="148"/>
      <c r="H508" s="43"/>
      <c r="I508" s="43"/>
      <c r="J508" s="43"/>
    </row>
    <row r="509" spans="1:10" s="162" customFormat="1" x14ac:dyDescent="0.2">
      <c r="A509" s="148"/>
      <c r="B509" s="150"/>
      <c r="C509" s="158"/>
      <c r="D509" s="43"/>
      <c r="E509" s="148"/>
      <c r="H509" s="43"/>
      <c r="I509" s="43"/>
      <c r="J509" s="43"/>
    </row>
    <row r="510" spans="1:10" s="162" customFormat="1" x14ac:dyDescent="0.2">
      <c r="A510" s="148"/>
      <c r="B510" s="150"/>
      <c r="C510" s="158"/>
      <c r="D510" s="43"/>
      <c r="E510" s="148"/>
      <c r="H510" s="43"/>
      <c r="I510" s="43"/>
      <c r="J510" s="43"/>
    </row>
    <row r="511" spans="1:10" s="162" customFormat="1" x14ac:dyDescent="0.2">
      <c r="A511" s="148"/>
      <c r="B511" s="150"/>
      <c r="C511" s="158"/>
      <c r="D511" s="43"/>
      <c r="E511" s="148"/>
      <c r="H511" s="43"/>
      <c r="I511" s="43"/>
      <c r="J511" s="43"/>
    </row>
    <row r="512" spans="1:10" s="162" customFormat="1" x14ac:dyDescent="0.2">
      <c r="A512" s="148"/>
      <c r="B512" s="150"/>
      <c r="C512" s="158"/>
      <c r="D512" s="43"/>
      <c r="E512" s="148"/>
      <c r="H512" s="43"/>
      <c r="I512" s="43"/>
      <c r="J512" s="43"/>
    </row>
    <row r="513" spans="1:10" s="162" customFormat="1" x14ac:dyDescent="0.2">
      <c r="A513" s="148"/>
      <c r="B513" s="150"/>
      <c r="C513" s="158"/>
      <c r="D513" s="43"/>
      <c r="E513" s="148"/>
      <c r="H513" s="43"/>
      <c r="I513" s="43"/>
      <c r="J513" s="43"/>
    </row>
    <row r="514" spans="1:10" s="162" customFormat="1" x14ac:dyDescent="0.2">
      <c r="A514" s="148"/>
      <c r="B514" s="150"/>
      <c r="C514" s="158"/>
      <c r="D514" s="43"/>
      <c r="E514" s="148"/>
      <c r="H514" s="43"/>
      <c r="I514" s="43"/>
      <c r="J514" s="43"/>
    </row>
    <row r="515" spans="1:10" s="162" customFormat="1" x14ac:dyDescent="0.2">
      <c r="A515" s="148"/>
      <c r="B515" s="150"/>
      <c r="C515" s="158"/>
      <c r="D515" s="43"/>
      <c r="E515" s="148"/>
      <c r="H515" s="43"/>
      <c r="I515" s="43"/>
      <c r="J515" s="43"/>
    </row>
    <row r="516" spans="1:10" s="162" customFormat="1" x14ac:dyDescent="0.2">
      <c r="A516" s="148"/>
      <c r="B516" s="150"/>
      <c r="C516" s="158"/>
      <c r="D516" s="43"/>
      <c r="E516" s="148"/>
      <c r="H516" s="43"/>
      <c r="I516" s="43"/>
      <c r="J516" s="43"/>
    </row>
    <row r="517" spans="1:10" s="162" customFormat="1" x14ac:dyDescent="0.2">
      <c r="A517" s="148"/>
      <c r="B517" s="150"/>
      <c r="C517" s="158"/>
      <c r="D517" s="43"/>
      <c r="E517" s="148"/>
      <c r="H517" s="43"/>
      <c r="I517" s="43"/>
      <c r="J517" s="43"/>
    </row>
    <row r="518" spans="1:10" s="162" customFormat="1" x14ac:dyDescent="0.2">
      <c r="A518" s="148"/>
      <c r="B518" s="150"/>
      <c r="C518" s="158"/>
      <c r="D518" s="43"/>
      <c r="E518" s="148"/>
      <c r="H518" s="43"/>
      <c r="I518" s="43"/>
      <c r="J518" s="43"/>
    </row>
    <row r="519" spans="1:10" s="162" customFormat="1" x14ac:dyDescent="0.2">
      <c r="A519" s="148"/>
      <c r="B519" s="150"/>
      <c r="C519" s="158"/>
      <c r="D519" s="43"/>
      <c r="E519" s="148"/>
      <c r="H519" s="43"/>
      <c r="I519" s="43"/>
      <c r="J519" s="43"/>
    </row>
    <row r="520" spans="1:10" s="162" customFormat="1" x14ac:dyDescent="0.2">
      <c r="A520" s="148"/>
      <c r="B520" s="150"/>
      <c r="C520" s="158"/>
      <c r="D520" s="43"/>
      <c r="E520" s="148"/>
      <c r="H520" s="43"/>
      <c r="I520" s="43"/>
      <c r="J520" s="43"/>
    </row>
    <row r="521" spans="1:10" s="162" customFormat="1" x14ac:dyDescent="0.2">
      <c r="A521" s="148"/>
      <c r="B521" s="150"/>
      <c r="C521" s="158"/>
      <c r="D521" s="43"/>
      <c r="E521" s="148"/>
      <c r="H521" s="43"/>
      <c r="I521" s="43"/>
      <c r="J521" s="43"/>
    </row>
    <row r="522" spans="1:10" s="162" customFormat="1" x14ac:dyDescent="0.2">
      <c r="A522" s="148"/>
      <c r="B522" s="150"/>
      <c r="C522" s="158"/>
      <c r="D522" s="43"/>
      <c r="E522" s="148"/>
      <c r="H522" s="43"/>
      <c r="I522" s="43"/>
      <c r="J522" s="43"/>
    </row>
    <row r="523" spans="1:10" s="162" customFormat="1" x14ac:dyDescent="0.2">
      <c r="A523" s="148"/>
      <c r="B523" s="150"/>
      <c r="C523" s="158"/>
      <c r="D523" s="43"/>
      <c r="E523" s="148"/>
      <c r="H523" s="43"/>
      <c r="I523" s="43"/>
      <c r="J523" s="43"/>
    </row>
    <row r="524" spans="1:10" s="162" customFormat="1" x14ac:dyDescent="0.2">
      <c r="A524" s="148"/>
      <c r="B524" s="150"/>
      <c r="C524" s="158"/>
      <c r="D524" s="43"/>
      <c r="E524" s="148"/>
      <c r="H524" s="43"/>
      <c r="I524" s="43"/>
      <c r="J524" s="43"/>
    </row>
    <row r="525" spans="1:10" s="162" customFormat="1" x14ac:dyDescent="0.2">
      <c r="A525" s="148"/>
      <c r="B525" s="150"/>
      <c r="C525" s="158"/>
      <c r="D525" s="43"/>
      <c r="E525" s="148"/>
      <c r="H525" s="43"/>
      <c r="I525" s="43"/>
      <c r="J525" s="43"/>
    </row>
    <row r="526" spans="1:10" s="162" customFormat="1" x14ac:dyDescent="0.2">
      <c r="A526" s="148"/>
      <c r="B526" s="150"/>
      <c r="C526" s="158"/>
      <c r="D526" s="43"/>
      <c r="E526" s="148"/>
      <c r="H526" s="43"/>
      <c r="I526" s="43"/>
      <c r="J526" s="43"/>
    </row>
    <row r="527" spans="1:10" s="162" customFormat="1" x14ac:dyDescent="0.2">
      <c r="A527" s="148"/>
      <c r="B527" s="150"/>
      <c r="C527" s="158"/>
      <c r="D527" s="43"/>
      <c r="E527" s="148"/>
      <c r="H527" s="43"/>
      <c r="I527" s="43"/>
      <c r="J527" s="43"/>
    </row>
    <row r="528" spans="1:10" s="162" customFormat="1" x14ac:dyDescent="0.2">
      <c r="A528" s="148"/>
      <c r="B528" s="150"/>
      <c r="C528" s="158"/>
      <c r="D528" s="43"/>
      <c r="E528" s="148"/>
      <c r="H528" s="43"/>
      <c r="I528" s="43"/>
      <c r="J528" s="43"/>
    </row>
    <row r="529" spans="1:10" s="162" customFormat="1" x14ac:dyDescent="0.2">
      <c r="A529" s="148"/>
      <c r="B529" s="150"/>
      <c r="C529" s="158"/>
      <c r="D529" s="43"/>
      <c r="E529" s="148"/>
      <c r="H529" s="43"/>
      <c r="I529" s="43"/>
      <c r="J529" s="43"/>
    </row>
    <row r="530" spans="1:10" s="162" customFormat="1" x14ac:dyDescent="0.2">
      <c r="A530" s="148"/>
      <c r="B530" s="150"/>
      <c r="C530" s="158"/>
      <c r="D530" s="43"/>
      <c r="E530" s="148"/>
      <c r="H530" s="43"/>
      <c r="I530" s="43"/>
      <c r="J530" s="43"/>
    </row>
    <row r="531" spans="1:10" s="162" customFormat="1" x14ac:dyDescent="0.2">
      <c r="A531" s="148"/>
      <c r="B531" s="150"/>
      <c r="C531" s="158"/>
      <c r="D531" s="43"/>
      <c r="E531" s="148"/>
      <c r="H531" s="43"/>
      <c r="I531" s="43"/>
      <c r="J531" s="43"/>
    </row>
    <row r="532" spans="1:10" s="162" customFormat="1" x14ac:dyDescent="0.2">
      <c r="A532" s="148"/>
      <c r="B532" s="150"/>
      <c r="C532" s="158"/>
      <c r="D532" s="43"/>
      <c r="E532" s="148"/>
      <c r="H532" s="43"/>
      <c r="I532" s="43"/>
      <c r="J532" s="43"/>
    </row>
    <row r="533" spans="1:10" s="162" customFormat="1" x14ac:dyDescent="0.2">
      <c r="A533" s="148"/>
      <c r="B533" s="150"/>
      <c r="C533" s="158"/>
      <c r="D533" s="43"/>
      <c r="E533" s="148"/>
      <c r="H533" s="43"/>
      <c r="I533" s="43"/>
      <c r="J533" s="43"/>
    </row>
    <row r="534" spans="1:10" s="162" customFormat="1" x14ac:dyDescent="0.2">
      <c r="A534" s="148"/>
      <c r="B534" s="150"/>
      <c r="C534" s="158"/>
      <c r="D534" s="43"/>
      <c r="E534" s="148"/>
      <c r="H534" s="43"/>
      <c r="I534" s="43"/>
      <c r="J534" s="43"/>
    </row>
    <row r="535" spans="1:10" s="162" customFormat="1" x14ac:dyDescent="0.2">
      <c r="A535" s="148"/>
      <c r="B535" s="150"/>
      <c r="C535" s="158"/>
      <c r="D535" s="43"/>
      <c r="E535" s="148"/>
      <c r="H535" s="43"/>
      <c r="I535" s="43"/>
      <c r="J535" s="43"/>
    </row>
    <row r="536" spans="1:10" s="162" customFormat="1" x14ac:dyDescent="0.2">
      <c r="A536" s="148"/>
      <c r="B536" s="150"/>
      <c r="C536" s="158"/>
      <c r="D536" s="43"/>
      <c r="E536" s="148"/>
      <c r="H536" s="43"/>
      <c r="I536" s="43"/>
      <c r="J536" s="43"/>
    </row>
    <row r="537" spans="1:10" s="162" customFormat="1" x14ac:dyDescent="0.2">
      <c r="A537" s="148"/>
      <c r="B537" s="150"/>
      <c r="C537" s="158"/>
      <c r="D537" s="43"/>
      <c r="E537" s="148"/>
      <c r="H537" s="43"/>
      <c r="I537" s="43"/>
      <c r="J537" s="43"/>
    </row>
    <row r="538" spans="1:10" s="162" customFormat="1" x14ac:dyDescent="0.2">
      <c r="A538" s="148"/>
      <c r="B538" s="150"/>
      <c r="C538" s="158"/>
      <c r="D538" s="43"/>
      <c r="E538" s="148"/>
      <c r="H538" s="43"/>
      <c r="I538" s="43"/>
      <c r="J538" s="43"/>
    </row>
    <row r="539" spans="1:10" s="162" customFormat="1" x14ac:dyDescent="0.2">
      <c r="A539" s="148"/>
      <c r="B539" s="150"/>
      <c r="C539" s="158"/>
      <c r="D539" s="43"/>
      <c r="E539" s="148"/>
      <c r="H539" s="43"/>
      <c r="I539" s="43"/>
      <c r="J539" s="43"/>
    </row>
    <row r="540" spans="1:10" s="162" customFormat="1" x14ac:dyDescent="0.2">
      <c r="A540" s="148"/>
      <c r="B540" s="150"/>
      <c r="C540" s="158"/>
      <c r="D540" s="43"/>
      <c r="E540" s="148"/>
      <c r="H540" s="43"/>
      <c r="I540" s="43"/>
      <c r="J540" s="43"/>
    </row>
    <row r="541" spans="1:10" s="162" customFormat="1" x14ac:dyDescent="0.2">
      <c r="A541" s="148"/>
      <c r="B541" s="150"/>
      <c r="C541" s="158"/>
      <c r="D541" s="43"/>
      <c r="E541" s="148"/>
      <c r="H541" s="43"/>
      <c r="I541" s="43"/>
      <c r="J541" s="43"/>
    </row>
    <row r="542" spans="1:10" s="162" customFormat="1" x14ac:dyDescent="0.2">
      <c r="A542" s="148"/>
      <c r="B542" s="150"/>
      <c r="C542" s="158"/>
      <c r="D542" s="43"/>
      <c r="E542" s="148"/>
      <c r="H542" s="43"/>
      <c r="I542" s="43"/>
      <c r="J542" s="43"/>
    </row>
    <row r="543" spans="1:10" s="162" customFormat="1" x14ac:dyDescent="0.2">
      <c r="A543" s="148"/>
      <c r="B543" s="150"/>
      <c r="C543" s="158"/>
      <c r="D543" s="43"/>
      <c r="E543" s="148"/>
      <c r="H543" s="43"/>
      <c r="I543" s="43"/>
      <c r="J543" s="43"/>
    </row>
    <row r="544" spans="1:10" s="162" customFormat="1" x14ac:dyDescent="0.2">
      <c r="A544" s="148"/>
      <c r="B544" s="150"/>
      <c r="C544" s="158"/>
      <c r="D544" s="43"/>
      <c r="E544" s="148"/>
      <c r="H544" s="43"/>
      <c r="I544" s="43"/>
      <c r="J544" s="43"/>
    </row>
    <row r="545" spans="1:10" s="162" customFormat="1" x14ac:dyDescent="0.2">
      <c r="A545" s="148"/>
      <c r="B545" s="150"/>
      <c r="C545" s="158"/>
      <c r="D545" s="43"/>
      <c r="E545" s="148"/>
      <c r="H545" s="43"/>
      <c r="I545" s="43"/>
      <c r="J545" s="43"/>
    </row>
    <row r="546" spans="1:10" s="162" customFormat="1" x14ac:dyDescent="0.2">
      <c r="A546" s="148"/>
      <c r="B546" s="150"/>
      <c r="C546" s="158"/>
      <c r="D546" s="43"/>
      <c r="E546" s="148"/>
      <c r="H546" s="43"/>
      <c r="I546" s="43"/>
      <c r="J546" s="43"/>
    </row>
    <row r="547" spans="1:10" s="162" customFormat="1" x14ac:dyDescent="0.2">
      <c r="A547" s="148"/>
      <c r="B547" s="150"/>
      <c r="C547" s="158"/>
      <c r="D547" s="43"/>
      <c r="E547" s="148"/>
      <c r="H547" s="43"/>
      <c r="I547" s="43"/>
      <c r="J547" s="43"/>
    </row>
    <row r="548" spans="1:10" s="162" customFormat="1" x14ac:dyDescent="0.2">
      <c r="A548" s="148"/>
      <c r="B548" s="150"/>
      <c r="C548" s="158"/>
      <c r="D548" s="43"/>
      <c r="E548" s="148"/>
      <c r="H548" s="43"/>
      <c r="I548" s="43"/>
      <c r="J548" s="43"/>
    </row>
    <row r="549" spans="1:10" s="162" customFormat="1" x14ac:dyDescent="0.2">
      <c r="A549" s="148"/>
      <c r="B549" s="150"/>
      <c r="C549" s="158"/>
      <c r="D549" s="43"/>
      <c r="E549" s="148"/>
      <c r="H549" s="43"/>
      <c r="I549" s="43"/>
      <c r="J549" s="43"/>
    </row>
    <row r="550" spans="1:10" s="162" customFormat="1" x14ac:dyDescent="0.2">
      <c r="A550" s="148"/>
      <c r="B550" s="150"/>
      <c r="C550" s="158"/>
      <c r="D550" s="43"/>
      <c r="E550" s="148"/>
      <c r="H550" s="43"/>
      <c r="I550" s="43"/>
      <c r="J550" s="43"/>
    </row>
    <row r="551" spans="1:10" s="162" customFormat="1" x14ac:dyDescent="0.2">
      <c r="A551" s="148"/>
      <c r="B551" s="150"/>
      <c r="C551" s="158"/>
      <c r="D551" s="43"/>
      <c r="E551" s="148"/>
      <c r="H551" s="43"/>
      <c r="I551" s="43"/>
      <c r="J551" s="43"/>
    </row>
    <row r="552" spans="1:10" s="162" customFormat="1" x14ac:dyDescent="0.2">
      <c r="A552" s="148"/>
      <c r="B552" s="150"/>
      <c r="C552" s="158"/>
      <c r="D552" s="43"/>
      <c r="E552" s="148"/>
      <c r="H552" s="43"/>
      <c r="I552" s="43"/>
      <c r="J552" s="43"/>
    </row>
    <row r="553" spans="1:10" s="162" customFormat="1" x14ac:dyDescent="0.2">
      <c r="A553" s="148"/>
      <c r="B553" s="150"/>
      <c r="C553" s="158"/>
      <c r="D553" s="43"/>
      <c r="E553" s="148"/>
      <c r="H553" s="43"/>
      <c r="I553" s="43"/>
      <c r="J553" s="43"/>
    </row>
    <row r="554" spans="1:10" s="162" customFormat="1" x14ac:dyDescent="0.2">
      <c r="A554" s="148"/>
      <c r="B554" s="150"/>
      <c r="C554" s="158"/>
      <c r="D554" s="43"/>
      <c r="E554" s="148"/>
      <c r="H554" s="43"/>
      <c r="I554" s="43"/>
      <c r="J554" s="43"/>
    </row>
    <row r="555" spans="1:10" s="162" customFormat="1" x14ac:dyDescent="0.2">
      <c r="A555" s="148"/>
      <c r="B555" s="150"/>
      <c r="C555" s="158"/>
      <c r="D555" s="43"/>
      <c r="E555" s="148"/>
      <c r="H555" s="43"/>
      <c r="I555" s="43"/>
      <c r="J555" s="43"/>
    </row>
    <row r="556" spans="1:10" s="162" customFormat="1" x14ac:dyDescent="0.2">
      <c r="A556" s="148"/>
      <c r="B556" s="150"/>
      <c r="C556" s="158"/>
      <c r="D556" s="43"/>
      <c r="E556" s="148"/>
      <c r="H556" s="43"/>
      <c r="I556" s="43"/>
      <c r="J556" s="43"/>
    </row>
    <row r="557" spans="1:10" s="162" customFormat="1" x14ac:dyDescent="0.2">
      <c r="A557" s="148"/>
      <c r="B557" s="150"/>
      <c r="C557" s="158"/>
      <c r="D557" s="43"/>
      <c r="E557" s="148"/>
      <c r="H557" s="43"/>
      <c r="I557" s="43"/>
      <c r="J557" s="43"/>
    </row>
    <row r="558" spans="1:10" s="162" customFormat="1" x14ac:dyDescent="0.2">
      <c r="A558" s="148"/>
      <c r="B558" s="150"/>
      <c r="C558" s="158"/>
      <c r="D558" s="43"/>
      <c r="E558" s="148"/>
      <c r="H558" s="43"/>
      <c r="I558" s="43"/>
      <c r="J558" s="43"/>
    </row>
    <row r="559" spans="1:10" s="162" customFormat="1" x14ac:dyDescent="0.2">
      <c r="A559" s="148"/>
      <c r="B559" s="150"/>
      <c r="C559" s="158"/>
      <c r="D559" s="43"/>
      <c r="E559" s="148"/>
      <c r="H559" s="43"/>
      <c r="I559" s="43"/>
      <c r="J559" s="43"/>
    </row>
    <row r="560" spans="1:10" s="162" customFormat="1" x14ac:dyDescent="0.2">
      <c r="A560" s="148"/>
      <c r="B560" s="150"/>
      <c r="C560" s="158"/>
      <c r="D560" s="43"/>
      <c r="E560" s="148"/>
      <c r="H560" s="43"/>
      <c r="I560" s="43"/>
      <c r="J560" s="43"/>
    </row>
    <row r="561" spans="1:10" s="162" customFormat="1" x14ac:dyDescent="0.2">
      <c r="A561" s="148"/>
      <c r="B561" s="150"/>
      <c r="C561" s="158"/>
      <c r="D561" s="43"/>
      <c r="E561" s="148"/>
      <c r="H561" s="43"/>
      <c r="I561" s="43"/>
      <c r="J561" s="43"/>
    </row>
    <row r="562" spans="1:10" s="162" customFormat="1" x14ac:dyDescent="0.2">
      <c r="A562" s="148"/>
      <c r="B562" s="150"/>
      <c r="C562" s="158"/>
      <c r="D562" s="43"/>
      <c r="E562" s="148"/>
      <c r="H562" s="43"/>
      <c r="I562" s="43"/>
      <c r="J562" s="43"/>
    </row>
    <row r="563" spans="1:10" s="162" customFormat="1" x14ac:dyDescent="0.2">
      <c r="A563" s="148"/>
      <c r="B563" s="150"/>
      <c r="C563" s="158"/>
      <c r="D563" s="43"/>
      <c r="E563" s="148"/>
      <c r="H563" s="43"/>
      <c r="I563" s="43"/>
      <c r="J563" s="43"/>
    </row>
    <row r="564" spans="1:10" s="162" customFormat="1" x14ac:dyDescent="0.2">
      <c r="A564" s="148"/>
      <c r="B564" s="150"/>
      <c r="C564" s="158"/>
      <c r="D564" s="43"/>
      <c r="E564" s="148"/>
      <c r="H564" s="43"/>
      <c r="I564" s="43"/>
      <c r="J564" s="43"/>
    </row>
    <row r="565" spans="1:10" s="162" customFormat="1" x14ac:dyDescent="0.2">
      <c r="A565" s="148"/>
      <c r="B565" s="150"/>
      <c r="C565" s="158"/>
      <c r="D565" s="43"/>
      <c r="E565" s="148"/>
      <c r="H565" s="43"/>
      <c r="I565" s="43"/>
      <c r="J565" s="43"/>
    </row>
    <row r="566" spans="1:10" s="162" customFormat="1" x14ac:dyDescent="0.2">
      <c r="A566" s="148"/>
      <c r="B566" s="150"/>
      <c r="C566" s="158"/>
      <c r="D566" s="43"/>
      <c r="E566" s="148"/>
      <c r="H566" s="43"/>
      <c r="I566" s="43"/>
      <c r="J566" s="43"/>
    </row>
    <row r="567" spans="1:10" s="162" customFormat="1" x14ac:dyDescent="0.2">
      <c r="A567" s="148"/>
      <c r="B567" s="150"/>
      <c r="C567" s="158"/>
      <c r="D567" s="43"/>
      <c r="E567" s="148"/>
      <c r="H567" s="43"/>
      <c r="I567" s="43"/>
      <c r="J567" s="43"/>
    </row>
    <row r="568" spans="1:10" s="162" customFormat="1" x14ac:dyDescent="0.2">
      <c r="A568" s="148"/>
      <c r="B568" s="150"/>
      <c r="C568" s="158"/>
      <c r="D568" s="43"/>
      <c r="E568" s="148"/>
      <c r="H568" s="43"/>
      <c r="I568" s="43"/>
      <c r="J568" s="43"/>
    </row>
    <row r="569" spans="1:10" s="162" customFormat="1" x14ac:dyDescent="0.2">
      <c r="A569" s="148"/>
      <c r="B569" s="150"/>
      <c r="C569" s="158"/>
      <c r="D569" s="43"/>
      <c r="E569" s="148"/>
      <c r="H569" s="43"/>
      <c r="I569" s="43"/>
      <c r="J569" s="43"/>
    </row>
    <row r="570" spans="1:10" s="162" customFormat="1" x14ac:dyDescent="0.2">
      <c r="A570" s="148"/>
      <c r="B570" s="150"/>
      <c r="C570" s="158"/>
      <c r="D570" s="43"/>
      <c r="E570" s="148"/>
      <c r="H570" s="43"/>
      <c r="I570" s="43"/>
      <c r="J570" s="43"/>
    </row>
    <row r="571" spans="1:10" s="162" customFormat="1" x14ac:dyDescent="0.2">
      <c r="A571" s="148"/>
      <c r="B571" s="150"/>
      <c r="C571" s="158"/>
      <c r="D571" s="43"/>
      <c r="E571" s="148"/>
      <c r="H571" s="43"/>
      <c r="I571" s="43"/>
      <c r="J571" s="43"/>
    </row>
    <row r="572" spans="1:10" s="162" customFormat="1" x14ac:dyDescent="0.2">
      <c r="A572" s="148"/>
      <c r="B572" s="150"/>
      <c r="C572" s="158"/>
      <c r="D572" s="43"/>
      <c r="E572" s="148"/>
      <c r="H572" s="43"/>
      <c r="I572" s="43"/>
      <c r="J572" s="43"/>
    </row>
    <row r="573" spans="1:10" s="162" customFormat="1" x14ac:dyDescent="0.2">
      <c r="A573" s="148"/>
      <c r="B573" s="150"/>
      <c r="C573" s="158"/>
      <c r="D573" s="43"/>
      <c r="E573" s="148"/>
      <c r="H573" s="43"/>
      <c r="I573" s="43"/>
      <c r="J573" s="43"/>
    </row>
    <row r="574" spans="1:10" s="162" customFormat="1" x14ac:dyDescent="0.2">
      <c r="A574" s="148"/>
      <c r="B574" s="150"/>
      <c r="C574" s="158"/>
      <c r="D574" s="43"/>
      <c r="E574" s="148"/>
      <c r="H574" s="43"/>
      <c r="I574" s="43"/>
      <c r="J574" s="43"/>
    </row>
    <row r="575" spans="1:10" s="162" customFormat="1" x14ac:dyDescent="0.2">
      <c r="A575" s="148"/>
      <c r="B575" s="150"/>
      <c r="C575" s="158"/>
      <c r="D575" s="43"/>
      <c r="E575" s="148"/>
      <c r="H575" s="43"/>
      <c r="I575" s="43"/>
      <c r="J575" s="43"/>
    </row>
    <row r="576" spans="1:10" s="162" customFormat="1" x14ac:dyDescent="0.2">
      <c r="A576" s="148"/>
      <c r="B576" s="150"/>
      <c r="C576" s="158"/>
      <c r="D576" s="43"/>
      <c r="E576" s="148"/>
      <c r="H576" s="43"/>
      <c r="I576" s="43"/>
      <c r="J576" s="43"/>
    </row>
    <row r="577" spans="1:10" s="162" customFormat="1" x14ac:dyDescent="0.2">
      <c r="A577" s="148"/>
      <c r="B577" s="150"/>
      <c r="C577" s="158"/>
      <c r="D577" s="43"/>
      <c r="E577" s="148"/>
      <c r="H577" s="43"/>
      <c r="I577" s="43"/>
      <c r="J577" s="43"/>
    </row>
    <row r="578" spans="1:10" s="162" customFormat="1" x14ac:dyDescent="0.2">
      <c r="A578" s="148"/>
      <c r="B578" s="150"/>
      <c r="C578" s="158"/>
      <c r="D578" s="43"/>
      <c r="E578" s="148"/>
      <c r="H578" s="43"/>
      <c r="I578" s="43"/>
      <c r="J578" s="43"/>
    </row>
    <row r="579" spans="1:10" s="162" customFormat="1" x14ac:dyDescent="0.2">
      <c r="A579" s="148"/>
      <c r="B579" s="150"/>
      <c r="C579" s="158"/>
      <c r="D579" s="43"/>
      <c r="E579" s="148"/>
      <c r="H579" s="43"/>
      <c r="I579" s="43"/>
      <c r="J579" s="43"/>
    </row>
    <row r="580" spans="1:10" s="162" customFormat="1" x14ac:dyDescent="0.2">
      <c r="A580" s="148"/>
      <c r="B580" s="150"/>
      <c r="C580" s="158"/>
      <c r="D580" s="43"/>
      <c r="E580" s="148"/>
      <c r="H580" s="43"/>
      <c r="I580" s="43"/>
      <c r="J580" s="43"/>
    </row>
    <row r="581" spans="1:10" s="162" customFormat="1" x14ac:dyDescent="0.2">
      <c r="A581" s="148"/>
      <c r="B581" s="150"/>
      <c r="C581" s="158"/>
      <c r="D581" s="43"/>
      <c r="E581" s="148"/>
      <c r="H581" s="43"/>
      <c r="I581" s="43"/>
      <c r="J581" s="43"/>
    </row>
    <row r="582" spans="1:10" s="162" customFormat="1" x14ac:dyDescent="0.2">
      <c r="A582" s="148"/>
      <c r="B582" s="150"/>
      <c r="C582" s="158"/>
      <c r="D582" s="43"/>
      <c r="E582" s="148"/>
      <c r="H582" s="43"/>
      <c r="I582" s="43"/>
      <c r="J582" s="43"/>
    </row>
    <row r="583" spans="1:10" s="162" customFormat="1" x14ac:dyDescent="0.2">
      <c r="A583" s="148"/>
      <c r="B583" s="150"/>
      <c r="C583" s="158"/>
      <c r="D583" s="43"/>
      <c r="E583" s="148"/>
      <c r="H583" s="43"/>
      <c r="I583" s="43"/>
      <c r="J583" s="43"/>
    </row>
    <row r="584" spans="1:10" s="162" customFormat="1" x14ac:dyDescent="0.2">
      <c r="A584" s="148"/>
      <c r="B584" s="150"/>
      <c r="C584" s="158"/>
      <c r="D584" s="43"/>
      <c r="E584" s="148"/>
      <c r="H584" s="43"/>
      <c r="I584" s="43"/>
      <c r="J584" s="43"/>
    </row>
    <row r="585" spans="1:10" s="162" customFormat="1" x14ac:dyDescent="0.2">
      <c r="A585" s="148"/>
      <c r="B585" s="150"/>
      <c r="C585" s="158"/>
      <c r="D585" s="43"/>
      <c r="E585" s="148"/>
      <c r="H585" s="43"/>
      <c r="I585" s="43"/>
      <c r="J585" s="43"/>
    </row>
    <row r="586" spans="1:10" s="162" customFormat="1" x14ac:dyDescent="0.2">
      <c r="A586" s="148"/>
      <c r="B586" s="150"/>
      <c r="C586" s="158"/>
      <c r="D586" s="43"/>
      <c r="E586" s="148"/>
      <c r="H586" s="43"/>
      <c r="I586" s="43"/>
      <c r="J586" s="43"/>
    </row>
    <row r="587" spans="1:10" s="162" customFormat="1" x14ac:dyDescent="0.2">
      <c r="A587" s="148"/>
      <c r="B587" s="150"/>
      <c r="C587" s="158"/>
      <c r="D587" s="43"/>
      <c r="E587" s="148"/>
      <c r="H587" s="43"/>
      <c r="I587" s="43"/>
      <c r="J587" s="43"/>
    </row>
    <row r="588" spans="1:10" s="162" customFormat="1" x14ac:dyDescent="0.2">
      <c r="A588" s="148"/>
      <c r="B588" s="150"/>
      <c r="C588" s="158"/>
      <c r="D588" s="43"/>
      <c r="E588" s="148"/>
      <c r="H588" s="43"/>
      <c r="I588" s="43"/>
      <c r="J588" s="43"/>
    </row>
    <row r="589" spans="1:10" s="162" customFormat="1" x14ac:dyDescent="0.2">
      <c r="A589" s="148"/>
      <c r="B589" s="150"/>
      <c r="C589" s="158"/>
      <c r="D589" s="43"/>
      <c r="E589" s="148"/>
      <c r="H589" s="43"/>
      <c r="I589" s="43"/>
      <c r="J589" s="43"/>
    </row>
    <row r="590" spans="1:10" s="162" customFormat="1" x14ac:dyDescent="0.2">
      <c r="A590" s="148"/>
      <c r="B590" s="150"/>
      <c r="C590" s="158"/>
      <c r="D590" s="43"/>
      <c r="E590" s="148"/>
      <c r="H590" s="43"/>
      <c r="I590" s="43"/>
      <c r="J590" s="43"/>
    </row>
    <row r="591" spans="1:10" s="162" customFormat="1" x14ac:dyDescent="0.2">
      <c r="A591" s="148"/>
      <c r="B591" s="150"/>
      <c r="C591" s="158"/>
      <c r="D591" s="43"/>
      <c r="E591" s="148"/>
      <c r="H591" s="43"/>
      <c r="I591" s="43"/>
      <c r="J591" s="43"/>
    </row>
    <row r="592" spans="1:10" s="162" customFormat="1" x14ac:dyDescent="0.2">
      <c r="A592" s="148"/>
      <c r="B592" s="150"/>
      <c r="C592" s="158"/>
      <c r="D592" s="43"/>
      <c r="E592" s="148"/>
      <c r="H592" s="43"/>
      <c r="I592" s="43"/>
      <c r="J592" s="43"/>
    </row>
    <row r="593" spans="1:10" s="162" customFormat="1" x14ac:dyDescent="0.2">
      <c r="A593" s="148"/>
      <c r="B593" s="150"/>
      <c r="C593" s="158"/>
      <c r="D593" s="43"/>
      <c r="E593" s="148"/>
      <c r="H593" s="43"/>
      <c r="I593" s="43"/>
      <c r="J593" s="43"/>
    </row>
    <row r="594" spans="1:10" s="162" customFormat="1" x14ac:dyDescent="0.2">
      <c r="A594" s="148"/>
      <c r="B594" s="150"/>
      <c r="C594" s="158"/>
      <c r="D594" s="43"/>
      <c r="E594" s="148"/>
      <c r="H594" s="43"/>
      <c r="I594" s="43"/>
      <c r="J594" s="43"/>
    </row>
    <row r="595" spans="1:10" s="162" customFormat="1" x14ac:dyDescent="0.2">
      <c r="A595" s="148"/>
      <c r="B595" s="150"/>
      <c r="C595" s="158"/>
      <c r="D595" s="43"/>
      <c r="E595" s="148"/>
      <c r="H595" s="43"/>
      <c r="I595" s="43"/>
      <c r="J595" s="43"/>
    </row>
    <row r="596" spans="1:10" s="162" customFormat="1" x14ac:dyDescent="0.2">
      <c r="A596" s="148"/>
      <c r="B596" s="150"/>
      <c r="C596" s="158"/>
      <c r="D596" s="43"/>
      <c r="E596" s="148"/>
      <c r="H596" s="43"/>
      <c r="I596" s="43"/>
      <c r="J596" s="43"/>
    </row>
    <row r="597" spans="1:10" s="162" customFormat="1" x14ac:dyDescent="0.2">
      <c r="A597" s="148"/>
      <c r="B597" s="150"/>
      <c r="C597" s="158"/>
      <c r="D597" s="43"/>
      <c r="E597" s="148"/>
      <c r="H597" s="43"/>
      <c r="I597" s="43"/>
      <c r="J597" s="43"/>
    </row>
    <row r="598" spans="1:10" s="162" customFormat="1" x14ac:dyDescent="0.2">
      <c r="A598" s="148"/>
      <c r="B598" s="150"/>
      <c r="C598" s="158"/>
      <c r="D598" s="43"/>
      <c r="E598" s="148"/>
      <c r="H598" s="43"/>
      <c r="I598" s="43"/>
      <c r="J598" s="43"/>
    </row>
    <row r="599" spans="1:10" s="162" customFormat="1" x14ac:dyDescent="0.2">
      <c r="A599" s="148"/>
      <c r="B599" s="150"/>
      <c r="C599" s="158"/>
      <c r="D599" s="43"/>
      <c r="E599" s="148"/>
      <c r="H599" s="43"/>
      <c r="I599" s="43"/>
      <c r="J599" s="43"/>
    </row>
    <row r="600" spans="1:10" s="162" customFormat="1" x14ac:dyDescent="0.2">
      <c r="A600" s="148"/>
      <c r="B600" s="150"/>
      <c r="C600" s="158"/>
      <c r="D600" s="43"/>
      <c r="E600" s="148"/>
      <c r="H600" s="43"/>
      <c r="I600" s="43"/>
      <c r="J600" s="43"/>
    </row>
    <row r="601" spans="1:10" s="162" customFormat="1" x14ac:dyDescent="0.2">
      <c r="A601" s="148"/>
      <c r="B601" s="150"/>
      <c r="C601" s="158"/>
      <c r="D601" s="43"/>
      <c r="E601" s="148"/>
      <c r="H601" s="43"/>
      <c r="I601" s="43"/>
      <c r="J601" s="43"/>
    </row>
    <row r="602" spans="1:10" s="162" customFormat="1" x14ac:dyDescent="0.2">
      <c r="A602" s="148"/>
      <c r="B602" s="150"/>
      <c r="C602" s="158"/>
      <c r="D602" s="43"/>
      <c r="E602" s="148"/>
      <c r="H602" s="43"/>
      <c r="I602" s="43"/>
      <c r="J602" s="43"/>
    </row>
    <row r="603" spans="1:10" s="162" customFormat="1" x14ac:dyDescent="0.2">
      <c r="A603" s="148"/>
      <c r="B603" s="150"/>
      <c r="C603" s="158"/>
      <c r="D603" s="43"/>
      <c r="E603" s="148"/>
      <c r="H603" s="43"/>
      <c r="I603" s="43"/>
      <c r="J603" s="43"/>
    </row>
    <row r="604" spans="1:10" s="162" customFormat="1" x14ac:dyDescent="0.2">
      <c r="A604" s="148"/>
      <c r="B604" s="150"/>
      <c r="C604" s="158"/>
      <c r="D604" s="43"/>
      <c r="E604" s="148"/>
      <c r="H604" s="43"/>
      <c r="I604" s="43"/>
      <c r="J604" s="43"/>
    </row>
    <row r="605" spans="1:10" s="162" customFormat="1" x14ac:dyDescent="0.2">
      <c r="A605" s="148"/>
      <c r="B605" s="150"/>
      <c r="C605" s="158"/>
      <c r="D605" s="43"/>
      <c r="E605" s="148"/>
      <c r="H605" s="43"/>
      <c r="I605" s="43"/>
      <c r="J605" s="43"/>
    </row>
    <row r="606" spans="1:10" s="162" customFormat="1" x14ac:dyDescent="0.2">
      <c r="A606" s="148"/>
      <c r="B606" s="150"/>
      <c r="C606" s="158"/>
      <c r="D606" s="43"/>
      <c r="E606" s="148"/>
      <c r="H606" s="43"/>
      <c r="I606" s="43"/>
      <c r="J606" s="43"/>
    </row>
    <row r="607" spans="1:10" s="162" customFormat="1" x14ac:dyDescent="0.2">
      <c r="A607" s="148"/>
      <c r="B607" s="150"/>
      <c r="C607" s="158"/>
      <c r="D607" s="43"/>
      <c r="E607" s="148"/>
      <c r="H607" s="43"/>
      <c r="I607" s="43"/>
      <c r="J607" s="43"/>
    </row>
    <row r="608" spans="1:10" s="162" customFormat="1" x14ac:dyDescent="0.2">
      <c r="A608" s="148"/>
      <c r="B608" s="150"/>
      <c r="C608" s="158"/>
      <c r="D608" s="43"/>
      <c r="E608" s="148"/>
      <c r="H608" s="43"/>
      <c r="I608" s="43"/>
      <c r="J608" s="43"/>
    </row>
    <row r="609" spans="1:10" s="162" customFormat="1" x14ac:dyDescent="0.2">
      <c r="A609" s="148"/>
      <c r="B609" s="150"/>
      <c r="C609" s="158"/>
      <c r="D609" s="43"/>
      <c r="E609" s="148"/>
      <c r="H609" s="43"/>
      <c r="I609" s="43"/>
      <c r="J609" s="43"/>
    </row>
    <row r="610" spans="1:10" s="162" customFormat="1" x14ac:dyDescent="0.2">
      <c r="A610" s="148"/>
      <c r="B610" s="150"/>
      <c r="C610" s="158"/>
      <c r="D610" s="43"/>
      <c r="E610" s="148"/>
      <c r="H610" s="43"/>
      <c r="I610" s="43"/>
      <c r="J610" s="43"/>
    </row>
    <row r="611" spans="1:10" s="162" customFormat="1" x14ac:dyDescent="0.2">
      <c r="A611" s="148"/>
      <c r="B611" s="150"/>
      <c r="C611" s="158"/>
      <c r="D611" s="43"/>
      <c r="E611" s="148"/>
      <c r="H611" s="43"/>
      <c r="I611" s="43"/>
      <c r="J611" s="43"/>
    </row>
    <row r="612" spans="1:10" s="162" customFormat="1" x14ac:dyDescent="0.2">
      <c r="A612" s="148"/>
      <c r="B612" s="150"/>
      <c r="C612" s="158"/>
      <c r="D612" s="43"/>
      <c r="E612" s="148"/>
      <c r="H612" s="43"/>
      <c r="I612" s="43"/>
      <c r="J612" s="43"/>
    </row>
    <row r="613" spans="1:10" s="162" customFormat="1" x14ac:dyDescent="0.2">
      <c r="A613" s="148"/>
      <c r="B613" s="150"/>
      <c r="C613" s="158"/>
      <c r="D613" s="43"/>
      <c r="E613" s="148"/>
      <c r="H613" s="43"/>
      <c r="I613" s="43"/>
      <c r="J613" s="43"/>
    </row>
    <row r="614" spans="1:10" s="162" customFormat="1" x14ac:dyDescent="0.2">
      <c r="A614" s="148"/>
      <c r="B614" s="150"/>
      <c r="C614" s="158"/>
      <c r="D614" s="43"/>
      <c r="E614" s="148"/>
      <c r="H614" s="43"/>
      <c r="I614" s="43"/>
      <c r="J614" s="43"/>
    </row>
    <row r="615" spans="1:10" s="162" customFormat="1" x14ac:dyDescent="0.2">
      <c r="A615" s="148"/>
      <c r="B615" s="150"/>
      <c r="C615" s="158"/>
      <c r="D615" s="43"/>
      <c r="E615" s="148"/>
      <c r="H615" s="43"/>
      <c r="I615" s="43"/>
      <c r="J615" s="43"/>
    </row>
    <row r="616" spans="1:10" s="162" customFormat="1" x14ac:dyDescent="0.2">
      <c r="A616" s="148"/>
      <c r="B616" s="150"/>
      <c r="C616" s="158"/>
      <c r="D616" s="43"/>
      <c r="E616" s="148"/>
      <c r="H616" s="43"/>
      <c r="I616" s="43"/>
      <c r="J616" s="43"/>
    </row>
    <row r="617" spans="1:10" s="162" customFormat="1" x14ac:dyDescent="0.2">
      <c r="A617" s="148"/>
      <c r="B617" s="150"/>
      <c r="C617" s="158"/>
      <c r="D617" s="43"/>
      <c r="E617" s="148"/>
      <c r="H617" s="43"/>
      <c r="I617" s="43"/>
      <c r="J617" s="43"/>
    </row>
    <row r="618" spans="1:10" s="162" customFormat="1" x14ac:dyDescent="0.2">
      <c r="A618" s="148"/>
      <c r="B618" s="150"/>
      <c r="C618" s="158"/>
      <c r="D618" s="43"/>
      <c r="E618" s="148"/>
      <c r="H618" s="43"/>
      <c r="I618" s="43"/>
      <c r="J618" s="43"/>
    </row>
    <row r="619" spans="1:10" s="162" customFormat="1" x14ac:dyDescent="0.2">
      <c r="A619" s="148"/>
      <c r="B619" s="150"/>
      <c r="C619" s="158"/>
      <c r="D619" s="43"/>
      <c r="E619" s="148"/>
      <c r="H619" s="43"/>
      <c r="I619" s="43"/>
      <c r="J619" s="43"/>
    </row>
    <row r="620" spans="1:10" s="162" customFormat="1" x14ac:dyDescent="0.2">
      <c r="A620" s="148"/>
      <c r="B620" s="150"/>
      <c r="C620" s="158"/>
      <c r="D620" s="43"/>
      <c r="E620" s="148"/>
      <c r="H620" s="43"/>
      <c r="I620" s="43"/>
      <c r="J620" s="43"/>
    </row>
    <row r="621" spans="1:10" s="162" customFormat="1" x14ac:dyDescent="0.2">
      <c r="A621" s="148"/>
      <c r="B621" s="150"/>
      <c r="C621" s="158"/>
      <c r="D621" s="43"/>
      <c r="E621" s="148"/>
      <c r="H621" s="43"/>
      <c r="I621" s="43"/>
      <c r="J621" s="43"/>
    </row>
    <row r="622" spans="1:10" s="162" customFormat="1" x14ac:dyDescent="0.2">
      <c r="A622" s="148"/>
      <c r="B622" s="150"/>
      <c r="C622" s="158"/>
      <c r="D622" s="43"/>
      <c r="E622" s="148"/>
      <c r="H622" s="43"/>
      <c r="I622" s="43"/>
      <c r="J622" s="43"/>
    </row>
    <row r="623" spans="1:10" s="162" customFormat="1" x14ac:dyDescent="0.2">
      <c r="A623" s="148"/>
      <c r="B623" s="150"/>
      <c r="C623" s="158"/>
      <c r="D623" s="43"/>
      <c r="E623" s="148"/>
      <c r="H623" s="43"/>
      <c r="I623" s="43"/>
      <c r="J623" s="43"/>
    </row>
    <row r="624" spans="1:10" s="162" customFormat="1" x14ac:dyDescent="0.2">
      <c r="A624" s="148"/>
      <c r="B624" s="150"/>
      <c r="C624" s="158"/>
      <c r="D624" s="43"/>
      <c r="E624" s="148"/>
      <c r="H624" s="43"/>
      <c r="I624" s="43"/>
      <c r="J624" s="43"/>
    </row>
    <row r="625" spans="1:10" s="162" customFormat="1" x14ac:dyDescent="0.2">
      <c r="A625" s="148"/>
      <c r="B625" s="150"/>
      <c r="C625" s="158"/>
      <c r="D625" s="43"/>
      <c r="E625" s="148"/>
      <c r="H625" s="43"/>
      <c r="I625" s="43"/>
      <c r="J625" s="43"/>
    </row>
    <row r="626" spans="1:10" s="162" customFormat="1" x14ac:dyDescent="0.2">
      <c r="A626" s="148"/>
      <c r="B626" s="150"/>
      <c r="C626" s="158"/>
      <c r="D626" s="43"/>
      <c r="E626" s="148"/>
      <c r="H626" s="43"/>
      <c r="I626" s="43"/>
      <c r="J626" s="43"/>
    </row>
    <row r="627" spans="1:10" s="162" customFormat="1" x14ac:dyDescent="0.2">
      <c r="A627" s="148"/>
      <c r="B627" s="150"/>
      <c r="C627" s="158"/>
      <c r="D627" s="43"/>
      <c r="E627" s="148"/>
      <c r="H627" s="43"/>
      <c r="I627" s="43"/>
      <c r="J627" s="43"/>
    </row>
    <row r="628" spans="1:10" s="162" customFormat="1" x14ac:dyDescent="0.2">
      <c r="A628" s="148"/>
      <c r="B628" s="150"/>
      <c r="C628" s="158"/>
      <c r="D628" s="43"/>
      <c r="E628" s="148"/>
      <c r="H628" s="43"/>
      <c r="I628" s="43"/>
      <c r="J628" s="43"/>
    </row>
  </sheetData>
  <pageMargins left="0.25" right="0.25" top="0.95" bottom="0.75" header="0.09" footer="0.3"/>
  <pageSetup scale="79" orientation="portrait" r:id="rId1"/>
  <headerFooter alignWithMargins="0">
    <oddHeader>&amp;CDepartment of Administrative Services
Major Maintenance 
2000
&amp;A
&amp;D</oddHeader>
    <oddFooter>&amp;LAcct Codes 0017-335-2000
Reversion 6/30/2027
&amp;C&amp;Z&amp;F&amp;R&amp;P/&amp;N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7D830-4A58-41CD-ADD5-E5F51224C1D6}">
  <sheetPr>
    <tabColor rgb="FF0070C0"/>
    <pageSetUpPr fitToPage="1"/>
  </sheetPr>
  <dimension ref="A1:J628"/>
  <sheetViews>
    <sheetView zoomScaleNormal="100" workbookViewId="0">
      <selection activeCell="E9" sqref="E9"/>
    </sheetView>
  </sheetViews>
  <sheetFormatPr defaultColWidth="11.42578125" defaultRowHeight="12.75" x14ac:dyDescent="0.2"/>
  <cols>
    <col min="1" max="1" width="24.5703125" style="148" customWidth="1"/>
    <col min="2" max="2" width="9.42578125" style="150" customWidth="1"/>
    <col min="3" max="3" width="25" style="158" bestFit="1" customWidth="1"/>
    <col min="4" max="4" width="14.42578125" style="43" customWidth="1"/>
    <col min="5" max="5" width="13.5703125" style="162" customWidth="1"/>
    <col min="6" max="6" width="12.42578125" style="162" customWidth="1"/>
    <col min="7" max="7" width="10.5703125" style="162" customWidth="1"/>
    <col min="8" max="8" width="12.42578125" style="43" customWidth="1"/>
    <col min="9" max="9" width="6.42578125" style="43" bestFit="1" customWidth="1"/>
    <col min="10" max="10" width="6.7109375" style="43" customWidth="1"/>
    <col min="11" max="16384" width="11.42578125" style="43"/>
  </cols>
  <sheetData>
    <row r="1" spans="1:10" s="135" customFormat="1" ht="24.75" customHeight="1" x14ac:dyDescent="0.25">
      <c r="A1" s="31" t="str">
        <f>'RECAP #9436.00'!B1</f>
        <v>DAS TH Residence Elevator Replacement</v>
      </c>
      <c r="B1" s="31"/>
      <c r="C1" s="133"/>
      <c r="D1" s="133"/>
      <c r="E1" s="133"/>
      <c r="F1" s="134"/>
      <c r="G1" s="134"/>
    </row>
    <row r="2" spans="1:10" s="135" customFormat="1" ht="15.75" x14ac:dyDescent="0.25">
      <c r="A2" s="32" t="str">
        <f>'RECAP #9436.00'!B2</f>
        <v>Project # 9436.00</v>
      </c>
      <c r="B2" s="136"/>
      <c r="C2" s="133"/>
      <c r="D2" s="133"/>
      <c r="E2" s="133"/>
      <c r="F2" s="134"/>
      <c r="G2" s="134"/>
    </row>
    <row r="3" spans="1:10" s="135" customFormat="1" ht="15.75" x14ac:dyDescent="0.25">
      <c r="A3" s="137" t="str">
        <f>'RECAP #9436.00'!B3</f>
        <v>Program code 943600</v>
      </c>
      <c r="B3" s="136"/>
      <c r="C3" s="133"/>
      <c r="D3" s="138" t="str">
        <f>'RECAP #9436.00'!E3</f>
        <v>Major Program 4D03</v>
      </c>
      <c r="E3" s="133"/>
      <c r="F3" s="134"/>
      <c r="G3" s="134"/>
    </row>
    <row r="4" spans="1:10" s="135" customFormat="1" ht="15.75" x14ac:dyDescent="0.25">
      <c r="A4" s="31" t="s">
        <v>386</v>
      </c>
      <c r="B4" s="32"/>
      <c r="D4" s="139" t="s">
        <v>241</v>
      </c>
      <c r="E4" s="134"/>
      <c r="F4" s="134"/>
      <c r="G4" s="134"/>
    </row>
    <row r="5" spans="1:10" s="135" customFormat="1" ht="15.75" x14ac:dyDescent="0.25">
      <c r="A5" s="140" t="s">
        <v>86</v>
      </c>
      <c r="C5" s="141"/>
      <c r="D5" s="38" t="s">
        <v>210</v>
      </c>
      <c r="E5" s="43"/>
      <c r="F5" s="134"/>
      <c r="G5" s="134"/>
    </row>
    <row r="6" spans="1:10" s="135" customFormat="1" ht="15.75" x14ac:dyDescent="0.25">
      <c r="A6" s="32" t="str">
        <f>'RECAP #9436.00'!B6</f>
        <v>Project Manager - James T.</v>
      </c>
      <c r="B6" s="32"/>
      <c r="C6" s="142"/>
      <c r="D6" s="143" t="s">
        <v>159</v>
      </c>
      <c r="E6" s="43"/>
      <c r="F6" s="44"/>
      <c r="G6" s="134"/>
    </row>
    <row r="7" spans="1:10" s="135" customFormat="1" ht="15.75" x14ac:dyDescent="0.25">
      <c r="B7" s="144"/>
      <c r="C7" s="144"/>
      <c r="E7" s="44"/>
      <c r="F7" s="44"/>
      <c r="G7" s="134"/>
      <c r="I7" s="135" t="s">
        <v>5</v>
      </c>
    </row>
    <row r="8" spans="1:10" s="135" customFormat="1" ht="32.25" thickBot="1" x14ac:dyDescent="0.3">
      <c r="A8" s="145" t="s">
        <v>20</v>
      </c>
      <c r="B8" s="146" t="s">
        <v>21</v>
      </c>
      <c r="C8" s="147" t="s">
        <v>22</v>
      </c>
      <c r="D8" s="131" t="s">
        <v>23</v>
      </c>
      <c r="E8" s="131" t="s">
        <v>24</v>
      </c>
      <c r="F8" s="131" t="s">
        <v>25</v>
      </c>
      <c r="G8" s="131" t="s">
        <v>26</v>
      </c>
      <c r="H8" s="131" t="s">
        <v>27</v>
      </c>
      <c r="I8" s="256" t="s">
        <v>5</v>
      </c>
    </row>
    <row r="9" spans="1:10" x14ac:dyDescent="0.2">
      <c r="A9" s="148" t="s">
        <v>471</v>
      </c>
      <c r="B9" s="149">
        <v>46069</v>
      </c>
      <c r="C9" s="150" t="s">
        <v>211</v>
      </c>
      <c r="D9" s="151">
        <v>5928.7</v>
      </c>
      <c r="E9" s="152">
        <f>D9</f>
        <v>5928.7</v>
      </c>
      <c r="F9" s="153"/>
      <c r="G9" s="153"/>
      <c r="H9" s="153">
        <f>E9</f>
        <v>5928.7</v>
      </c>
      <c r="I9" s="257"/>
      <c r="J9" s="257"/>
    </row>
    <row r="10" spans="1:10" x14ac:dyDescent="0.2">
      <c r="A10" s="148" t="s">
        <v>474</v>
      </c>
      <c r="B10" s="149">
        <v>46076</v>
      </c>
      <c r="C10" s="150" t="s">
        <v>475</v>
      </c>
      <c r="D10" s="151"/>
      <c r="E10" s="152">
        <f t="shared" ref="E10:E21" si="0">E9+D10</f>
        <v>5928.7</v>
      </c>
      <c r="F10" s="155">
        <v>5928.7</v>
      </c>
      <c r="G10" s="153">
        <f t="shared" ref="G10:G21" si="1">G9+F10</f>
        <v>5928.7</v>
      </c>
      <c r="H10" s="153">
        <f t="shared" ref="H10:H21" si="2">H9-F10+D10</f>
        <v>0</v>
      </c>
    </row>
    <row r="11" spans="1:10" x14ac:dyDescent="0.2">
      <c r="B11" s="149"/>
      <c r="C11" s="150"/>
      <c r="D11" s="151"/>
      <c r="E11" s="152">
        <f t="shared" si="0"/>
        <v>5928.7</v>
      </c>
      <c r="F11" s="155"/>
      <c r="G11" s="153">
        <f t="shared" si="1"/>
        <v>5928.7</v>
      </c>
      <c r="H11" s="153">
        <f t="shared" si="2"/>
        <v>0</v>
      </c>
      <c r="I11" s="155"/>
    </row>
    <row r="12" spans="1:10" x14ac:dyDescent="0.2">
      <c r="B12" s="149"/>
      <c r="C12" s="150"/>
      <c r="D12" s="151"/>
      <c r="E12" s="152">
        <f t="shared" si="0"/>
        <v>5928.7</v>
      </c>
      <c r="F12" s="155"/>
      <c r="G12" s="153">
        <f t="shared" si="1"/>
        <v>5928.7</v>
      </c>
      <c r="H12" s="153">
        <f t="shared" si="2"/>
        <v>0</v>
      </c>
      <c r="I12" s="155"/>
    </row>
    <row r="13" spans="1:10" x14ac:dyDescent="0.2">
      <c r="B13" s="149"/>
      <c r="C13" s="150"/>
      <c r="D13" s="152"/>
      <c r="E13" s="152">
        <f t="shared" si="0"/>
        <v>5928.7</v>
      </c>
      <c r="F13" s="155"/>
      <c r="G13" s="153">
        <f t="shared" si="1"/>
        <v>5928.7</v>
      </c>
      <c r="H13" s="153">
        <f t="shared" si="2"/>
        <v>0</v>
      </c>
      <c r="I13" s="155"/>
    </row>
    <row r="14" spans="1:10" x14ac:dyDescent="0.2">
      <c r="B14" s="149"/>
      <c r="C14" s="150"/>
      <c r="D14" s="152"/>
      <c r="E14" s="152">
        <f t="shared" si="0"/>
        <v>5928.7</v>
      </c>
      <c r="F14" s="155"/>
      <c r="G14" s="153">
        <f t="shared" si="1"/>
        <v>5928.7</v>
      </c>
      <c r="H14" s="153">
        <f t="shared" si="2"/>
        <v>0</v>
      </c>
      <c r="I14" s="155"/>
    </row>
    <row r="15" spans="1:10" x14ac:dyDescent="0.2">
      <c r="B15" s="149"/>
      <c r="C15" s="150"/>
      <c r="D15" s="152"/>
      <c r="E15" s="152">
        <f t="shared" si="0"/>
        <v>5928.7</v>
      </c>
      <c r="F15" s="155"/>
      <c r="G15" s="153">
        <f t="shared" si="1"/>
        <v>5928.7</v>
      </c>
      <c r="H15" s="153">
        <f t="shared" si="2"/>
        <v>0</v>
      </c>
      <c r="I15" s="155"/>
    </row>
    <row r="16" spans="1:10" x14ac:dyDescent="0.2">
      <c r="B16" s="149"/>
      <c r="C16" s="150"/>
      <c r="D16" s="152"/>
      <c r="E16" s="152">
        <f t="shared" si="0"/>
        <v>5928.7</v>
      </c>
      <c r="F16" s="155"/>
      <c r="G16" s="153">
        <f t="shared" si="1"/>
        <v>5928.7</v>
      </c>
      <c r="H16" s="153">
        <f t="shared" si="2"/>
        <v>0</v>
      </c>
      <c r="I16" s="155"/>
    </row>
    <row r="17" spans="2:9" x14ac:dyDescent="0.2">
      <c r="B17" s="149"/>
      <c r="C17" s="150"/>
      <c r="D17" s="152"/>
      <c r="E17" s="152">
        <f t="shared" si="0"/>
        <v>5928.7</v>
      </c>
      <c r="F17" s="155"/>
      <c r="G17" s="153">
        <f t="shared" si="1"/>
        <v>5928.7</v>
      </c>
      <c r="H17" s="153">
        <f t="shared" si="2"/>
        <v>0</v>
      </c>
      <c r="I17" s="155"/>
    </row>
    <row r="18" spans="2:9" x14ac:dyDescent="0.2">
      <c r="B18" s="149"/>
      <c r="C18" s="150"/>
      <c r="D18" s="152"/>
      <c r="E18" s="152">
        <f t="shared" si="0"/>
        <v>5928.7</v>
      </c>
      <c r="F18" s="155"/>
      <c r="G18" s="153">
        <f t="shared" si="1"/>
        <v>5928.7</v>
      </c>
      <c r="H18" s="153">
        <f t="shared" si="2"/>
        <v>0</v>
      </c>
      <c r="I18" s="155"/>
    </row>
    <row r="19" spans="2:9" x14ac:dyDescent="0.2">
      <c r="B19" s="149"/>
      <c r="C19" s="150"/>
      <c r="D19" s="152"/>
      <c r="E19" s="152">
        <f t="shared" si="0"/>
        <v>5928.7</v>
      </c>
      <c r="F19" s="153"/>
      <c r="G19" s="153">
        <f t="shared" si="1"/>
        <v>5928.7</v>
      </c>
      <c r="H19" s="153">
        <f t="shared" si="2"/>
        <v>0</v>
      </c>
      <c r="I19" s="155"/>
    </row>
    <row r="20" spans="2:9" x14ac:dyDescent="0.2">
      <c r="B20" s="149"/>
      <c r="C20" s="150"/>
      <c r="D20" s="152"/>
      <c r="E20" s="152">
        <f t="shared" si="0"/>
        <v>5928.7</v>
      </c>
      <c r="F20" s="153"/>
      <c r="G20" s="153">
        <f t="shared" si="1"/>
        <v>5928.7</v>
      </c>
      <c r="H20" s="153">
        <f t="shared" si="2"/>
        <v>0</v>
      </c>
      <c r="I20" s="155"/>
    </row>
    <row r="21" spans="2:9" x14ac:dyDescent="0.2">
      <c r="B21" s="149"/>
      <c r="C21" s="157"/>
      <c r="D21" s="152"/>
      <c r="E21" s="152">
        <f t="shared" si="0"/>
        <v>5928.7</v>
      </c>
      <c r="F21" s="153"/>
      <c r="G21" s="153">
        <f t="shared" si="1"/>
        <v>5928.7</v>
      </c>
      <c r="H21" s="153">
        <f t="shared" si="2"/>
        <v>0</v>
      </c>
      <c r="I21" s="155"/>
    </row>
    <row r="22" spans="2:9" x14ac:dyDescent="0.2">
      <c r="D22" s="153"/>
      <c r="E22" s="153"/>
      <c r="F22" s="153"/>
      <c r="G22" s="153"/>
      <c r="H22" s="153"/>
    </row>
    <row r="23" spans="2:9" ht="13.5" thickBot="1" x14ac:dyDescent="0.25">
      <c r="B23" s="159"/>
      <c r="C23" s="160" t="s">
        <v>28</v>
      </c>
      <c r="D23" s="161">
        <f>SUM(D9:D22)</f>
        <v>5928.7</v>
      </c>
      <c r="E23" s="161"/>
      <c r="F23" s="161">
        <f>SUM(F9:F22)</f>
        <v>5928.7</v>
      </c>
      <c r="G23" s="161"/>
      <c r="H23" s="161">
        <f>D23-F23</f>
        <v>0</v>
      </c>
      <c r="I23" s="38" t="s">
        <v>199</v>
      </c>
    </row>
    <row r="24" spans="2:9" ht="13.5" thickTop="1" x14ac:dyDescent="0.2">
      <c r="D24" s="153"/>
      <c r="E24" s="153"/>
      <c r="F24" s="153"/>
      <c r="G24" s="153"/>
      <c r="H24" s="153"/>
    </row>
    <row r="25" spans="2:9" x14ac:dyDescent="0.2">
      <c r="D25" s="153"/>
      <c r="E25" s="153"/>
      <c r="F25" s="153"/>
      <c r="G25" s="153"/>
      <c r="H25" s="153"/>
    </row>
    <row r="26" spans="2:9" x14ac:dyDescent="0.2">
      <c r="D26" s="153"/>
      <c r="E26" s="153"/>
      <c r="F26" s="153"/>
      <c r="G26" s="153"/>
      <c r="H26" s="153"/>
    </row>
    <row r="27" spans="2:9" x14ac:dyDescent="0.2">
      <c r="D27" s="153"/>
      <c r="E27" s="153"/>
      <c r="F27" s="153"/>
      <c r="G27" s="153"/>
      <c r="H27" s="153"/>
    </row>
    <row r="28" spans="2:9" x14ac:dyDescent="0.2">
      <c r="D28" s="153"/>
      <c r="E28" s="153"/>
      <c r="F28" s="153"/>
      <c r="G28" s="153"/>
      <c r="H28" s="153"/>
    </row>
    <row r="29" spans="2:9" x14ac:dyDescent="0.2">
      <c r="C29" s="165"/>
      <c r="D29" s="250"/>
      <c r="E29" s="250"/>
      <c r="F29" s="250"/>
      <c r="G29" s="250"/>
      <c r="H29" s="250"/>
    </row>
    <row r="30" spans="2:9" x14ac:dyDescent="0.2">
      <c r="D30" s="153"/>
      <c r="E30" s="153"/>
      <c r="F30" s="153"/>
      <c r="G30" s="153"/>
      <c r="H30" s="153"/>
    </row>
    <row r="31" spans="2:9" x14ac:dyDescent="0.2">
      <c r="D31" s="153"/>
      <c r="E31" s="153"/>
      <c r="F31" s="153"/>
      <c r="G31" s="153"/>
      <c r="H31" s="153"/>
    </row>
    <row r="32" spans="2:9" x14ac:dyDescent="0.2">
      <c r="D32" s="153"/>
      <c r="E32" s="153"/>
      <c r="F32" s="153"/>
      <c r="G32" s="153"/>
      <c r="H32" s="153"/>
    </row>
    <row r="33" spans="5:5" x14ac:dyDescent="0.2">
      <c r="E33" s="148"/>
    </row>
    <row r="34" spans="5:5" x14ac:dyDescent="0.2">
      <c r="E34" s="148"/>
    </row>
    <row r="35" spans="5:5" x14ac:dyDescent="0.2">
      <c r="E35" s="148"/>
    </row>
    <row r="36" spans="5:5" x14ac:dyDescent="0.2">
      <c r="E36" s="148"/>
    </row>
    <row r="37" spans="5:5" x14ac:dyDescent="0.2">
      <c r="E37" s="148"/>
    </row>
    <row r="38" spans="5:5" x14ac:dyDescent="0.2">
      <c r="E38" s="148"/>
    </row>
    <row r="39" spans="5:5" x14ac:dyDescent="0.2">
      <c r="E39" s="148"/>
    </row>
    <row r="40" spans="5:5" x14ac:dyDescent="0.2">
      <c r="E40" s="148"/>
    </row>
    <row r="41" spans="5:5" x14ac:dyDescent="0.2">
      <c r="E41" s="148"/>
    </row>
    <row r="42" spans="5:5" x14ac:dyDescent="0.2">
      <c r="E42" s="148"/>
    </row>
    <row r="43" spans="5:5" x14ac:dyDescent="0.2">
      <c r="E43" s="148"/>
    </row>
    <row r="44" spans="5:5" x14ac:dyDescent="0.2">
      <c r="E44" s="148"/>
    </row>
    <row r="45" spans="5:5" x14ac:dyDescent="0.2">
      <c r="E45" s="148"/>
    </row>
    <row r="46" spans="5:5" x14ac:dyDescent="0.2">
      <c r="E46" s="148"/>
    </row>
    <row r="47" spans="5:5" x14ac:dyDescent="0.2">
      <c r="E47" s="148"/>
    </row>
    <row r="48" spans="5:5" x14ac:dyDescent="0.2">
      <c r="E48" s="148"/>
    </row>
    <row r="49" spans="1:10" x14ac:dyDescent="0.2">
      <c r="E49" s="148"/>
    </row>
    <row r="50" spans="1:10" s="162" customFormat="1" x14ac:dyDescent="0.2">
      <c r="A50" s="148"/>
      <c r="B50" s="150"/>
      <c r="C50" s="158"/>
      <c r="D50" s="43"/>
      <c r="E50" s="148"/>
      <c r="H50" s="43"/>
      <c r="I50" s="43"/>
      <c r="J50" s="43"/>
    </row>
    <row r="51" spans="1:10" s="162" customFormat="1" x14ac:dyDescent="0.2">
      <c r="A51" s="148"/>
      <c r="B51" s="150"/>
      <c r="C51" s="158"/>
      <c r="D51" s="43"/>
      <c r="E51" s="148"/>
      <c r="H51" s="43"/>
      <c r="I51" s="43"/>
      <c r="J51" s="43"/>
    </row>
    <row r="52" spans="1:10" s="162" customFormat="1" x14ac:dyDescent="0.2">
      <c r="A52" s="148"/>
      <c r="B52" s="150"/>
      <c r="C52" s="158"/>
      <c r="D52" s="43"/>
      <c r="E52" s="148"/>
      <c r="H52" s="43"/>
      <c r="I52" s="43"/>
      <c r="J52" s="43"/>
    </row>
    <row r="53" spans="1:10" s="162" customFormat="1" x14ac:dyDescent="0.2">
      <c r="A53" s="148"/>
      <c r="B53" s="150"/>
      <c r="C53" s="158"/>
      <c r="D53" s="43"/>
      <c r="E53" s="148"/>
      <c r="H53" s="43"/>
      <c r="I53" s="43"/>
      <c r="J53" s="43"/>
    </row>
    <row r="54" spans="1:10" s="162" customFormat="1" x14ac:dyDescent="0.2">
      <c r="A54" s="148"/>
      <c r="B54" s="150"/>
      <c r="C54" s="158"/>
      <c r="D54" s="43"/>
      <c r="E54" s="148"/>
      <c r="H54" s="43"/>
      <c r="I54" s="43"/>
      <c r="J54" s="43"/>
    </row>
    <row r="55" spans="1:10" s="162" customFormat="1" x14ac:dyDescent="0.2">
      <c r="A55" s="148"/>
      <c r="B55" s="150"/>
      <c r="C55" s="158"/>
      <c r="D55" s="43"/>
      <c r="E55" s="148"/>
      <c r="H55" s="43"/>
      <c r="I55" s="43"/>
      <c r="J55" s="43"/>
    </row>
    <row r="56" spans="1:10" s="162" customFormat="1" x14ac:dyDescent="0.2">
      <c r="A56" s="148"/>
      <c r="B56" s="150"/>
      <c r="C56" s="158"/>
      <c r="D56" s="43"/>
      <c r="E56" s="148"/>
      <c r="H56" s="43"/>
      <c r="I56" s="43"/>
      <c r="J56" s="43"/>
    </row>
    <row r="57" spans="1:10" s="162" customFormat="1" x14ac:dyDescent="0.2">
      <c r="A57" s="148"/>
      <c r="B57" s="150"/>
      <c r="C57" s="158"/>
      <c r="D57" s="43"/>
      <c r="E57" s="148"/>
      <c r="H57" s="43"/>
      <c r="I57" s="43"/>
      <c r="J57" s="43"/>
    </row>
    <row r="58" spans="1:10" s="162" customFormat="1" x14ac:dyDescent="0.2">
      <c r="A58" s="148"/>
      <c r="B58" s="150"/>
      <c r="C58" s="158"/>
      <c r="D58" s="43"/>
      <c r="E58" s="148"/>
      <c r="H58" s="43"/>
      <c r="I58" s="43"/>
      <c r="J58" s="43"/>
    </row>
    <row r="59" spans="1:10" s="162" customFormat="1" x14ac:dyDescent="0.2">
      <c r="A59" s="148"/>
      <c r="B59" s="150"/>
      <c r="C59" s="158"/>
      <c r="D59" s="43"/>
      <c r="E59" s="148"/>
      <c r="H59" s="43"/>
      <c r="I59" s="43"/>
      <c r="J59" s="43"/>
    </row>
    <row r="60" spans="1:10" s="162" customFormat="1" x14ac:dyDescent="0.2">
      <c r="A60" s="148"/>
      <c r="B60" s="150"/>
      <c r="C60" s="158"/>
      <c r="D60" s="43"/>
      <c r="E60" s="148"/>
      <c r="H60" s="43"/>
      <c r="I60" s="43"/>
      <c r="J60" s="43"/>
    </row>
    <row r="61" spans="1:10" s="162" customFormat="1" x14ac:dyDescent="0.2">
      <c r="A61" s="148"/>
      <c r="B61" s="150"/>
      <c r="C61" s="158"/>
      <c r="D61" s="43"/>
      <c r="E61" s="148"/>
      <c r="H61" s="43"/>
      <c r="I61" s="43"/>
      <c r="J61" s="43"/>
    </row>
    <row r="62" spans="1:10" s="162" customFormat="1" x14ac:dyDescent="0.2">
      <c r="A62" s="148"/>
      <c r="B62" s="150"/>
      <c r="C62" s="158"/>
      <c r="D62" s="43"/>
      <c r="E62" s="148"/>
      <c r="H62" s="43"/>
      <c r="I62" s="43"/>
      <c r="J62" s="43"/>
    </row>
    <row r="63" spans="1:10" s="162" customFormat="1" x14ac:dyDescent="0.2">
      <c r="A63" s="148"/>
      <c r="B63" s="150"/>
      <c r="C63" s="158"/>
      <c r="D63" s="43"/>
      <c r="E63" s="148"/>
      <c r="H63" s="43"/>
      <c r="I63" s="43"/>
      <c r="J63" s="43"/>
    </row>
    <row r="64" spans="1:10" s="162" customFormat="1" x14ac:dyDescent="0.2">
      <c r="A64" s="148"/>
      <c r="B64" s="150"/>
      <c r="C64" s="158"/>
      <c r="D64" s="43"/>
      <c r="E64" s="148"/>
      <c r="H64" s="43"/>
      <c r="I64" s="43"/>
      <c r="J64" s="43"/>
    </row>
    <row r="65" spans="1:10" s="162" customFormat="1" x14ac:dyDescent="0.2">
      <c r="A65" s="148"/>
      <c r="B65" s="150"/>
      <c r="C65" s="158"/>
      <c r="D65" s="43"/>
      <c r="E65" s="148"/>
      <c r="H65" s="43"/>
      <c r="I65" s="43"/>
      <c r="J65" s="43"/>
    </row>
    <row r="66" spans="1:10" s="162" customFormat="1" x14ac:dyDescent="0.2">
      <c r="A66" s="148"/>
      <c r="B66" s="150"/>
      <c r="C66" s="158"/>
      <c r="D66" s="43"/>
      <c r="E66" s="148"/>
      <c r="H66" s="43"/>
      <c r="I66" s="43"/>
      <c r="J66" s="43"/>
    </row>
    <row r="67" spans="1:10" s="162" customFormat="1" x14ac:dyDescent="0.2">
      <c r="A67" s="148"/>
      <c r="B67" s="150"/>
      <c r="C67" s="158"/>
      <c r="D67" s="43"/>
      <c r="E67" s="148"/>
      <c r="H67" s="43"/>
      <c r="I67" s="43"/>
      <c r="J67" s="43"/>
    </row>
    <row r="68" spans="1:10" s="162" customFormat="1" x14ac:dyDescent="0.2">
      <c r="A68" s="148"/>
      <c r="B68" s="150"/>
      <c r="C68" s="158"/>
      <c r="D68" s="43"/>
      <c r="E68" s="148"/>
      <c r="H68" s="43"/>
      <c r="I68" s="43"/>
      <c r="J68" s="43"/>
    </row>
    <row r="69" spans="1:10" s="162" customFormat="1" x14ac:dyDescent="0.2">
      <c r="A69" s="148"/>
      <c r="B69" s="150"/>
      <c r="C69" s="158"/>
      <c r="D69" s="43"/>
      <c r="E69" s="148"/>
      <c r="H69" s="43"/>
      <c r="I69" s="43"/>
      <c r="J69" s="43"/>
    </row>
    <row r="70" spans="1:10" s="162" customFormat="1" x14ac:dyDescent="0.2">
      <c r="A70" s="148"/>
      <c r="B70" s="150"/>
      <c r="C70" s="158"/>
      <c r="D70" s="43"/>
      <c r="E70" s="148"/>
      <c r="H70" s="43"/>
      <c r="I70" s="43"/>
      <c r="J70" s="43"/>
    </row>
    <row r="71" spans="1:10" s="162" customFormat="1" x14ac:dyDescent="0.2">
      <c r="A71" s="148"/>
      <c r="B71" s="150"/>
      <c r="C71" s="158"/>
      <c r="D71" s="43"/>
      <c r="E71" s="148"/>
      <c r="H71" s="43"/>
      <c r="I71" s="43"/>
      <c r="J71" s="43"/>
    </row>
    <row r="72" spans="1:10" s="162" customFormat="1" x14ac:dyDescent="0.2">
      <c r="A72" s="148"/>
      <c r="B72" s="150"/>
      <c r="C72" s="158"/>
      <c r="D72" s="43"/>
      <c r="E72" s="148"/>
      <c r="H72" s="43"/>
      <c r="I72" s="43"/>
      <c r="J72" s="43"/>
    </row>
    <row r="73" spans="1:10" s="162" customFormat="1" x14ac:dyDescent="0.2">
      <c r="A73" s="148"/>
      <c r="B73" s="150"/>
      <c r="C73" s="158"/>
      <c r="D73" s="43"/>
      <c r="E73" s="148"/>
      <c r="H73" s="43"/>
      <c r="I73" s="43"/>
      <c r="J73" s="43"/>
    </row>
    <row r="74" spans="1:10" s="162" customFormat="1" x14ac:dyDescent="0.2">
      <c r="A74" s="148"/>
      <c r="B74" s="150"/>
      <c r="C74" s="158"/>
      <c r="D74" s="43"/>
      <c r="E74" s="148"/>
      <c r="H74" s="43"/>
      <c r="I74" s="43"/>
      <c r="J74" s="43"/>
    </row>
    <row r="75" spans="1:10" s="162" customFormat="1" x14ac:dyDescent="0.2">
      <c r="A75" s="148"/>
      <c r="B75" s="150"/>
      <c r="C75" s="158"/>
      <c r="D75" s="43"/>
      <c r="E75" s="148"/>
      <c r="H75" s="43"/>
      <c r="I75" s="43"/>
      <c r="J75" s="43"/>
    </row>
    <row r="76" spans="1:10" s="162" customFormat="1" x14ac:dyDescent="0.2">
      <c r="A76" s="148"/>
      <c r="B76" s="150"/>
      <c r="C76" s="158"/>
      <c r="D76" s="43"/>
      <c r="E76" s="148"/>
      <c r="H76" s="43"/>
      <c r="I76" s="43"/>
      <c r="J76" s="43"/>
    </row>
    <row r="77" spans="1:10" s="162" customFormat="1" x14ac:dyDescent="0.2">
      <c r="A77" s="148"/>
      <c r="B77" s="150"/>
      <c r="C77" s="158"/>
      <c r="D77" s="43"/>
      <c r="E77" s="148"/>
      <c r="H77" s="43"/>
      <c r="I77" s="43"/>
      <c r="J77" s="43"/>
    </row>
    <row r="78" spans="1:10" s="162" customFormat="1" x14ac:dyDescent="0.2">
      <c r="A78" s="148"/>
      <c r="B78" s="150"/>
      <c r="C78" s="158"/>
      <c r="D78" s="43"/>
      <c r="E78" s="148"/>
      <c r="H78" s="43"/>
      <c r="I78" s="43"/>
      <c r="J78" s="43"/>
    </row>
    <row r="79" spans="1:10" s="162" customFormat="1" x14ac:dyDescent="0.2">
      <c r="A79" s="148"/>
      <c r="B79" s="150"/>
      <c r="C79" s="158"/>
      <c r="D79" s="43"/>
      <c r="E79" s="148"/>
      <c r="H79" s="43"/>
      <c r="I79" s="43"/>
      <c r="J79" s="43"/>
    </row>
    <row r="80" spans="1:10" s="162" customFormat="1" x14ac:dyDescent="0.2">
      <c r="A80" s="148"/>
      <c r="B80" s="150"/>
      <c r="C80" s="158"/>
      <c r="D80" s="43"/>
      <c r="E80" s="148"/>
      <c r="H80" s="43"/>
      <c r="I80" s="43"/>
      <c r="J80" s="43"/>
    </row>
    <row r="81" spans="1:10" s="162" customFormat="1" x14ac:dyDescent="0.2">
      <c r="A81" s="148"/>
      <c r="B81" s="150"/>
      <c r="C81" s="158"/>
      <c r="D81" s="43"/>
      <c r="E81" s="148"/>
      <c r="H81" s="43"/>
      <c r="I81" s="43"/>
      <c r="J81" s="43"/>
    </row>
    <row r="82" spans="1:10" s="162" customFormat="1" x14ac:dyDescent="0.2">
      <c r="A82" s="148"/>
      <c r="B82" s="150"/>
      <c r="C82" s="158"/>
      <c r="D82" s="43"/>
      <c r="E82" s="148"/>
      <c r="H82" s="43"/>
      <c r="I82" s="43"/>
      <c r="J82" s="43"/>
    </row>
    <row r="83" spans="1:10" s="162" customFormat="1" x14ac:dyDescent="0.2">
      <c r="A83" s="148"/>
      <c r="B83" s="150"/>
      <c r="C83" s="158"/>
      <c r="D83" s="43"/>
      <c r="E83" s="148"/>
      <c r="H83" s="43"/>
      <c r="I83" s="43"/>
      <c r="J83" s="43"/>
    </row>
    <row r="84" spans="1:10" s="162" customFormat="1" x14ac:dyDescent="0.2">
      <c r="A84" s="148"/>
      <c r="B84" s="150"/>
      <c r="C84" s="158"/>
      <c r="D84" s="43"/>
      <c r="E84" s="148"/>
      <c r="H84" s="43"/>
      <c r="I84" s="43"/>
      <c r="J84" s="43"/>
    </row>
    <row r="85" spans="1:10" s="162" customFormat="1" x14ac:dyDescent="0.2">
      <c r="A85" s="148"/>
      <c r="B85" s="150"/>
      <c r="C85" s="158"/>
      <c r="D85" s="43"/>
      <c r="E85" s="148"/>
      <c r="H85" s="43"/>
      <c r="I85" s="43"/>
      <c r="J85" s="43"/>
    </row>
    <row r="86" spans="1:10" s="162" customFormat="1" x14ac:dyDescent="0.2">
      <c r="A86" s="148"/>
      <c r="B86" s="150"/>
      <c r="C86" s="158"/>
      <c r="D86" s="43"/>
      <c r="E86" s="148"/>
      <c r="H86" s="43"/>
      <c r="I86" s="43"/>
      <c r="J86" s="43"/>
    </row>
    <row r="87" spans="1:10" s="162" customFormat="1" x14ac:dyDescent="0.2">
      <c r="A87" s="148"/>
      <c r="B87" s="150"/>
      <c r="C87" s="158"/>
      <c r="D87" s="43"/>
      <c r="E87" s="148"/>
      <c r="H87" s="43"/>
      <c r="I87" s="43"/>
      <c r="J87" s="43"/>
    </row>
    <row r="88" spans="1:10" s="162" customFormat="1" x14ac:dyDescent="0.2">
      <c r="A88" s="148"/>
      <c r="B88" s="150"/>
      <c r="C88" s="158"/>
      <c r="D88" s="43"/>
      <c r="E88" s="148"/>
      <c r="H88" s="43"/>
      <c r="I88" s="43"/>
      <c r="J88" s="43"/>
    </row>
    <row r="89" spans="1:10" s="162" customFormat="1" x14ac:dyDescent="0.2">
      <c r="A89" s="148"/>
      <c r="B89" s="150"/>
      <c r="C89" s="158"/>
      <c r="D89" s="43"/>
      <c r="E89" s="148"/>
      <c r="H89" s="43"/>
      <c r="I89" s="43"/>
      <c r="J89" s="43"/>
    </row>
    <row r="90" spans="1:10" s="162" customFormat="1" x14ac:dyDescent="0.2">
      <c r="A90" s="148"/>
      <c r="B90" s="150"/>
      <c r="C90" s="158"/>
      <c r="D90" s="43"/>
      <c r="E90" s="148"/>
      <c r="H90" s="43"/>
      <c r="I90" s="43"/>
      <c r="J90" s="43"/>
    </row>
    <row r="91" spans="1:10" s="162" customFormat="1" x14ac:dyDescent="0.2">
      <c r="A91" s="148"/>
      <c r="B91" s="150"/>
      <c r="C91" s="158"/>
      <c r="D91" s="43"/>
      <c r="E91" s="148"/>
      <c r="H91" s="43"/>
      <c r="I91" s="43"/>
      <c r="J91" s="43"/>
    </row>
    <row r="92" spans="1:10" s="162" customFormat="1" x14ac:dyDescent="0.2">
      <c r="A92" s="148"/>
      <c r="B92" s="150"/>
      <c r="C92" s="158"/>
      <c r="D92" s="43"/>
      <c r="E92" s="148"/>
      <c r="H92" s="43"/>
      <c r="I92" s="43"/>
      <c r="J92" s="43"/>
    </row>
    <row r="93" spans="1:10" s="162" customFormat="1" x14ac:dyDescent="0.2">
      <c r="A93" s="148"/>
      <c r="B93" s="150"/>
      <c r="C93" s="158"/>
      <c r="D93" s="43"/>
      <c r="E93" s="148"/>
      <c r="H93" s="43"/>
      <c r="I93" s="43"/>
      <c r="J93" s="43"/>
    </row>
    <row r="94" spans="1:10" s="162" customFormat="1" x14ac:dyDescent="0.2">
      <c r="A94" s="148"/>
      <c r="B94" s="150"/>
      <c r="C94" s="158"/>
      <c r="D94" s="43"/>
      <c r="E94" s="148"/>
      <c r="H94" s="43"/>
      <c r="I94" s="43"/>
      <c r="J94" s="43"/>
    </row>
    <row r="95" spans="1:10" s="162" customFormat="1" x14ac:dyDescent="0.2">
      <c r="A95" s="148"/>
      <c r="B95" s="150"/>
      <c r="C95" s="158"/>
      <c r="D95" s="43"/>
      <c r="E95" s="148"/>
      <c r="H95" s="43"/>
      <c r="I95" s="43"/>
      <c r="J95" s="43"/>
    </row>
    <row r="96" spans="1:10" s="162" customFormat="1" x14ac:dyDescent="0.2">
      <c r="A96" s="148"/>
      <c r="B96" s="150"/>
      <c r="C96" s="158"/>
      <c r="D96" s="43"/>
      <c r="E96" s="148"/>
      <c r="H96" s="43"/>
      <c r="I96" s="43"/>
      <c r="J96" s="43"/>
    </row>
    <row r="97" spans="1:10" s="162" customFormat="1" x14ac:dyDescent="0.2">
      <c r="A97" s="148"/>
      <c r="B97" s="150"/>
      <c r="C97" s="158"/>
      <c r="D97" s="43"/>
      <c r="E97" s="148"/>
      <c r="H97" s="43"/>
      <c r="I97" s="43"/>
      <c r="J97" s="43"/>
    </row>
    <row r="98" spans="1:10" s="162" customFormat="1" x14ac:dyDescent="0.2">
      <c r="A98" s="148"/>
      <c r="B98" s="150"/>
      <c r="C98" s="158"/>
      <c r="D98" s="43"/>
      <c r="E98" s="148"/>
      <c r="H98" s="43"/>
      <c r="I98" s="43"/>
      <c r="J98" s="43"/>
    </row>
    <row r="99" spans="1:10" s="162" customFormat="1" x14ac:dyDescent="0.2">
      <c r="A99" s="148"/>
      <c r="B99" s="150"/>
      <c r="C99" s="158"/>
      <c r="D99" s="43"/>
      <c r="E99" s="148"/>
      <c r="H99" s="43"/>
      <c r="I99" s="43"/>
      <c r="J99" s="43"/>
    </row>
    <row r="100" spans="1:10" s="162" customFormat="1" x14ac:dyDescent="0.2">
      <c r="A100" s="148"/>
      <c r="B100" s="150"/>
      <c r="C100" s="158"/>
      <c r="D100" s="43"/>
      <c r="E100" s="148"/>
      <c r="H100" s="43"/>
      <c r="I100" s="43"/>
      <c r="J100" s="43"/>
    </row>
    <row r="101" spans="1:10" s="162" customFormat="1" x14ac:dyDescent="0.2">
      <c r="A101" s="148"/>
      <c r="B101" s="150"/>
      <c r="C101" s="158"/>
      <c r="D101" s="43"/>
      <c r="E101" s="148"/>
      <c r="H101" s="43"/>
      <c r="I101" s="43"/>
      <c r="J101" s="43"/>
    </row>
    <row r="102" spans="1:10" s="162" customFormat="1" x14ac:dyDescent="0.2">
      <c r="A102" s="148"/>
      <c r="B102" s="150"/>
      <c r="C102" s="158"/>
      <c r="D102" s="43"/>
      <c r="E102" s="148"/>
      <c r="H102" s="43"/>
      <c r="I102" s="43"/>
      <c r="J102" s="43"/>
    </row>
    <row r="103" spans="1:10" s="162" customFormat="1" x14ac:dyDescent="0.2">
      <c r="A103" s="148"/>
      <c r="B103" s="150"/>
      <c r="C103" s="158"/>
      <c r="D103" s="43"/>
      <c r="E103" s="148"/>
      <c r="H103" s="43"/>
      <c r="I103" s="43"/>
      <c r="J103" s="43"/>
    </row>
    <row r="104" spans="1:10" s="162" customFormat="1" x14ac:dyDescent="0.2">
      <c r="A104" s="148"/>
      <c r="B104" s="150"/>
      <c r="C104" s="158"/>
      <c r="D104" s="43"/>
      <c r="E104" s="148"/>
      <c r="H104" s="43"/>
      <c r="I104" s="43"/>
      <c r="J104" s="43"/>
    </row>
    <row r="105" spans="1:10" s="162" customFormat="1" x14ac:dyDescent="0.2">
      <c r="A105" s="148"/>
      <c r="B105" s="150"/>
      <c r="C105" s="158"/>
      <c r="D105" s="43"/>
      <c r="E105" s="148"/>
      <c r="H105" s="43"/>
      <c r="I105" s="43"/>
      <c r="J105" s="43"/>
    </row>
    <row r="106" spans="1:10" s="162" customFormat="1" x14ac:dyDescent="0.2">
      <c r="A106" s="148"/>
      <c r="B106" s="150"/>
      <c r="C106" s="158"/>
      <c r="D106" s="43"/>
      <c r="E106" s="148"/>
      <c r="H106" s="43"/>
      <c r="I106" s="43"/>
      <c r="J106" s="43"/>
    </row>
    <row r="107" spans="1:10" s="162" customFormat="1" x14ac:dyDescent="0.2">
      <c r="A107" s="148"/>
      <c r="B107" s="150"/>
      <c r="C107" s="158"/>
      <c r="D107" s="43"/>
      <c r="E107" s="148"/>
      <c r="H107" s="43"/>
      <c r="I107" s="43"/>
      <c r="J107" s="43"/>
    </row>
    <row r="108" spans="1:10" s="162" customFormat="1" x14ac:dyDescent="0.2">
      <c r="A108" s="148"/>
      <c r="B108" s="150"/>
      <c r="C108" s="158"/>
      <c r="D108" s="43"/>
      <c r="E108" s="148"/>
      <c r="H108" s="43"/>
      <c r="I108" s="43"/>
      <c r="J108" s="43"/>
    </row>
    <row r="109" spans="1:10" s="162" customFormat="1" x14ac:dyDescent="0.2">
      <c r="A109" s="148"/>
      <c r="B109" s="150"/>
      <c r="C109" s="158"/>
      <c r="D109" s="43"/>
      <c r="E109" s="148"/>
      <c r="H109" s="43"/>
      <c r="I109" s="43"/>
      <c r="J109" s="43"/>
    </row>
    <row r="110" spans="1:10" s="162" customFormat="1" x14ac:dyDescent="0.2">
      <c r="A110" s="148"/>
      <c r="B110" s="150"/>
      <c r="C110" s="158"/>
      <c r="D110" s="43"/>
      <c r="E110" s="148"/>
      <c r="H110" s="43"/>
      <c r="I110" s="43"/>
      <c r="J110" s="43"/>
    </row>
    <row r="111" spans="1:10" s="162" customFormat="1" x14ac:dyDescent="0.2">
      <c r="A111" s="148"/>
      <c r="B111" s="150"/>
      <c r="C111" s="158"/>
      <c r="D111" s="43"/>
      <c r="E111" s="148"/>
      <c r="H111" s="43"/>
      <c r="I111" s="43"/>
      <c r="J111" s="43"/>
    </row>
    <row r="112" spans="1:10" s="162" customFormat="1" x14ac:dyDescent="0.2">
      <c r="A112" s="148"/>
      <c r="B112" s="150"/>
      <c r="C112" s="158"/>
      <c r="D112" s="43"/>
      <c r="E112" s="148"/>
      <c r="H112" s="43"/>
      <c r="I112" s="43"/>
      <c r="J112" s="43"/>
    </row>
    <row r="113" spans="1:10" s="162" customFormat="1" x14ac:dyDescent="0.2">
      <c r="A113" s="148"/>
      <c r="B113" s="150"/>
      <c r="C113" s="158"/>
      <c r="D113" s="43"/>
      <c r="E113" s="148"/>
      <c r="H113" s="43"/>
      <c r="I113" s="43"/>
      <c r="J113" s="43"/>
    </row>
    <row r="114" spans="1:10" s="162" customFormat="1" x14ac:dyDescent="0.2">
      <c r="A114" s="148"/>
      <c r="B114" s="150"/>
      <c r="C114" s="158"/>
      <c r="D114" s="43"/>
      <c r="E114" s="148"/>
      <c r="H114" s="43"/>
      <c r="I114" s="43"/>
      <c r="J114" s="43"/>
    </row>
    <row r="115" spans="1:10" s="162" customFormat="1" x14ac:dyDescent="0.2">
      <c r="A115" s="148"/>
      <c r="B115" s="150"/>
      <c r="C115" s="158"/>
      <c r="D115" s="43"/>
      <c r="E115" s="148"/>
      <c r="H115" s="43"/>
      <c r="I115" s="43"/>
      <c r="J115" s="43"/>
    </row>
    <row r="116" spans="1:10" s="162" customFormat="1" x14ac:dyDescent="0.2">
      <c r="A116" s="148"/>
      <c r="B116" s="150"/>
      <c r="C116" s="158"/>
      <c r="D116" s="43"/>
      <c r="E116" s="148"/>
      <c r="H116" s="43"/>
      <c r="I116" s="43"/>
      <c r="J116" s="43"/>
    </row>
    <row r="117" spans="1:10" s="162" customFormat="1" x14ac:dyDescent="0.2">
      <c r="A117" s="148"/>
      <c r="B117" s="150"/>
      <c r="C117" s="158"/>
      <c r="D117" s="43"/>
      <c r="E117" s="148"/>
      <c r="H117" s="43"/>
      <c r="I117" s="43"/>
      <c r="J117" s="43"/>
    </row>
    <row r="118" spans="1:10" s="162" customFormat="1" x14ac:dyDescent="0.2">
      <c r="A118" s="148"/>
      <c r="B118" s="150"/>
      <c r="C118" s="158"/>
      <c r="D118" s="43"/>
      <c r="E118" s="148"/>
      <c r="H118" s="43"/>
      <c r="I118" s="43"/>
      <c r="J118" s="43"/>
    </row>
    <row r="119" spans="1:10" s="162" customFormat="1" x14ac:dyDescent="0.2">
      <c r="A119" s="148"/>
      <c r="B119" s="150"/>
      <c r="C119" s="158"/>
      <c r="D119" s="43"/>
      <c r="E119" s="148"/>
      <c r="H119" s="43"/>
      <c r="I119" s="43"/>
      <c r="J119" s="43"/>
    </row>
    <row r="120" spans="1:10" s="162" customFormat="1" x14ac:dyDescent="0.2">
      <c r="A120" s="148"/>
      <c r="B120" s="150"/>
      <c r="C120" s="158"/>
      <c r="D120" s="43"/>
      <c r="E120" s="148"/>
      <c r="H120" s="43"/>
      <c r="I120" s="43"/>
      <c r="J120" s="43"/>
    </row>
    <row r="121" spans="1:10" s="162" customFormat="1" x14ac:dyDescent="0.2">
      <c r="A121" s="148"/>
      <c r="B121" s="150"/>
      <c r="C121" s="158"/>
      <c r="D121" s="43"/>
      <c r="E121" s="148"/>
      <c r="H121" s="43"/>
      <c r="I121" s="43"/>
      <c r="J121" s="43"/>
    </row>
    <row r="122" spans="1:10" s="162" customFormat="1" x14ac:dyDescent="0.2">
      <c r="A122" s="148"/>
      <c r="B122" s="150"/>
      <c r="C122" s="158"/>
      <c r="D122" s="43"/>
      <c r="E122" s="148"/>
      <c r="H122" s="43"/>
      <c r="I122" s="43"/>
      <c r="J122" s="43"/>
    </row>
    <row r="123" spans="1:10" s="162" customFormat="1" x14ac:dyDescent="0.2">
      <c r="A123" s="148"/>
      <c r="B123" s="150"/>
      <c r="C123" s="158"/>
      <c r="D123" s="43"/>
      <c r="E123" s="148"/>
      <c r="H123" s="43"/>
      <c r="I123" s="43"/>
      <c r="J123" s="43"/>
    </row>
    <row r="124" spans="1:10" s="162" customFormat="1" x14ac:dyDescent="0.2">
      <c r="A124" s="148"/>
      <c r="B124" s="150"/>
      <c r="C124" s="158"/>
      <c r="D124" s="43"/>
      <c r="E124" s="148"/>
      <c r="H124" s="43"/>
      <c r="I124" s="43"/>
      <c r="J124" s="43"/>
    </row>
    <row r="125" spans="1:10" s="162" customFormat="1" x14ac:dyDescent="0.2">
      <c r="A125" s="148"/>
      <c r="B125" s="150"/>
      <c r="C125" s="158"/>
      <c r="D125" s="43"/>
      <c r="E125" s="148"/>
      <c r="H125" s="43"/>
      <c r="I125" s="43"/>
      <c r="J125" s="43"/>
    </row>
    <row r="126" spans="1:10" s="162" customFormat="1" x14ac:dyDescent="0.2">
      <c r="A126" s="148"/>
      <c r="B126" s="150"/>
      <c r="C126" s="158"/>
      <c r="D126" s="43"/>
      <c r="E126" s="148"/>
      <c r="H126" s="43"/>
      <c r="I126" s="43"/>
      <c r="J126" s="43"/>
    </row>
    <row r="127" spans="1:10" s="162" customFormat="1" x14ac:dyDescent="0.2">
      <c r="A127" s="148"/>
      <c r="B127" s="150"/>
      <c r="C127" s="158"/>
      <c r="D127" s="43"/>
      <c r="E127" s="148"/>
      <c r="H127" s="43"/>
      <c r="I127" s="43"/>
      <c r="J127" s="43"/>
    </row>
    <row r="128" spans="1:10" s="162" customFormat="1" x14ac:dyDescent="0.2">
      <c r="A128" s="148"/>
      <c r="B128" s="150"/>
      <c r="C128" s="158"/>
      <c r="D128" s="43"/>
      <c r="E128" s="148"/>
      <c r="H128" s="43"/>
      <c r="I128" s="43"/>
      <c r="J128" s="43"/>
    </row>
    <row r="129" spans="1:10" s="162" customFormat="1" x14ac:dyDescent="0.2">
      <c r="A129" s="148"/>
      <c r="B129" s="150"/>
      <c r="C129" s="158"/>
      <c r="D129" s="43"/>
      <c r="E129" s="148"/>
      <c r="H129" s="43"/>
      <c r="I129" s="43"/>
      <c r="J129" s="43"/>
    </row>
    <row r="130" spans="1:10" s="162" customFormat="1" x14ac:dyDescent="0.2">
      <c r="A130" s="148"/>
      <c r="B130" s="150"/>
      <c r="C130" s="158"/>
      <c r="D130" s="43"/>
      <c r="E130" s="148"/>
      <c r="H130" s="43"/>
      <c r="I130" s="43"/>
      <c r="J130" s="43"/>
    </row>
    <row r="131" spans="1:10" s="162" customFormat="1" x14ac:dyDescent="0.2">
      <c r="A131" s="148"/>
      <c r="B131" s="150"/>
      <c r="C131" s="158"/>
      <c r="D131" s="43"/>
      <c r="E131" s="148"/>
      <c r="H131" s="43"/>
      <c r="I131" s="43"/>
      <c r="J131" s="43"/>
    </row>
    <row r="132" spans="1:10" s="162" customFormat="1" x14ac:dyDescent="0.2">
      <c r="A132" s="148"/>
      <c r="B132" s="150"/>
      <c r="C132" s="158"/>
      <c r="D132" s="43"/>
      <c r="E132" s="148"/>
      <c r="H132" s="43"/>
      <c r="I132" s="43"/>
      <c r="J132" s="43"/>
    </row>
    <row r="133" spans="1:10" s="162" customFormat="1" x14ac:dyDescent="0.2">
      <c r="A133" s="148"/>
      <c r="B133" s="150"/>
      <c r="C133" s="158"/>
      <c r="D133" s="43"/>
      <c r="E133" s="148"/>
      <c r="H133" s="43"/>
      <c r="I133" s="43"/>
      <c r="J133" s="43"/>
    </row>
    <row r="134" spans="1:10" s="162" customFormat="1" x14ac:dyDescent="0.2">
      <c r="A134" s="148"/>
      <c r="B134" s="150"/>
      <c r="C134" s="158"/>
      <c r="D134" s="43"/>
      <c r="E134" s="148"/>
      <c r="H134" s="43"/>
      <c r="I134" s="43"/>
      <c r="J134" s="43"/>
    </row>
    <row r="135" spans="1:10" s="162" customFormat="1" x14ac:dyDescent="0.2">
      <c r="A135" s="148"/>
      <c r="B135" s="150"/>
      <c r="C135" s="158"/>
      <c r="D135" s="43"/>
      <c r="E135" s="148"/>
      <c r="H135" s="43"/>
      <c r="I135" s="43"/>
      <c r="J135" s="43"/>
    </row>
    <row r="136" spans="1:10" s="162" customFormat="1" x14ac:dyDescent="0.2">
      <c r="A136" s="148"/>
      <c r="B136" s="150"/>
      <c r="C136" s="158"/>
      <c r="D136" s="43"/>
      <c r="E136" s="148"/>
      <c r="H136" s="43"/>
      <c r="I136" s="43"/>
      <c r="J136" s="43"/>
    </row>
    <row r="137" spans="1:10" s="162" customFormat="1" x14ac:dyDescent="0.2">
      <c r="A137" s="148"/>
      <c r="B137" s="150"/>
      <c r="C137" s="158"/>
      <c r="D137" s="43"/>
      <c r="E137" s="148"/>
      <c r="H137" s="43"/>
      <c r="I137" s="43"/>
      <c r="J137" s="43"/>
    </row>
    <row r="138" spans="1:10" s="162" customFormat="1" x14ac:dyDescent="0.2">
      <c r="A138" s="148"/>
      <c r="B138" s="150"/>
      <c r="C138" s="158"/>
      <c r="D138" s="43"/>
      <c r="E138" s="148"/>
      <c r="H138" s="43"/>
      <c r="I138" s="43"/>
      <c r="J138" s="43"/>
    </row>
    <row r="139" spans="1:10" s="162" customFormat="1" x14ac:dyDescent="0.2">
      <c r="A139" s="148"/>
      <c r="B139" s="150"/>
      <c r="C139" s="158"/>
      <c r="D139" s="43"/>
      <c r="E139" s="148"/>
      <c r="H139" s="43"/>
      <c r="I139" s="43"/>
      <c r="J139" s="43"/>
    </row>
    <row r="140" spans="1:10" s="162" customFormat="1" x14ac:dyDescent="0.2">
      <c r="A140" s="148"/>
      <c r="B140" s="150"/>
      <c r="C140" s="158"/>
      <c r="D140" s="43"/>
      <c r="E140" s="148"/>
      <c r="H140" s="43"/>
      <c r="I140" s="43"/>
      <c r="J140" s="43"/>
    </row>
    <row r="141" spans="1:10" s="162" customFormat="1" x14ac:dyDescent="0.2">
      <c r="A141" s="148"/>
      <c r="B141" s="150"/>
      <c r="C141" s="158"/>
      <c r="D141" s="43"/>
      <c r="E141" s="148"/>
      <c r="H141" s="43"/>
      <c r="I141" s="43"/>
      <c r="J141" s="43"/>
    </row>
    <row r="142" spans="1:10" s="162" customFormat="1" x14ac:dyDescent="0.2">
      <c r="A142" s="148"/>
      <c r="B142" s="150"/>
      <c r="C142" s="158"/>
      <c r="D142" s="43"/>
      <c r="E142" s="148"/>
      <c r="H142" s="43"/>
      <c r="I142" s="43"/>
      <c r="J142" s="43"/>
    </row>
    <row r="143" spans="1:10" s="162" customFormat="1" x14ac:dyDescent="0.2">
      <c r="A143" s="148"/>
      <c r="B143" s="150"/>
      <c r="C143" s="158"/>
      <c r="D143" s="43"/>
      <c r="E143" s="148"/>
      <c r="H143" s="43"/>
      <c r="I143" s="43"/>
      <c r="J143" s="43"/>
    </row>
    <row r="144" spans="1:10" s="162" customFormat="1" x14ac:dyDescent="0.2">
      <c r="A144" s="148"/>
      <c r="B144" s="150"/>
      <c r="C144" s="158"/>
      <c r="D144" s="43"/>
      <c r="E144" s="148"/>
      <c r="H144" s="43"/>
      <c r="I144" s="43"/>
      <c r="J144" s="43"/>
    </row>
    <row r="145" spans="1:10" s="162" customFormat="1" x14ac:dyDescent="0.2">
      <c r="A145" s="148"/>
      <c r="B145" s="150"/>
      <c r="C145" s="158"/>
      <c r="D145" s="43"/>
      <c r="E145" s="148"/>
      <c r="H145" s="43"/>
      <c r="I145" s="43"/>
      <c r="J145" s="43"/>
    </row>
    <row r="146" spans="1:10" s="162" customFormat="1" x14ac:dyDescent="0.2">
      <c r="A146" s="148"/>
      <c r="B146" s="150"/>
      <c r="C146" s="158"/>
      <c r="D146" s="43"/>
      <c r="E146" s="148"/>
      <c r="H146" s="43"/>
      <c r="I146" s="43"/>
      <c r="J146" s="43"/>
    </row>
    <row r="147" spans="1:10" s="162" customFormat="1" x14ac:dyDescent="0.2">
      <c r="A147" s="148"/>
      <c r="B147" s="150"/>
      <c r="C147" s="158"/>
      <c r="D147" s="43"/>
      <c r="E147" s="148"/>
      <c r="H147" s="43"/>
      <c r="I147" s="43"/>
      <c r="J147" s="43"/>
    </row>
    <row r="148" spans="1:10" s="162" customFormat="1" x14ac:dyDescent="0.2">
      <c r="A148" s="148"/>
      <c r="B148" s="150"/>
      <c r="C148" s="158"/>
      <c r="D148" s="43"/>
      <c r="E148" s="148"/>
      <c r="H148" s="43"/>
      <c r="I148" s="43"/>
      <c r="J148" s="43"/>
    </row>
    <row r="149" spans="1:10" s="162" customFormat="1" x14ac:dyDescent="0.2">
      <c r="A149" s="148"/>
      <c r="B149" s="150"/>
      <c r="C149" s="158"/>
      <c r="D149" s="43"/>
      <c r="E149" s="148"/>
      <c r="H149" s="43"/>
      <c r="I149" s="43"/>
      <c r="J149" s="43"/>
    </row>
    <row r="150" spans="1:10" s="162" customFormat="1" x14ac:dyDescent="0.2">
      <c r="A150" s="148"/>
      <c r="B150" s="150"/>
      <c r="C150" s="158"/>
      <c r="D150" s="43"/>
      <c r="E150" s="148"/>
      <c r="H150" s="43"/>
      <c r="I150" s="43"/>
      <c r="J150" s="43"/>
    </row>
    <row r="151" spans="1:10" s="162" customFormat="1" x14ac:dyDescent="0.2">
      <c r="A151" s="148"/>
      <c r="B151" s="150"/>
      <c r="C151" s="158"/>
      <c r="D151" s="43"/>
      <c r="E151" s="148"/>
      <c r="H151" s="43"/>
      <c r="I151" s="43"/>
      <c r="J151" s="43"/>
    </row>
    <row r="152" spans="1:10" s="162" customFormat="1" x14ac:dyDescent="0.2">
      <c r="A152" s="148"/>
      <c r="B152" s="150"/>
      <c r="C152" s="158"/>
      <c r="D152" s="43"/>
      <c r="E152" s="148"/>
      <c r="H152" s="43"/>
      <c r="I152" s="43"/>
      <c r="J152" s="43"/>
    </row>
    <row r="153" spans="1:10" s="162" customFormat="1" x14ac:dyDescent="0.2">
      <c r="A153" s="148"/>
      <c r="B153" s="150"/>
      <c r="C153" s="158"/>
      <c r="D153" s="43"/>
      <c r="E153" s="148"/>
      <c r="H153" s="43"/>
      <c r="I153" s="43"/>
      <c r="J153" s="43"/>
    </row>
    <row r="154" spans="1:10" s="162" customFormat="1" x14ac:dyDescent="0.2">
      <c r="A154" s="148"/>
      <c r="B154" s="150"/>
      <c r="C154" s="158"/>
      <c r="D154" s="43"/>
      <c r="E154" s="148"/>
      <c r="H154" s="43"/>
      <c r="I154" s="43"/>
      <c r="J154" s="43"/>
    </row>
    <row r="155" spans="1:10" s="162" customFormat="1" x14ac:dyDescent="0.2">
      <c r="A155" s="148"/>
      <c r="B155" s="150"/>
      <c r="C155" s="158"/>
      <c r="D155" s="43"/>
      <c r="E155" s="148"/>
      <c r="H155" s="43"/>
      <c r="I155" s="43"/>
      <c r="J155" s="43"/>
    </row>
    <row r="156" spans="1:10" s="162" customFormat="1" x14ac:dyDescent="0.2">
      <c r="A156" s="148"/>
      <c r="B156" s="150"/>
      <c r="C156" s="158"/>
      <c r="D156" s="43"/>
      <c r="E156" s="148"/>
      <c r="H156" s="43"/>
      <c r="I156" s="43"/>
      <c r="J156" s="43"/>
    </row>
    <row r="157" spans="1:10" s="162" customFormat="1" x14ac:dyDescent="0.2">
      <c r="A157" s="148"/>
      <c r="B157" s="150"/>
      <c r="C157" s="158"/>
      <c r="D157" s="43"/>
      <c r="E157" s="148"/>
      <c r="H157" s="43"/>
      <c r="I157" s="43"/>
      <c r="J157" s="43"/>
    </row>
    <row r="158" spans="1:10" s="162" customFormat="1" x14ac:dyDescent="0.2">
      <c r="A158" s="148"/>
      <c r="B158" s="150"/>
      <c r="C158" s="158"/>
      <c r="D158" s="43"/>
      <c r="E158" s="148"/>
      <c r="H158" s="43"/>
      <c r="I158" s="43"/>
      <c r="J158" s="43"/>
    </row>
    <row r="159" spans="1:10" s="162" customFormat="1" x14ac:dyDescent="0.2">
      <c r="A159" s="148"/>
      <c r="B159" s="150"/>
      <c r="C159" s="158"/>
      <c r="D159" s="43"/>
      <c r="E159" s="148"/>
      <c r="H159" s="43"/>
      <c r="I159" s="43"/>
      <c r="J159" s="43"/>
    </row>
    <row r="160" spans="1:10" s="162" customFormat="1" x14ac:dyDescent="0.2">
      <c r="A160" s="148"/>
      <c r="B160" s="150"/>
      <c r="C160" s="158"/>
      <c r="D160" s="43"/>
      <c r="E160" s="148"/>
      <c r="H160" s="43"/>
      <c r="I160" s="43"/>
      <c r="J160" s="43"/>
    </row>
    <row r="161" spans="1:10" s="162" customFormat="1" x14ac:dyDescent="0.2">
      <c r="A161" s="148"/>
      <c r="B161" s="150"/>
      <c r="C161" s="158"/>
      <c r="D161" s="43"/>
      <c r="E161" s="148"/>
      <c r="H161" s="43"/>
      <c r="I161" s="43"/>
      <c r="J161" s="43"/>
    </row>
    <row r="162" spans="1:10" s="162" customFormat="1" x14ac:dyDescent="0.2">
      <c r="A162" s="148"/>
      <c r="B162" s="150"/>
      <c r="C162" s="158"/>
      <c r="D162" s="43"/>
      <c r="E162" s="148"/>
      <c r="H162" s="43"/>
      <c r="I162" s="43"/>
      <c r="J162" s="43"/>
    </row>
    <row r="163" spans="1:10" s="162" customFormat="1" x14ac:dyDescent="0.2">
      <c r="A163" s="148"/>
      <c r="B163" s="150"/>
      <c r="C163" s="158"/>
      <c r="D163" s="43"/>
      <c r="E163" s="148"/>
      <c r="H163" s="43"/>
      <c r="I163" s="43"/>
      <c r="J163" s="43"/>
    </row>
    <row r="164" spans="1:10" s="162" customFormat="1" x14ac:dyDescent="0.2">
      <c r="A164" s="148"/>
      <c r="B164" s="150"/>
      <c r="C164" s="158"/>
      <c r="D164" s="43"/>
      <c r="E164" s="148"/>
      <c r="H164" s="43"/>
      <c r="I164" s="43"/>
      <c r="J164" s="43"/>
    </row>
    <row r="165" spans="1:10" s="162" customFormat="1" x14ac:dyDescent="0.2">
      <c r="A165" s="148"/>
      <c r="B165" s="150"/>
      <c r="C165" s="158"/>
      <c r="D165" s="43"/>
      <c r="E165" s="148"/>
      <c r="H165" s="43"/>
      <c r="I165" s="43"/>
      <c r="J165" s="43"/>
    </row>
    <row r="166" spans="1:10" s="162" customFormat="1" x14ac:dyDescent="0.2">
      <c r="A166" s="148"/>
      <c r="B166" s="150"/>
      <c r="C166" s="158"/>
      <c r="D166" s="43"/>
      <c r="E166" s="148"/>
      <c r="H166" s="43"/>
      <c r="I166" s="43"/>
      <c r="J166" s="43"/>
    </row>
    <row r="167" spans="1:10" s="162" customFormat="1" x14ac:dyDescent="0.2">
      <c r="A167" s="148"/>
      <c r="B167" s="150"/>
      <c r="C167" s="158"/>
      <c r="D167" s="43"/>
      <c r="E167" s="148"/>
      <c r="H167" s="43"/>
      <c r="I167" s="43"/>
      <c r="J167" s="43"/>
    </row>
    <row r="168" spans="1:10" s="162" customFormat="1" x14ac:dyDescent="0.2">
      <c r="A168" s="148"/>
      <c r="B168" s="150"/>
      <c r="C168" s="158"/>
      <c r="D168" s="43"/>
      <c r="E168" s="148"/>
      <c r="H168" s="43"/>
      <c r="I168" s="43"/>
      <c r="J168" s="43"/>
    </row>
    <row r="169" spans="1:10" s="162" customFormat="1" x14ac:dyDescent="0.2">
      <c r="A169" s="148"/>
      <c r="B169" s="150"/>
      <c r="C169" s="158"/>
      <c r="D169" s="43"/>
      <c r="E169" s="148"/>
      <c r="H169" s="43"/>
      <c r="I169" s="43"/>
      <c r="J169" s="43"/>
    </row>
    <row r="170" spans="1:10" s="162" customFormat="1" x14ac:dyDescent="0.2">
      <c r="A170" s="148"/>
      <c r="B170" s="150"/>
      <c r="C170" s="158"/>
      <c r="D170" s="43"/>
      <c r="E170" s="148"/>
      <c r="H170" s="43"/>
      <c r="I170" s="43"/>
      <c r="J170" s="43"/>
    </row>
    <row r="171" spans="1:10" s="162" customFormat="1" x14ac:dyDescent="0.2">
      <c r="A171" s="148"/>
      <c r="B171" s="150"/>
      <c r="C171" s="158"/>
      <c r="D171" s="43"/>
      <c r="E171" s="148"/>
      <c r="H171" s="43"/>
      <c r="I171" s="43"/>
      <c r="J171" s="43"/>
    </row>
    <row r="172" spans="1:10" s="162" customFormat="1" x14ac:dyDescent="0.2">
      <c r="A172" s="148"/>
      <c r="B172" s="150"/>
      <c r="C172" s="158"/>
      <c r="D172" s="43"/>
      <c r="E172" s="148"/>
      <c r="H172" s="43"/>
      <c r="I172" s="43"/>
      <c r="J172" s="43"/>
    </row>
    <row r="173" spans="1:10" s="162" customFormat="1" x14ac:dyDescent="0.2">
      <c r="A173" s="148"/>
      <c r="B173" s="150"/>
      <c r="C173" s="158"/>
      <c r="D173" s="43"/>
      <c r="E173" s="148"/>
      <c r="H173" s="43"/>
      <c r="I173" s="43"/>
      <c r="J173" s="43"/>
    </row>
    <row r="174" spans="1:10" s="162" customFormat="1" x14ac:dyDescent="0.2">
      <c r="A174" s="148"/>
      <c r="B174" s="150"/>
      <c r="C174" s="158"/>
      <c r="D174" s="43"/>
      <c r="E174" s="148"/>
      <c r="H174" s="43"/>
      <c r="I174" s="43"/>
      <c r="J174" s="43"/>
    </row>
    <row r="175" spans="1:10" s="162" customFormat="1" x14ac:dyDescent="0.2">
      <c r="A175" s="148"/>
      <c r="B175" s="150"/>
      <c r="C175" s="158"/>
      <c r="D175" s="43"/>
      <c r="E175" s="148"/>
      <c r="H175" s="43"/>
      <c r="I175" s="43"/>
      <c r="J175" s="43"/>
    </row>
    <row r="176" spans="1:10" s="162" customFormat="1" x14ac:dyDescent="0.2">
      <c r="A176" s="148"/>
      <c r="B176" s="150"/>
      <c r="C176" s="158"/>
      <c r="D176" s="43"/>
      <c r="E176" s="148"/>
      <c r="H176" s="43"/>
      <c r="I176" s="43"/>
      <c r="J176" s="43"/>
    </row>
    <row r="177" spans="1:10" s="162" customFormat="1" x14ac:dyDescent="0.2">
      <c r="A177" s="148"/>
      <c r="B177" s="150"/>
      <c r="C177" s="158"/>
      <c r="D177" s="43"/>
      <c r="E177" s="148"/>
      <c r="H177" s="43"/>
      <c r="I177" s="43"/>
      <c r="J177" s="43"/>
    </row>
    <row r="178" spans="1:10" s="162" customFormat="1" x14ac:dyDescent="0.2">
      <c r="A178" s="148"/>
      <c r="B178" s="150"/>
      <c r="C178" s="158"/>
      <c r="D178" s="43"/>
      <c r="E178" s="148"/>
      <c r="H178" s="43"/>
      <c r="I178" s="43"/>
      <c r="J178" s="43"/>
    </row>
    <row r="179" spans="1:10" s="162" customFormat="1" x14ac:dyDescent="0.2">
      <c r="A179" s="148"/>
      <c r="B179" s="150"/>
      <c r="C179" s="158"/>
      <c r="D179" s="43"/>
      <c r="E179" s="148"/>
      <c r="H179" s="43"/>
      <c r="I179" s="43"/>
      <c r="J179" s="43"/>
    </row>
    <row r="180" spans="1:10" s="162" customFormat="1" x14ac:dyDescent="0.2">
      <c r="A180" s="148"/>
      <c r="B180" s="150"/>
      <c r="C180" s="158"/>
      <c r="D180" s="43"/>
      <c r="E180" s="148"/>
      <c r="H180" s="43"/>
      <c r="I180" s="43"/>
      <c r="J180" s="43"/>
    </row>
    <row r="181" spans="1:10" s="162" customFormat="1" x14ac:dyDescent="0.2">
      <c r="A181" s="148"/>
      <c r="B181" s="150"/>
      <c r="C181" s="158"/>
      <c r="D181" s="43"/>
      <c r="E181" s="148"/>
      <c r="H181" s="43"/>
      <c r="I181" s="43"/>
      <c r="J181" s="43"/>
    </row>
    <row r="182" spans="1:10" s="162" customFormat="1" x14ac:dyDescent="0.2">
      <c r="A182" s="148"/>
      <c r="B182" s="150"/>
      <c r="C182" s="158"/>
      <c r="D182" s="43"/>
      <c r="E182" s="148"/>
      <c r="H182" s="43"/>
      <c r="I182" s="43"/>
      <c r="J182" s="43"/>
    </row>
    <row r="183" spans="1:10" s="162" customFormat="1" x14ac:dyDescent="0.2">
      <c r="A183" s="148"/>
      <c r="B183" s="150"/>
      <c r="C183" s="158"/>
      <c r="D183" s="43"/>
      <c r="E183" s="148"/>
      <c r="H183" s="43"/>
      <c r="I183" s="43"/>
      <c r="J183" s="43"/>
    </row>
    <row r="184" spans="1:10" s="162" customFormat="1" x14ac:dyDescent="0.2">
      <c r="A184" s="148"/>
      <c r="B184" s="150"/>
      <c r="C184" s="158"/>
      <c r="D184" s="43"/>
      <c r="E184" s="148"/>
      <c r="H184" s="43"/>
      <c r="I184" s="43"/>
      <c r="J184" s="43"/>
    </row>
    <row r="185" spans="1:10" s="162" customFormat="1" x14ac:dyDescent="0.2">
      <c r="A185" s="148"/>
      <c r="B185" s="150"/>
      <c r="C185" s="158"/>
      <c r="D185" s="43"/>
      <c r="E185" s="148"/>
      <c r="H185" s="43"/>
      <c r="I185" s="43"/>
      <c r="J185" s="43"/>
    </row>
    <row r="186" spans="1:10" s="162" customFormat="1" x14ac:dyDescent="0.2">
      <c r="A186" s="148"/>
      <c r="B186" s="150"/>
      <c r="C186" s="158"/>
      <c r="D186" s="43"/>
      <c r="E186" s="148"/>
      <c r="H186" s="43"/>
      <c r="I186" s="43"/>
      <c r="J186" s="43"/>
    </row>
    <row r="187" spans="1:10" s="162" customFormat="1" x14ac:dyDescent="0.2">
      <c r="A187" s="148"/>
      <c r="B187" s="150"/>
      <c r="C187" s="158"/>
      <c r="D187" s="43"/>
      <c r="E187" s="148"/>
      <c r="H187" s="43"/>
      <c r="I187" s="43"/>
      <c r="J187" s="43"/>
    </row>
    <row r="188" spans="1:10" s="162" customFormat="1" x14ac:dyDescent="0.2">
      <c r="A188" s="148"/>
      <c r="B188" s="150"/>
      <c r="C188" s="158"/>
      <c r="D188" s="43"/>
      <c r="E188" s="148"/>
      <c r="H188" s="43"/>
      <c r="I188" s="43"/>
      <c r="J188" s="43"/>
    </row>
    <row r="189" spans="1:10" s="162" customFormat="1" x14ac:dyDescent="0.2">
      <c r="A189" s="148"/>
      <c r="B189" s="150"/>
      <c r="C189" s="158"/>
      <c r="D189" s="43"/>
      <c r="E189" s="148"/>
      <c r="H189" s="43"/>
      <c r="I189" s="43"/>
      <c r="J189" s="43"/>
    </row>
    <row r="190" spans="1:10" s="162" customFormat="1" x14ac:dyDescent="0.2">
      <c r="A190" s="148"/>
      <c r="B190" s="150"/>
      <c r="C190" s="158"/>
      <c r="D190" s="43"/>
      <c r="E190" s="148"/>
      <c r="H190" s="43"/>
      <c r="I190" s="43"/>
      <c r="J190" s="43"/>
    </row>
    <row r="191" spans="1:10" s="162" customFormat="1" x14ac:dyDescent="0.2">
      <c r="A191" s="148"/>
      <c r="B191" s="150"/>
      <c r="C191" s="158"/>
      <c r="D191" s="43"/>
      <c r="E191" s="148"/>
      <c r="H191" s="43"/>
      <c r="I191" s="43"/>
      <c r="J191" s="43"/>
    </row>
    <row r="192" spans="1:10" s="162" customFormat="1" x14ac:dyDescent="0.2">
      <c r="A192" s="148"/>
      <c r="B192" s="150"/>
      <c r="C192" s="158"/>
      <c r="D192" s="43"/>
      <c r="E192" s="148"/>
      <c r="H192" s="43"/>
      <c r="I192" s="43"/>
      <c r="J192" s="43"/>
    </row>
    <row r="193" spans="1:10" s="162" customFormat="1" x14ac:dyDescent="0.2">
      <c r="A193" s="148"/>
      <c r="B193" s="150"/>
      <c r="C193" s="158"/>
      <c r="D193" s="43"/>
      <c r="E193" s="148"/>
      <c r="H193" s="43"/>
      <c r="I193" s="43"/>
      <c r="J193" s="43"/>
    </row>
    <row r="194" spans="1:10" s="162" customFormat="1" x14ac:dyDescent="0.2">
      <c r="A194" s="148"/>
      <c r="B194" s="150"/>
      <c r="C194" s="158"/>
      <c r="D194" s="43"/>
      <c r="E194" s="148"/>
      <c r="H194" s="43"/>
      <c r="I194" s="43"/>
      <c r="J194" s="43"/>
    </row>
    <row r="195" spans="1:10" s="162" customFormat="1" x14ac:dyDescent="0.2">
      <c r="A195" s="148"/>
      <c r="B195" s="150"/>
      <c r="C195" s="158"/>
      <c r="D195" s="43"/>
      <c r="E195" s="148"/>
      <c r="H195" s="43"/>
      <c r="I195" s="43"/>
      <c r="J195" s="43"/>
    </row>
    <row r="196" spans="1:10" s="162" customFormat="1" x14ac:dyDescent="0.2">
      <c r="A196" s="148"/>
      <c r="B196" s="150"/>
      <c r="C196" s="158"/>
      <c r="D196" s="43"/>
      <c r="E196" s="148"/>
      <c r="H196" s="43"/>
      <c r="I196" s="43"/>
      <c r="J196" s="43"/>
    </row>
    <row r="197" spans="1:10" s="162" customFormat="1" x14ac:dyDescent="0.2">
      <c r="A197" s="148"/>
      <c r="B197" s="150"/>
      <c r="C197" s="158"/>
      <c r="D197" s="43"/>
      <c r="E197" s="148"/>
      <c r="H197" s="43"/>
      <c r="I197" s="43"/>
      <c r="J197" s="43"/>
    </row>
    <row r="198" spans="1:10" s="162" customFormat="1" x14ac:dyDescent="0.2">
      <c r="A198" s="148"/>
      <c r="B198" s="150"/>
      <c r="C198" s="158"/>
      <c r="D198" s="43"/>
      <c r="E198" s="148"/>
      <c r="H198" s="43"/>
      <c r="I198" s="43"/>
      <c r="J198" s="43"/>
    </row>
    <row r="199" spans="1:10" s="162" customFormat="1" x14ac:dyDescent="0.2">
      <c r="A199" s="148"/>
      <c r="B199" s="150"/>
      <c r="C199" s="158"/>
      <c r="D199" s="43"/>
      <c r="E199" s="148"/>
      <c r="H199" s="43"/>
      <c r="I199" s="43"/>
      <c r="J199" s="43"/>
    </row>
    <row r="200" spans="1:10" s="162" customFormat="1" x14ac:dyDescent="0.2">
      <c r="A200" s="148"/>
      <c r="B200" s="150"/>
      <c r="C200" s="158"/>
      <c r="D200" s="43"/>
      <c r="E200" s="148"/>
      <c r="H200" s="43"/>
      <c r="I200" s="43"/>
      <c r="J200" s="43"/>
    </row>
    <row r="201" spans="1:10" s="162" customFormat="1" x14ac:dyDescent="0.2">
      <c r="A201" s="148"/>
      <c r="B201" s="150"/>
      <c r="C201" s="158"/>
      <c r="D201" s="43"/>
      <c r="E201" s="148"/>
      <c r="H201" s="43"/>
      <c r="I201" s="43"/>
      <c r="J201" s="43"/>
    </row>
    <row r="202" spans="1:10" s="162" customFormat="1" x14ac:dyDescent="0.2">
      <c r="A202" s="148"/>
      <c r="B202" s="150"/>
      <c r="C202" s="158"/>
      <c r="D202" s="43"/>
      <c r="E202" s="148"/>
      <c r="H202" s="43"/>
      <c r="I202" s="43"/>
      <c r="J202" s="43"/>
    </row>
    <row r="203" spans="1:10" s="162" customFormat="1" x14ac:dyDescent="0.2">
      <c r="A203" s="148"/>
      <c r="B203" s="150"/>
      <c r="C203" s="158"/>
      <c r="D203" s="43"/>
      <c r="E203" s="148"/>
      <c r="H203" s="43"/>
      <c r="I203" s="43"/>
      <c r="J203" s="43"/>
    </row>
    <row r="204" spans="1:10" s="162" customFormat="1" x14ac:dyDescent="0.2">
      <c r="A204" s="148"/>
      <c r="B204" s="150"/>
      <c r="C204" s="158"/>
      <c r="D204" s="43"/>
      <c r="E204" s="148"/>
      <c r="H204" s="43"/>
      <c r="I204" s="43"/>
      <c r="J204" s="43"/>
    </row>
    <row r="205" spans="1:10" s="162" customFormat="1" x14ac:dyDescent="0.2">
      <c r="A205" s="148"/>
      <c r="B205" s="150"/>
      <c r="C205" s="158"/>
      <c r="D205" s="43"/>
      <c r="E205" s="148"/>
      <c r="H205" s="43"/>
      <c r="I205" s="43"/>
      <c r="J205" s="43"/>
    </row>
    <row r="206" spans="1:10" s="162" customFormat="1" x14ac:dyDescent="0.2">
      <c r="A206" s="148"/>
      <c r="B206" s="150"/>
      <c r="C206" s="158"/>
      <c r="D206" s="43"/>
      <c r="E206" s="148"/>
      <c r="H206" s="43"/>
      <c r="I206" s="43"/>
      <c r="J206" s="43"/>
    </row>
    <row r="207" spans="1:10" s="162" customFormat="1" x14ac:dyDescent="0.2">
      <c r="A207" s="148"/>
      <c r="B207" s="150"/>
      <c r="C207" s="158"/>
      <c r="D207" s="43"/>
      <c r="E207" s="148"/>
      <c r="H207" s="43"/>
      <c r="I207" s="43"/>
      <c r="J207" s="43"/>
    </row>
    <row r="208" spans="1:10" s="162" customFormat="1" x14ac:dyDescent="0.2">
      <c r="A208" s="148"/>
      <c r="B208" s="150"/>
      <c r="C208" s="158"/>
      <c r="D208" s="43"/>
      <c r="E208" s="148"/>
      <c r="H208" s="43"/>
      <c r="I208" s="43"/>
      <c r="J208" s="43"/>
    </row>
    <row r="209" spans="1:10" s="162" customFormat="1" x14ac:dyDescent="0.2">
      <c r="A209" s="148"/>
      <c r="B209" s="150"/>
      <c r="C209" s="158"/>
      <c r="D209" s="43"/>
      <c r="E209" s="148"/>
      <c r="H209" s="43"/>
      <c r="I209" s="43"/>
      <c r="J209" s="43"/>
    </row>
    <row r="210" spans="1:10" s="162" customFormat="1" x14ac:dyDescent="0.2">
      <c r="A210" s="148"/>
      <c r="B210" s="150"/>
      <c r="C210" s="158"/>
      <c r="D210" s="43"/>
      <c r="E210" s="148"/>
      <c r="H210" s="43"/>
      <c r="I210" s="43"/>
      <c r="J210" s="43"/>
    </row>
    <row r="211" spans="1:10" s="162" customFormat="1" x14ac:dyDescent="0.2">
      <c r="A211" s="148"/>
      <c r="B211" s="150"/>
      <c r="C211" s="158"/>
      <c r="D211" s="43"/>
      <c r="E211" s="148"/>
      <c r="H211" s="43"/>
      <c r="I211" s="43"/>
      <c r="J211" s="43"/>
    </row>
    <row r="212" spans="1:10" s="162" customFormat="1" x14ac:dyDescent="0.2">
      <c r="A212" s="148"/>
      <c r="B212" s="150"/>
      <c r="C212" s="158"/>
      <c r="D212" s="43"/>
      <c r="E212" s="148"/>
      <c r="H212" s="43"/>
      <c r="I212" s="43"/>
      <c r="J212" s="43"/>
    </row>
    <row r="213" spans="1:10" s="162" customFormat="1" x14ac:dyDescent="0.2">
      <c r="A213" s="148"/>
      <c r="B213" s="150"/>
      <c r="C213" s="158"/>
      <c r="D213" s="43"/>
      <c r="E213" s="148"/>
      <c r="H213" s="43"/>
      <c r="I213" s="43"/>
      <c r="J213" s="43"/>
    </row>
    <row r="214" spans="1:10" s="162" customFormat="1" x14ac:dyDescent="0.2">
      <c r="A214" s="148"/>
      <c r="B214" s="150"/>
      <c r="C214" s="158"/>
      <c r="D214" s="43"/>
      <c r="E214" s="148"/>
      <c r="H214" s="43"/>
      <c r="I214" s="43"/>
      <c r="J214" s="43"/>
    </row>
    <row r="215" spans="1:10" s="162" customFormat="1" x14ac:dyDescent="0.2">
      <c r="A215" s="148"/>
      <c r="B215" s="150"/>
      <c r="C215" s="158"/>
      <c r="D215" s="43"/>
      <c r="E215" s="148"/>
      <c r="H215" s="43"/>
      <c r="I215" s="43"/>
      <c r="J215" s="43"/>
    </row>
    <row r="216" spans="1:10" s="162" customFormat="1" x14ac:dyDescent="0.2">
      <c r="A216" s="148"/>
      <c r="B216" s="150"/>
      <c r="C216" s="158"/>
      <c r="D216" s="43"/>
      <c r="E216" s="148"/>
      <c r="H216" s="43"/>
      <c r="I216" s="43"/>
      <c r="J216" s="43"/>
    </row>
    <row r="217" spans="1:10" s="162" customFormat="1" x14ac:dyDescent="0.2">
      <c r="A217" s="148"/>
      <c r="B217" s="150"/>
      <c r="C217" s="158"/>
      <c r="D217" s="43"/>
      <c r="E217" s="148"/>
      <c r="H217" s="43"/>
      <c r="I217" s="43"/>
      <c r="J217" s="43"/>
    </row>
    <row r="218" spans="1:10" s="162" customFormat="1" x14ac:dyDescent="0.2">
      <c r="A218" s="148"/>
      <c r="B218" s="150"/>
      <c r="C218" s="158"/>
      <c r="D218" s="43"/>
      <c r="E218" s="148"/>
      <c r="H218" s="43"/>
      <c r="I218" s="43"/>
      <c r="J218" s="43"/>
    </row>
    <row r="219" spans="1:10" s="162" customFormat="1" x14ac:dyDescent="0.2">
      <c r="A219" s="148"/>
      <c r="B219" s="150"/>
      <c r="C219" s="158"/>
      <c r="D219" s="43"/>
      <c r="E219" s="148"/>
      <c r="H219" s="43"/>
      <c r="I219" s="43"/>
      <c r="J219" s="43"/>
    </row>
    <row r="220" spans="1:10" s="162" customFormat="1" x14ac:dyDescent="0.2">
      <c r="A220" s="148"/>
      <c r="B220" s="150"/>
      <c r="C220" s="158"/>
      <c r="D220" s="43"/>
      <c r="E220" s="148"/>
      <c r="H220" s="43"/>
      <c r="I220" s="43"/>
      <c r="J220" s="43"/>
    </row>
    <row r="221" spans="1:10" s="162" customFormat="1" x14ac:dyDescent="0.2">
      <c r="A221" s="148"/>
      <c r="B221" s="150"/>
      <c r="C221" s="158"/>
      <c r="D221" s="43"/>
      <c r="E221" s="148"/>
      <c r="H221" s="43"/>
      <c r="I221" s="43"/>
      <c r="J221" s="43"/>
    </row>
    <row r="222" spans="1:10" s="162" customFormat="1" x14ac:dyDescent="0.2">
      <c r="A222" s="148"/>
      <c r="B222" s="150"/>
      <c r="C222" s="158"/>
      <c r="D222" s="43"/>
      <c r="E222" s="148"/>
      <c r="H222" s="43"/>
      <c r="I222" s="43"/>
      <c r="J222" s="43"/>
    </row>
    <row r="223" spans="1:10" s="162" customFormat="1" x14ac:dyDescent="0.2">
      <c r="A223" s="148"/>
      <c r="B223" s="150"/>
      <c r="C223" s="158"/>
      <c r="D223" s="43"/>
      <c r="E223" s="148"/>
      <c r="H223" s="43"/>
      <c r="I223" s="43"/>
      <c r="J223" s="43"/>
    </row>
    <row r="224" spans="1:10" s="162" customFormat="1" x14ac:dyDescent="0.2">
      <c r="A224" s="148"/>
      <c r="B224" s="150"/>
      <c r="C224" s="158"/>
      <c r="D224" s="43"/>
      <c r="E224" s="148"/>
      <c r="H224" s="43"/>
      <c r="I224" s="43"/>
      <c r="J224" s="43"/>
    </row>
    <row r="225" spans="1:10" s="162" customFormat="1" x14ac:dyDescent="0.2">
      <c r="A225" s="148"/>
      <c r="B225" s="150"/>
      <c r="C225" s="158"/>
      <c r="D225" s="43"/>
      <c r="E225" s="148"/>
      <c r="H225" s="43"/>
      <c r="I225" s="43"/>
      <c r="J225" s="43"/>
    </row>
    <row r="226" spans="1:10" s="162" customFormat="1" x14ac:dyDescent="0.2">
      <c r="A226" s="148"/>
      <c r="B226" s="150"/>
      <c r="C226" s="158"/>
      <c r="D226" s="43"/>
      <c r="E226" s="148"/>
      <c r="H226" s="43"/>
      <c r="I226" s="43"/>
      <c r="J226" s="43"/>
    </row>
    <row r="227" spans="1:10" s="162" customFormat="1" x14ac:dyDescent="0.2">
      <c r="A227" s="148"/>
      <c r="B227" s="150"/>
      <c r="C227" s="158"/>
      <c r="D227" s="43"/>
      <c r="E227" s="148"/>
      <c r="H227" s="43"/>
      <c r="I227" s="43"/>
      <c r="J227" s="43"/>
    </row>
    <row r="228" spans="1:10" s="162" customFormat="1" x14ac:dyDescent="0.2">
      <c r="A228" s="148"/>
      <c r="B228" s="150"/>
      <c r="C228" s="158"/>
      <c r="D228" s="43"/>
      <c r="E228" s="148"/>
      <c r="H228" s="43"/>
      <c r="I228" s="43"/>
      <c r="J228" s="43"/>
    </row>
    <row r="229" spans="1:10" s="162" customFormat="1" x14ac:dyDescent="0.2">
      <c r="A229" s="148"/>
      <c r="B229" s="150"/>
      <c r="C229" s="158"/>
      <c r="D229" s="43"/>
      <c r="E229" s="148"/>
      <c r="H229" s="43"/>
      <c r="I229" s="43"/>
      <c r="J229" s="43"/>
    </row>
    <row r="230" spans="1:10" s="162" customFormat="1" x14ac:dyDescent="0.2">
      <c r="A230" s="148"/>
      <c r="B230" s="150"/>
      <c r="C230" s="158"/>
      <c r="D230" s="43"/>
      <c r="E230" s="148"/>
      <c r="H230" s="43"/>
      <c r="I230" s="43"/>
      <c r="J230" s="43"/>
    </row>
    <row r="231" spans="1:10" s="162" customFormat="1" x14ac:dyDescent="0.2">
      <c r="A231" s="148"/>
      <c r="B231" s="150"/>
      <c r="C231" s="158"/>
      <c r="D231" s="43"/>
      <c r="E231" s="148"/>
      <c r="H231" s="43"/>
      <c r="I231" s="43"/>
      <c r="J231" s="43"/>
    </row>
    <row r="232" spans="1:10" s="162" customFormat="1" x14ac:dyDescent="0.2">
      <c r="A232" s="148"/>
      <c r="B232" s="150"/>
      <c r="C232" s="158"/>
      <c r="D232" s="43"/>
      <c r="E232" s="148"/>
      <c r="H232" s="43"/>
      <c r="I232" s="43"/>
      <c r="J232" s="43"/>
    </row>
    <row r="233" spans="1:10" s="162" customFormat="1" x14ac:dyDescent="0.2">
      <c r="A233" s="148"/>
      <c r="B233" s="150"/>
      <c r="C233" s="158"/>
      <c r="D233" s="43"/>
      <c r="E233" s="148"/>
      <c r="H233" s="43"/>
      <c r="I233" s="43"/>
      <c r="J233" s="43"/>
    </row>
    <row r="234" spans="1:10" s="162" customFormat="1" x14ac:dyDescent="0.2">
      <c r="A234" s="148"/>
      <c r="B234" s="150"/>
      <c r="C234" s="158"/>
      <c r="D234" s="43"/>
      <c r="E234" s="148"/>
      <c r="H234" s="43"/>
      <c r="I234" s="43"/>
      <c r="J234" s="43"/>
    </row>
    <row r="235" spans="1:10" s="162" customFormat="1" x14ac:dyDescent="0.2">
      <c r="A235" s="148"/>
      <c r="B235" s="150"/>
      <c r="C235" s="158"/>
      <c r="D235" s="43"/>
      <c r="E235" s="148"/>
      <c r="H235" s="43"/>
      <c r="I235" s="43"/>
      <c r="J235" s="43"/>
    </row>
    <row r="236" spans="1:10" s="162" customFormat="1" x14ac:dyDescent="0.2">
      <c r="A236" s="148"/>
      <c r="B236" s="150"/>
      <c r="C236" s="158"/>
      <c r="D236" s="43"/>
      <c r="E236" s="148"/>
      <c r="H236" s="43"/>
      <c r="I236" s="43"/>
      <c r="J236" s="43"/>
    </row>
    <row r="237" spans="1:10" s="162" customFormat="1" x14ac:dyDescent="0.2">
      <c r="A237" s="148"/>
      <c r="B237" s="150"/>
      <c r="C237" s="158"/>
      <c r="D237" s="43"/>
      <c r="E237" s="148"/>
      <c r="H237" s="43"/>
      <c r="I237" s="43"/>
      <c r="J237" s="43"/>
    </row>
    <row r="238" spans="1:10" s="162" customFormat="1" x14ac:dyDescent="0.2">
      <c r="A238" s="148"/>
      <c r="B238" s="150"/>
      <c r="C238" s="158"/>
      <c r="D238" s="43"/>
      <c r="E238" s="148"/>
      <c r="H238" s="43"/>
      <c r="I238" s="43"/>
      <c r="J238" s="43"/>
    </row>
    <row r="239" spans="1:10" s="162" customFormat="1" x14ac:dyDescent="0.2">
      <c r="A239" s="148"/>
      <c r="B239" s="150"/>
      <c r="C239" s="158"/>
      <c r="D239" s="43"/>
      <c r="E239" s="148"/>
      <c r="H239" s="43"/>
      <c r="I239" s="43"/>
      <c r="J239" s="43"/>
    </row>
    <row r="240" spans="1:10" s="162" customFormat="1" x14ac:dyDescent="0.2">
      <c r="A240" s="148"/>
      <c r="B240" s="150"/>
      <c r="C240" s="158"/>
      <c r="D240" s="43"/>
      <c r="E240" s="148"/>
      <c r="H240" s="43"/>
      <c r="I240" s="43"/>
      <c r="J240" s="43"/>
    </row>
    <row r="241" spans="1:10" s="162" customFormat="1" x14ac:dyDescent="0.2">
      <c r="A241" s="148"/>
      <c r="B241" s="150"/>
      <c r="C241" s="158"/>
      <c r="D241" s="43"/>
      <c r="E241" s="148"/>
      <c r="H241" s="43"/>
      <c r="I241" s="43"/>
      <c r="J241" s="43"/>
    </row>
    <row r="242" spans="1:10" s="162" customFormat="1" x14ac:dyDescent="0.2">
      <c r="A242" s="148"/>
      <c r="B242" s="150"/>
      <c r="C242" s="158"/>
      <c r="D242" s="43"/>
      <c r="E242" s="148"/>
      <c r="H242" s="43"/>
      <c r="I242" s="43"/>
      <c r="J242" s="43"/>
    </row>
    <row r="243" spans="1:10" s="162" customFormat="1" x14ac:dyDescent="0.2">
      <c r="A243" s="148"/>
      <c r="B243" s="150"/>
      <c r="C243" s="158"/>
      <c r="D243" s="43"/>
      <c r="E243" s="148"/>
      <c r="H243" s="43"/>
      <c r="I243" s="43"/>
      <c r="J243" s="43"/>
    </row>
    <row r="244" spans="1:10" s="162" customFormat="1" x14ac:dyDescent="0.2">
      <c r="A244" s="148"/>
      <c r="B244" s="150"/>
      <c r="C244" s="158"/>
      <c r="D244" s="43"/>
      <c r="E244" s="148"/>
      <c r="H244" s="43"/>
      <c r="I244" s="43"/>
      <c r="J244" s="43"/>
    </row>
    <row r="245" spans="1:10" s="162" customFormat="1" x14ac:dyDescent="0.2">
      <c r="A245" s="148"/>
      <c r="B245" s="150"/>
      <c r="C245" s="158"/>
      <c r="D245" s="43"/>
      <c r="E245" s="148"/>
      <c r="H245" s="43"/>
      <c r="I245" s="43"/>
      <c r="J245" s="43"/>
    </row>
    <row r="246" spans="1:10" s="162" customFormat="1" x14ac:dyDescent="0.2">
      <c r="A246" s="148"/>
      <c r="B246" s="150"/>
      <c r="C246" s="158"/>
      <c r="D246" s="43"/>
      <c r="E246" s="148"/>
      <c r="H246" s="43"/>
      <c r="I246" s="43"/>
      <c r="J246" s="43"/>
    </row>
    <row r="247" spans="1:10" s="162" customFormat="1" x14ac:dyDescent="0.2">
      <c r="A247" s="148"/>
      <c r="B247" s="150"/>
      <c r="C247" s="158"/>
      <c r="D247" s="43"/>
      <c r="E247" s="148"/>
      <c r="H247" s="43"/>
      <c r="I247" s="43"/>
      <c r="J247" s="43"/>
    </row>
    <row r="248" spans="1:10" s="162" customFormat="1" x14ac:dyDescent="0.2">
      <c r="A248" s="148"/>
      <c r="B248" s="150"/>
      <c r="C248" s="158"/>
      <c r="D248" s="43"/>
      <c r="E248" s="148"/>
      <c r="H248" s="43"/>
      <c r="I248" s="43"/>
      <c r="J248" s="43"/>
    </row>
    <row r="249" spans="1:10" s="162" customFormat="1" x14ac:dyDescent="0.2">
      <c r="A249" s="148"/>
      <c r="B249" s="150"/>
      <c r="C249" s="158"/>
      <c r="D249" s="43"/>
      <c r="E249" s="148"/>
      <c r="H249" s="43"/>
      <c r="I249" s="43"/>
      <c r="J249" s="43"/>
    </row>
    <row r="250" spans="1:10" s="162" customFormat="1" x14ac:dyDescent="0.2">
      <c r="A250" s="148"/>
      <c r="B250" s="150"/>
      <c r="C250" s="158"/>
      <c r="D250" s="43"/>
      <c r="E250" s="148"/>
      <c r="H250" s="43"/>
      <c r="I250" s="43"/>
      <c r="J250" s="43"/>
    </row>
    <row r="251" spans="1:10" s="162" customFormat="1" x14ac:dyDescent="0.2">
      <c r="A251" s="148"/>
      <c r="B251" s="150"/>
      <c r="C251" s="158"/>
      <c r="D251" s="43"/>
      <c r="E251" s="148"/>
      <c r="H251" s="43"/>
      <c r="I251" s="43"/>
      <c r="J251" s="43"/>
    </row>
    <row r="252" spans="1:10" s="162" customFormat="1" x14ac:dyDescent="0.2">
      <c r="A252" s="148"/>
      <c r="B252" s="150"/>
      <c r="C252" s="158"/>
      <c r="D252" s="43"/>
      <c r="E252" s="148"/>
      <c r="H252" s="43"/>
      <c r="I252" s="43"/>
      <c r="J252" s="43"/>
    </row>
    <row r="253" spans="1:10" s="162" customFormat="1" x14ac:dyDescent="0.2">
      <c r="A253" s="148"/>
      <c r="B253" s="150"/>
      <c r="C253" s="158"/>
      <c r="D253" s="43"/>
      <c r="E253" s="148"/>
      <c r="H253" s="43"/>
      <c r="I253" s="43"/>
      <c r="J253" s="43"/>
    </row>
    <row r="254" spans="1:10" s="162" customFormat="1" x14ac:dyDescent="0.2">
      <c r="A254" s="148"/>
      <c r="B254" s="150"/>
      <c r="C254" s="158"/>
      <c r="D254" s="43"/>
      <c r="E254" s="148"/>
      <c r="H254" s="43"/>
      <c r="I254" s="43"/>
      <c r="J254" s="43"/>
    </row>
    <row r="255" spans="1:10" s="162" customFormat="1" x14ac:dyDescent="0.2">
      <c r="A255" s="148"/>
      <c r="B255" s="150"/>
      <c r="C255" s="158"/>
      <c r="D255" s="43"/>
      <c r="E255" s="148"/>
      <c r="H255" s="43"/>
      <c r="I255" s="43"/>
      <c r="J255" s="43"/>
    </row>
    <row r="256" spans="1:10" s="162" customFormat="1" x14ac:dyDescent="0.2">
      <c r="A256" s="148"/>
      <c r="B256" s="150"/>
      <c r="C256" s="158"/>
      <c r="D256" s="43"/>
      <c r="E256" s="148"/>
      <c r="H256" s="43"/>
      <c r="I256" s="43"/>
      <c r="J256" s="43"/>
    </row>
    <row r="257" spans="1:10" s="162" customFormat="1" x14ac:dyDescent="0.2">
      <c r="A257" s="148"/>
      <c r="B257" s="150"/>
      <c r="C257" s="158"/>
      <c r="D257" s="43"/>
      <c r="E257" s="148"/>
      <c r="H257" s="43"/>
      <c r="I257" s="43"/>
      <c r="J257" s="43"/>
    </row>
    <row r="258" spans="1:10" s="162" customFormat="1" x14ac:dyDescent="0.2">
      <c r="A258" s="148"/>
      <c r="B258" s="150"/>
      <c r="C258" s="158"/>
      <c r="D258" s="43"/>
      <c r="E258" s="148"/>
      <c r="H258" s="43"/>
      <c r="I258" s="43"/>
      <c r="J258" s="43"/>
    </row>
    <row r="259" spans="1:10" s="162" customFormat="1" x14ac:dyDescent="0.2">
      <c r="A259" s="148"/>
      <c r="B259" s="150"/>
      <c r="C259" s="158"/>
      <c r="D259" s="43"/>
      <c r="E259" s="148"/>
      <c r="H259" s="43"/>
      <c r="I259" s="43"/>
      <c r="J259" s="43"/>
    </row>
    <row r="260" spans="1:10" s="162" customFormat="1" x14ac:dyDescent="0.2">
      <c r="A260" s="148"/>
      <c r="B260" s="150"/>
      <c r="C260" s="158"/>
      <c r="D260" s="43"/>
      <c r="E260" s="148"/>
      <c r="H260" s="43"/>
      <c r="I260" s="43"/>
      <c r="J260" s="43"/>
    </row>
    <row r="261" spans="1:10" s="162" customFormat="1" x14ac:dyDescent="0.2">
      <c r="A261" s="148"/>
      <c r="B261" s="150"/>
      <c r="C261" s="158"/>
      <c r="D261" s="43"/>
      <c r="E261" s="148"/>
      <c r="H261" s="43"/>
      <c r="I261" s="43"/>
      <c r="J261" s="43"/>
    </row>
    <row r="262" spans="1:10" s="162" customFormat="1" x14ac:dyDescent="0.2">
      <c r="A262" s="148"/>
      <c r="B262" s="150"/>
      <c r="C262" s="158"/>
      <c r="D262" s="43"/>
      <c r="E262" s="148"/>
      <c r="H262" s="43"/>
      <c r="I262" s="43"/>
      <c r="J262" s="43"/>
    </row>
    <row r="263" spans="1:10" s="162" customFormat="1" x14ac:dyDescent="0.2">
      <c r="A263" s="148"/>
      <c r="B263" s="150"/>
      <c r="C263" s="158"/>
      <c r="D263" s="43"/>
      <c r="E263" s="148"/>
      <c r="H263" s="43"/>
      <c r="I263" s="43"/>
      <c r="J263" s="43"/>
    </row>
    <row r="264" spans="1:10" s="162" customFormat="1" x14ac:dyDescent="0.2">
      <c r="A264" s="148"/>
      <c r="B264" s="150"/>
      <c r="C264" s="158"/>
      <c r="D264" s="43"/>
      <c r="E264" s="148"/>
      <c r="H264" s="43"/>
      <c r="I264" s="43"/>
      <c r="J264" s="43"/>
    </row>
    <row r="265" spans="1:10" s="162" customFormat="1" x14ac:dyDescent="0.2">
      <c r="A265" s="148"/>
      <c r="B265" s="150"/>
      <c r="C265" s="158"/>
      <c r="D265" s="43"/>
      <c r="E265" s="148"/>
      <c r="H265" s="43"/>
      <c r="I265" s="43"/>
      <c r="J265" s="43"/>
    </row>
    <row r="266" spans="1:10" s="162" customFormat="1" x14ac:dyDescent="0.2">
      <c r="A266" s="148"/>
      <c r="B266" s="150"/>
      <c r="C266" s="158"/>
      <c r="D266" s="43"/>
      <c r="E266" s="148"/>
      <c r="H266" s="43"/>
      <c r="I266" s="43"/>
      <c r="J266" s="43"/>
    </row>
    <row r="267" spans="1:10" s="162" customFormat="1" x14ac:dyDescent="0.2">
      <c r="A267" s="148"/>
      <c r="B267" s="150"/>
      <c r="C267" s="158"/>
      <c r="D267" s="43"/>
      <c r="E267" s="148"/>
      <c r="H267" s="43"/>
      <c r="I267" s="43"/>
      <c r="J267" s="43"/>
    </row>
    <row r="268" spans="1:10" s="162" customFormat="1" x14ac:dyDescent="0.2">
      <c r="A268" s="148"/>
      <c r="B268" s="150"/>
      <c r="C268" s="158"/>
      <c r="D268" s="43"/>
      <c r="E268" s="148"/>
      <c r="H268" s="43"/>
      <c r="I268" s="43"/>
      <c r="J268" s="43"/>
    </row>
    <row r="269" spans="1:10" s="162" customFormat="1" x14ac:dyDescent="0.2">
      <c r="A269" s="148"/>
      <c r="B269" s="150"/>
      <c r="C269" s="158"/>
      <c r="D269" s="43"/>
      <c r="E269" s="148"/>
      <c r="H269" s="43"/>
      <c r="I269" s="43"/>
      <c r="J269" s="43"/>
    </row>
    <row r="270" spans="1:10" s="162" customFormat="1" x14ac:dyDescent="0.2">
      <c r="A270" s="148"/>
      <c r="B270" s="150"/>
      <c r="C270" s="158"/>
      <c r="D270" s="43"/>
      <c r="E270" s="148"/>
      <c r="H270" s="43"/>
      <c r="I270" s="43"/>
      <c r="J270" s="43"/>
    </row>
    <row r="271" spans="1:10" s="162" customFormat="1" x14ac:dyDescent="0.2">
      <c r="A271" s="148"/>
      <c r="B271" s="150"/>
      <c r="C271" s="158"/>
      <c r="D271" s="43"/>
      <c r="E271" s="148"/>
      <c r="H271" s="43"/>
      <c r="I271" s="43"/>
      <c r="J271" s="43"/>
    </row>
    <row r="272" spans="1:10" s="162" customFormat="1" x14ac:dyDescent="0.2">
      <c r="A272" s="148"/>
      <c r="B272" s="150"/>
      <c r="C272" s="158"/>
      <c r="D272" s="43"/>
      <c r="E272" s="148"/>
      <c r="H272" s="43"/>
      <c r="I272" s="43"/>
      <c r="J272" s="43"/>
    </row>
    <row r="273" spans="1:10" s="162" customFormat="1" x14ac:dyDescent="0.2">
      <c r="A273" s="148"/>
      <c r="B273" s="150"/>
      <c r="C273" s="158"/>
      <c r="D273" s="43"/>
      <c r="E273" s="148"/>
      <c r="H273" s="43"/>
      <c r="I273" s="43"/>
      <c r="J273" s="43"/>
    </row>
    <row r="274" spans="1:10" s="162" customFormat="1" x14ac:dyDescent="0.2">
      <c r="A274" s="148"/>
      <c r="B274" s="150"/>
      <c r="C274" s="158"/>
      <c r="D274" s="43"/>
      <c r="E274" s="148"/>
      <c r="H274" s="43"/>
      <c r="I274" s="43"/>
      <c r="J274" s="43"/>
    </row>
    <row r="275" spans="1:10" s="162" customFormat="1" x14ac:dyDescent="0.2">
      <c r="A275" s="148"/>
      <c r="B275" s="150"/>
      <c r="C275" s="158"/>
      <c r="D275" s="43"/>
      <c r="E275" s="148"/>
      <c r="H275" s="43"/>
      <c r="I275" s="43"/>
      <c r="J275" s="43"/>
    </row>
    <row r="276" spans="1:10" s="162" customFormat="1" x14ac:dyDescent="0.2">
      <c r="A276" s="148"/>
      <c r="B276" s="150"/>
      <c r="C276" s="158"/>
      <c r="D276" s="43"/>
      <c r="E276" s="148"/>
      <c r="H276" s="43"/>
      <c r="I276" s="43"/>
      <c r="J276" s="43"/>
    </row>
    <row r="277" spans="1:10" s="162" customFormat="1" x14ac:dyDescent="0.2">
      <c r="A277" s="148"/>
      <c r="B277" s="150"/>
      <c r="C277" s="158"/>
      <c r="D277" s="43"/>
      <c r="E277" s="148"/>
      <c r="H277" s="43"/>
      <c r="I277" s="43"/>
      <c r="J277" s="43"/>
    </row>
    <row r="278" spans="1:10" s="162" customFormat="1" x14ac:dyDescent="0.2">
      <c r="A278" s="148"/>
      <c r="B278" s="150"/>
      <c r="C278" s="158"/>
      <c r="D278" s="43"/>
      <c r="E278" s="148"/>
      <c r="H278" s="43"/>
      <c r="I278" s="43"/>
      <c r="J278" s="43"/>
    </row>
    <row r="279" spans="1:10" s="162" customFormat="1" x14ac:dyDescent="0.2">
      <c r="A279" s="148"/>
      <c r="B279" s="150"/>
      <c r="C279" s="158"/>
      <c r="D279" s="43"/>
      <c r="E279" s="148"/>
      <c r="H279" s="43"/>
      <c r="I279" s="43"/>
      <c r="J279" s="43"/>
    </row>
    <row r="280" spans="1:10" s="162" customFormat="1" x14ac:dyDescent="0.2">
      <c r="A280" s="148"/>
      <c r="B280" s="150"/>
      <c r="C280" s="158"/>
      <c r="D280" s="43"/>
      <c r="E280" s="148"/>
      <c r="H280" s="43"/>
      <c r="I280" s="43"/>
      <c r="J280" s="43"/>
    </row>
    <row r="281" spans="1:10" s="162" customFormat="1" x14ac:dyDescent="0.2">
      <c r="A281" s="148"/>
      <c r="B281" s="150"/>
      <c r="C281" s="158"/>
      <c r="D281" s="43"/>
      <c r="E281" s="148"/>
      <c r="H281" s="43"/>
      <c r="I281" s="43"/>
      <c r="J281" s="43"/>
    </row>
    <row r="282" spans="1:10" s="162" customFormat="1" x14ac:dyDescent="0.2">
      <c r="A282" s="148"/>
      <c r="B282" s="150"/>
      <c r="C282" s="158"/>
      <c r="D282" s="43"/>
      <c r="E282" s="148"/>
      <c r="H282" s="43"/>
      <c r="I282" s="43"/>
      <c r="J282" s="43"/>
    </row>
    <row r="283" spans="1:10" s="162" customFormat="1" x14ac:dyDescent="0.2">
      <c r="A283" s="148"/>
      <c r="B283" s="150"/>
      <c r="C283" s="158"/>
      <c r="D283" s="43"/>
      <c r="E283" s="148"/>
      <c r="H283" s="43"/>
      <c r="I283" s="43"/>
      <c r="J283" s="43"/>
    </row>
    <row r="284" spans="1:10" s="162" customFormat="1" x14ac:dyDescent="0.2">
      <c r="A284" s="148"/>
      <c r="B284" s="150"/>
      <c r="C284" s="158"/>
      <c r="D284" s="43"/>
      <c r="E284" s="148"/>
      <c r="H284" s="43"/>
      <c r="I284" s="43"/>
      <c r="J284" s="43"/>
    </row>
    <row r="285" spans="1:10" s="162" customFormat="1" x14ac:dyDescent="0.2">
      <c r="A285" s="148"/>
      <c r="B285" s="150"/>
      <c r="C285" s="158"/>
      <c r="D285" s="43"/>
      <c r="E285" s="148"/>
      <c r="H285" s="43"/>
      <c r="I285" s="43"/>
      <c r="J285" s="43"/>
    </row>
    <row r="286" spans="1:10" s="162" customFormat="1" x14ac:dyDescent="0.2">
      <c r="A286" s="148"/>
      <c r="B286" s="150"/>
      <c r="C286" s="158"/>
      <c r="D286" s="43"/>
      <c r="E286" s="148"/>
      <c r="H286" s="43"/>
      <c r="I286" s="43"/>
      <c r="J286" s="43"/>
    </row>
    <row r="287" spans="1:10" s="162" customFormat="1" x14ac:dyDescent="0.2">
      <c r="A287" s="148"/>
      <c r="B287" s="150"/>
      <c r="C287" s="158"/>
      <c r="D287" s="43"/>
      <c r="E287" s="148"/>
      <c r="H287" s="43"/>
      <c r="I287" s="43"/>
      <c r="J287" s="43"/>
    </row>
    <row r="288" spans="1:10" s="162" customFormat="1" x14ac:dyDescent="0.2">
      <c r="A288" s="148"/>
      <c r="B288" s="150"/>
      <c r="C288" s="158"/>
      <c r="D288" s="43"/>
      <c r="E288" s="148"/>
      <c r="H288" s="43"/>
      <c r="I288" s="43"/>
      <c r="J288" s="43"/>
    </row>
    <row r="289" spans="1:10" s="162" customFormat="1" x14ac:dyDescent="0.2">
      <c r="A289" s="148"/>
      <c r="B289" s="150"/>
      <c r="C289" s="158"/>
      <c r="D289" s="43"/>
      <c r="E289" s="148"/>
      <c r="H289" s="43"/>
      <c r="I289" s="43"/>
      <c r="J289" s="43"/>
    </row>
    <row r="290" spans="1:10" s="162" customFormat="1" x14ac:dyDescent="0.2">
      <c r="A290" s="148"/>
      <c r="B290" s="150"/>
      <c r="C290" s="158"/>
      <c r="D290" s="43"/>
      <c r="E290" s="148"/>
      <c r="H290" s="43"/>
      <c r="I290" s="43"/>
      <c r="J290" s="43"/>
    </row>
    <row r="291" spans="1:10" s="162" customFormat="1" x14ac:dyDescent="0.2">
      <c r="A291" s="148"/>
      <c r="B291" s="150"/>
      <c r="C291" s="158"/>
      <c r="D291" s="43"/>
      <c r="E291" s="148"/>
      <c r="H291" s="43"/>
      <c r="I291" s="43"/>
      <c r="J291" s="43"/>
    </row>
    <row r="292" spans="1:10" s="162" customFormat="1" x14ac:dyDescent="0.2">
      <c r="A292" s="148"/>
      <c r="B292" s="150"/>
      <c r="C292" s="158"/>
      <c r="D292" s="43"/>
      <c r="E292" s="148"/>
      <c r="H292" s="43"/>
      <c r="I292" s="43"/>
      <c r="J292" s="43"/>
    </row>
    <row r="293" spans="1:10" s="162" customFormat="1" x14ac:dyDescent="0.2">
      <c r="A293" s="148"/>
      <c r="B293" s="150"/>
      <c r="C293" s="158"/>
      <c r="D293" s="43"/>
      <c r="E293" s="148"/>
      <c r="H293" s="43"/>
      <c r="I293" s="43"/>
      <c r="J293" s="43"/>
    </row>
    <row r="294" spans="1:10" s="162" customFormat="1" x14ac:dyDescent="0.2">
      <c r="A294" s="148"/>
      <c r="B294" s="150"/>
      <c r="C294" s="158"/>
      <c r="D294" s="43"/>
      <c r="E294" s="148"/>
      <c r="H294" s="43"/>
      <c r="I294" s="43"/>
      <c r="J294" s="43"/>
    </row>
    <row r="295" spans="1:10" s="162" customFormat="1" x14ac:dyDescent="0.2">
      <c r="A295" s="148"/>
      <c r="B295" s="150"/>
      <c r="C295" s="158"/>
      <c r="D295" s="43"/>
      <c r="E295" s="148"/>
      <c r="H295" s="43"/>
      <c r="I295" s="43"/>
      <c r="J295" s="43"/>
    </row>
    <row r="296" spans="1:10" s="162" customFormat="1" x14ac:dyDescent="0.2">
      <c r="A296" s="148"/>
      <c r="B296" s="150"/>
      <c r="C296" s="158"/>
      <c r="D296" s="43"/>
      <c r="E296" s="148"/>
      <c r="H296" s="43"/>
      <c r="I296" s="43"/>
      <c r="J296" s="43"/>
    </row>
    <row r="297" spans="1:10" s="162" customFormat="1" x14ac:dyDescent="0.2">
      <c r="A297" s="148"/>
      <c r="B297" s="150"/>
      <c r="C297" s="158"/>
      <c r="D297" s="43"/>
      <c r="E297" s="148"/>
      <c r="H297" s="43"/>
      <c r="I297" s="43"/>
      <c r="J297" s="43"/>
    </row>
    <row r="298" spans="1:10" s="162" customFormat="1" x14ac:dyDescent="0.2">
      <c r="A298" s="148"/>
      <c r="B298" s="150"/>
      <c r="C298" s="158"/>
      <c r="D298" s="43"/>
      <c r="E298" s="148"/>
      <c r="H298" s="43"/>
      <c r="I298" s="43"/>
      <c r="J298" s="43"/>
    </row>
    <row r="299" spans="1:10" s="162" customFormat="1" x14ac:dyDescent="0.2">
      <c r="A299" s="148"/>
      <c r="B299" s="150"/>
      <c r="C299" s="158"/>
      <c r="D299" s="43"/>
      <c r="E299" s="148"/>
      <c r="H299" s="43"/>
      <c r="I299" s="43"/>
      <c r="J299" s="43"/>
    </row>
    <row r="300" spans="1:10" s="162" customFormat="1" x14ac:dyDescent="0.2">
      <c r="A300" s="148"/>
      <c r="B300" s="150"/>
      <c r="C300" s="158"/>
      <c r="D300" s="43"/>
      <c r="E300" s="148"/>
      <c r="H300" s="43"/>
      <c r="I300" s="43"/>
      <c r="J300" s="43"/>
    </row>
    <row r="301" spans="1:10" s="162" customFormat="1" x14ac:dyDescent="0.2">
      <c r="A301" s="148"/>
      <c r="B301" s="150"/>
      <c r="C301" s="158"/>
      <c r="D301" s="43"/>
      <c r="E301" s="148"/>
      <c r="H301" s="43"/>
      <c r="I301" s="43"/>
      <c r="J301" s="43"/>
    </row>
    <row r="302" spans="1:10" s="162" customFormat="1" x14ac:dyDescent="0.2">
      <c r="A302" s="148"/>
      <c r="B302" s="150"/>
      <c r="C302" s="158"/>
      <c r="D302" s="43"/>
      <c r="E302" s="148"/>
      <c r="H302" s="43"/>
      <c r="I302" s="43"/>
      <c r="J302" s="43"/>
    </row>
    <row r="303" spans="1:10" s="162" customFormat="1" x14ac:dyDescent="0.2">
      <c r="A303" s="148"/>
      <c r="B303" s="150"/>
      <c r="C303" s="158"/>
      <c r="D303" s="43"/>
      <c r="E303" s="148"/>
      <c r="H303" s="43"/>
      <c r="I303" s="43"/>
      <c r="J303" s="43"/>
    </row>
    <row r="304" spans="1:10" s="162" customFormat="1" x14ac:dyDescent="0.2">
      <c r="A304" s="148"/>
      <c r="B304" s="150"/>
      <c r="C304" s="158"/>
      <c r="D304" s="43"/>
      <c r="E304" s="148"/>
      <c r="H304" s="43"/>
      <c r="I304" s="43"/>
      <c r="J304" s="43"/>
    </row>
    <row r="305" spans="1:10" s="162" customFormat="1" x14ac:dyDescent="0.2">
      <c r="A305" s="148"/>
      <c r="B305" s="150"/>
      <c r="C305" s="158"/>
      <c r="D305" s="43"/>
      <c r="E305" s="148"/>
      <c r="H305" s="43"/>
      <c r="I305" s="43"/>
      <c r="J305" s="43"/>
    </row>
    <row r="306" spans="1:10" s="162" customFormat="1" x14ac:dyDescent="0.2">
      <c r="A306" s="148"/>
      <c r="B306" s="150"/>
      <c r="C306" s="158"/>
      <c r="D306" s="43"/>
      <c r="E306" s="148"/>
      <c r="H306" s="43"/>
      <c r="I306" s="43"/>
      <c r="J306" s="43"/>
    </row>
    <row r="307" spans="1:10" s="162" customFormat="1" x14ac:dyDescent="0.2">
      <c r="A307" s="148"/>
      <c r="B307" s="150"/>
      <c r="C307" s="158"/>
      <c r="D307" s="43"/>
      <c r="E307" s="148"/>
      <c r="H307" s="43"/>
      <c r="I307" s="43"/>
      <c r="J307" s="43"/>
    </row>
    <row r="308" spans="1:10" s="162" customFormat="1" x14ac:dyDescent="0.2">
      <c r="A308" s="148"/>
      <c r="B308" s="150"/>
      <c r="C308" s="158"/>
      <c r="D308" s="43"/>
      <c r="E308" s="148"/>
      <c r="H308" s="43"/>
      <c r="I308" s="43"/>
      <c r="J308" s="43"/>
    </row>
    <row r="309" spans="1:10" s="162" customFormat="1" x14ac:dyDescent="0.2">
      <c r="A309" s="148"/>
      <c r="B309" s="150"/>
      <c r="C309" s="158"/>
      <c r="D309" s="43"/>
      <c r="E309" s="148"/>
      <c r="H309" s="43"/>
      <c r="I309" s="43"/>
      <c r="J309" s="43"/>
    </row>
    <row r="310" spans="1:10" s="162" customFormat="1" x14ac:dyDescent="0.2">
      <c r="A310" s="148"/>
      <c r="B310" s="150"/>
      <c r="C310" s="158"/>
      <c r="D310" s="43"/>
      <c r="E310" s="148"/>
      <c r="H310" s="43"/>
      <c r="I310" s="43"/>
      <c r="J310" s="43"/>
    </row>
    <row r="311" spans="1:10" s="162" customFormat="1" x14ac:dyDescent="0.2">
      <c r="A311" s="148"/>
      <c r="B311" s="150"/>
      <c r="C311" s="158"/>
      <c r="D311" s="43"/>
      <c r="E311" s="148"/>
      <c r="H311" s="43"/>
      <c r="I311" s="43"/>
      <c r="J311" s="43"/>
    </row>
    <row r="312" spans="1:10" s="162" customFormat="1" x14ac:dyDescent="0.2">
      <c r="A312" s="148"/>
      <c r="B312" s="150"/>
      <c r="C312" s="158"/>
      <c r="D312" s="43"/>
      <c r="E312" s="148"/>
      <c r="H312" s="43"/>
      <c r="I312" s="43"/>
      <c r="J312" s="43"/>
    </row>
    <row r="313" spans="1:10" s="162" customFormat="1" x14ac:dyDescent="0.2">
      <c r="A313" s="148"/>
      <c r="B313" s="150"/>
      <c r="C313" s="158"/>
      <c r="D313" s="43"/>
      <c r="E313" s="148"/>
      <c r="H313" s="43"/>
      <c r="I313" s="43"/>
      <c r="J313" s="43"/>
    </row>
    <row r="314" spans="1:10" s="162" customFormat="1" x14ac:dyDescent="0.2">
      <c r="A314" s="148"/>
      <c r="B314" s="150"/>
      <c r="C314" s="158"/>
      <c r="D314" s="43"/>
      <c r="E314" s="148"/>
      <c r="H314" s="43"/>
      <c r="I314" s="43"/>
      <c r="J314" s="43"/>
    </row>
    <row r="315" spans="1:10" s="162" customFormat="1" x14ac:dyDescent="0.2">
      <c r="A315" s="148"/>
      <c r="B315" s="150"/>
      <c r="C315" s="158"/>
      <c r="D315" s="43"/>
      <c r="E315" s="148"/>
      <c r="H315" s="43"/>
      <c r="I315" s="43"/>
      <c r="J315" s="43"/>
    </row>
    <row r="316" spans="1:10" s="162" customFormat="1" x14ac:dyDescent="0.2">
      <c r="A316" s="148"/>
      <c r="B316" s="150"/>
      <c r="C316" s="158"/>
      <c r="D316" s="43"/>
      <c r="E316" s="148"/>
      <c r="H316" s="43"/>
      <c r="I316" s="43"/>
      <c r="J316" s="43"/>
    </row>
    <row r="317" spans="1:10" s="162" customFormat="1" x14ac:dyDescent="0.2">
      <c r="A317" s="148"/>
      <c r="B317" s="150"/>
      <c r="C317" s="158"/>
      <c r="D317" s="43"/>
      <c r="E317" s="148"/>
      <c r="H317" s="43"/>
      <c r="I317" s="43"/>
      <c r="J317" s="43"/>
    </row>
    <row r="318" spans="1:10" s="162" customFormat="1" x14ac:dyDescent="0.2">
      <c r="A318" s="148"/>
      <c r="B318" s="150"/>
      <c r="C318" s="158"/>
      <c r="D318" s="43"/>
      <c r="E318" s="148"/>
      <c r="H318" s="43"/>
      <c r="I318" s="43"/>
      <c r="J318" s="43"/>
    </row>
    <row r="319" spans="1:10" s="162" customFormat="1" x14ac:dyDescent="0.2">
      <c r="A319" s="148"/>
      <c r="B319" s="150"/>
      <c r="C319" s="158"/>
      <c r="D319" s="43"/>
      <c r="E319" s="148"/>
      <c r="H319" s="43"/>
      <c r="I319" s="43"/>
      <c r="J319" s="43"/>
    </row>
    <row r="320" spans="1:10" s="162" customFormat="1" x14ac:dyDescent="0.2">
      <c r="A320" s="148"/>
      <c r="B320" s="150"/>
      <c r="C320" s="158"/>
      <c r="D320" s="43"/>
      <c r="E320" s="148"/>
      <c r="H320" s="43"/>
      <c r="I320" s="43"/>
      <c r="J320" s="43"/>
    </row>
    <row r="321" spans="1:10" s="162" customFormat="1" x14ac:dyDescent="0.2">
      <c r="A321" s="148"/>
      <c r="B321" s="150"/>
      <c r="C321" s="158"/>
      <c r="D321" s="43"/>
      <c r="E321" s="148"/>
      <c r="H321" s="43"/>
      <c r="I321" s="43"/>
      <c r="J321" s="43"/>
    </row>
    <row r="322" spans="1:10" s="162" customFormat="1" x14ac:dyDescent="0.2">
      <c r="A322" s="148"/>
      <c r="B322" s="150"/>
      <c r="C322" s="158"/>
      <c r="D322" s="43"/>
      <c r="E322" s="148"/>
      <c r="H322" s="43"/>
      <c r="I322" s="43"/>
      <c r="J322" s="43"/>
    </row>
    <row r="323" spans="1:10" s="162" customFormat="1" x14ac:dyDescent="0.2">
      <c r="A323" s="148"/>
      <c r="B323" s="150"/>
      <c r="C323" s="158"/>
      <c r="D323" s="43"/>
      <c r="E323" s="148"/>
      <c r="H323" s="43"/>
      <c r="I323" s="43"/>
      <c r="J323" s="43"/>
    </row>
    <row r="324" spans="1:10" s="162" customFormat="1" x14ac:dyDescent="0.2">
      <c r="A324" s="148"/>
      <c r="B324" s="150"/>
      <c r="C324" s="158"/>
      <c r="D324" s="43"/>
      <c r="E324" s="148"/>
      <c r="H324" s="43"/>
      <c r="I324" s="43"/>
      <c r="J324" s="43"/>
    </row>
    <row r="325" spans="1:10" s="162" customFormat="1" x14ac:dyDescent="0.2">
      <c r="A325" s="148"/>
      <c r="B325" s="150"/>
      <c r="C325" s="158"/>
      <c r="D325" s="43"/>
      <c r="E325" s="148"/>
      <c r="H325" s="43"/>
      <c r="I325" s="43"/>
      <c r="J325" s="43"/>
    </row>
    <row r="326" spans="1:10" s="162" customFormat="1" x14ac:dyDescent="0.2">
      <c r="A326" s="148"/>
      <c r="B326" s="150"/>
      <c r="C326" s="158"/>
      <c r="D326" s="43"/>
      <c r="E326" s="148"/>
      <c r="H326" s="43"/>
      <c r="I326" s="43"/>
      <c r="J326" s="43"/>
    </row>
    <row r="327" spans="1:10" s="162" customFormat="1" x14ac:dyDescent="0.2">
      <c r="A327" s="148"/>
      <c r="B327" s="150"/>
      <c r="C327" s="158"/>
      <c r="D327" s="43"/>
      <c r="E327" s="148"/>
      <c r="H327" s="43"/>
      <c r="I327" s="43"/>
      <c r="J327" s="43"/>
    </row>
    <row r="328" spans="1:10" s="162" customFormat="1" x14ac:dyDescent="0.2">
      <c r="A328" s="148"/>
      <c r="B328" s="150"/>
      <c r="C328" s="158"/>
      <c r="D328" s="43"/>
      <c r="E328" s="148"/>
      <c r="H328" s="43"/>
      <c r="I328" s="43"/>
      <c r="J328" s="43"/>
    </row>
    <row r="329" spans="1:10" s="162" customFormat="1" x14ac:dyDescent="0.2">
      <c r="A329" s="148"/>
      <c r="B329" s="150"/>
      <c r="C329" s="158"/>
      <c r="D329" s="43"/>
      <c r="E329" s="148"/>
      <c r="H329" s="43"/>
      <c r="I329" s="43"/>
      <c r="J329" s="43"/>
    </row>
    <row r="330" spans="1:10" s="162" customFormat="1" x14ac:dyDescent="0.2">
      <c r="A330" s="148"/>
      <c r="B330" s="150"/>
      <c r="C330" s="158"/>
      <c r="D330" s="43"/>
      <c r="E330" s="148"/>
      <c r="H330" s="43"/>
      <c r="I330" s="43"/>
      <c r="J330" s="43"/>
    </row>
    <row r="331" spans="1:10" s="162" customFormat="1" x14ac:dyDescent="0.2">
      <c r="A331" s="148"/>
      <c r="B331" s="150"/>
      <c r="C331" s="158"/>
      <c r="D331" s="43"/>
      <c r="E331" s="148"/>
      <c r="H331" s="43"/>
      <c r="I331" s="43"/>
      <c r="J331" s="43"/>
    </row>
    <row r="332" spans="1:10" s="162" customFormat="1" x14ac:dyDescent="0.2">
      <c r="A332" s="148"/>
      <c r="B332" s="150"/>
      <c r="C332" s="158"/>
      <c r="D332" s="43"/>
      <c r="E332" s="148"/>
      <c r="H332" s="43"/>
      <c r="I332" s="43"/>
      <c r="J332" s="43"/>
    </row>
    <row r="333" spans="1:10" s="162" customFormat="1" x14ac:dyDescent="0.2">
      <c r="A333" s="148"/>
      <c r="B333" s="150"/>
      <c r="C333" s="158"/>
      <c r="D333" s="43"/>
      <c r="E333" s="148"/>
      <c r="H333" s="43"/>
      <c r="I333" s="43"/>
      <c r="J333" s="43"/>
    </row>
    <row r="334" spans="1:10" s="162" customFormat="1" x14ac:dyDescent="0.2">
      <c r="A334" s="148"/>
      <c r="B334" s="150"/>
      <c r="C334" s="158"/>
      <c r="D334" s="43"/>
      <c r="E334" s="148"/>
      <c r="H334" s="43"/>
      <c r="I334" s="43"/>
      <c r="J334" s="43"/>
    </row>
    <row r="335" spans="1:10" s="162" customFormat="1" x14ac:dyDescent="0.2">
      <c r="A335" s="148"/>
      <c r="B335" s="150"/>
      <c r="C335" s="158"/>
      <c r="D335" s="43"/>
      <c r="E335" s="148"/>
      <c r="H335" s="43"/>
      <c r="I335" s="43"/>
      <c r="J335" s="43"/>
    </row>
    <row r="336" spans="1:10" s="162" customFormat="1" x14ac:dyDescent="0.2">
      <c r="A336" s="148"/>
      <c r="B336" s="150"/>
      <c r="C336" s="158"/>
      <c r="D336" s="43"/>
      <c r="E336" s="148"/>
      <c r="H336" s="43"/>
      <c r="I336" s="43"/>
      <c r="J336" s="43"/>
    </row>
    <row r="337" spans="1:10" s="162" customFormat="1" x14ac:dyDescent="0.2">
      <c r="A337" s="148"/>
      <c r="B337" s="150"/>
      <c r="C337" s="158"/>
      <c r="D337" s="43"/>
      <c r="E337" s="148"/>
      <c r="H337" s="43"/>
      <c r="I337" s="43"/>
      <c r="J337" s="43"/>
    </row>
    <row r="338" spans="1:10" s="162" customFormat="1" x14ac:dyDescent="0.2">
      <c r="A338" s="148"/>
      <c r="B338" s="150"/>
      <c r="C338" s="158"/>
      <c r="D338" s="43"/>
      <c r="E338" s="148"/>
      <c r="H338" s="43"/>
      <c r="I338" s="43"/>
      <c r="J338" s="43"/>
    </row>
    <row r="339" spans="1:10" s="162" customFormat="1" x14ac:dyDescent="0.2">
      <c r="A339" s="148"/>
      <c r="B339" s="150"/>
      <c r="C339" s="158"/>
      <c r="D339" s="43"/>
      <c r="E339" s="148"/>
      <c r="H339" s="43"/>
      <c r="I339" s="43"/>
      <c r="J339" s="43"/>
    </row>
    <row r="340" spans="1:10" s="162" customFormat="1" x14ac:dyDescent="0.2">
      <c r="A340" s="148"/>
      <c r="B340" s="150"/>
      <c r="C340" s="158"/>
      <c r="D340" s="43"/>
      <c r="E340" s="148"/>
      <c r="H340" s="43"/>
      <c r="I340" s="43"/>
      <c r="J340" s="43"/>
    </row>
    <row r="341" spans="1:10" s="162" customFormat="1" x14ac:dyDescent="0.2">
      <c r="A341" s="148"/>
      <c r="B341" s="150"/>
      <c r="C341" s="158"/>
      <c r="D341" s="43"/>
      <c r="E341" s="148"/>
      <c r="H341" s="43"/>
      <c r="I341" s="43"/>
      <c r="J341" s="43"/>
    </row>
    <row r="342" spans="1:10" s="162" customFormat="1" x14ac:dyDescent="0.2">
      <c r="A342" s="148"/>
      <c r="B342" s="150"/>
      <c r="C342" s="158"/>
      <c r="D342" s="43"/>
      <c r="E342" s="148"/>
      <c r="H342" s="43"/>
      <c r="I342" s="43"/>
      <c r="J342" s="43"/>
    </row>
    <row r="343" spans="1:10" s="162" customFormat="1" x14ac:dyDescent="0.2">
      <c r="A343" s="148"/>
      <c r="B343" s="150"/>
      <c r="C343" s="158"/>
      <c r="D343" s="43"/>
      <c r="E343" s="148"/>
      <c r="H343" s="43"/>
      <c r="I343" s="43"/>
      <c r="J343" s="43"/>
    </row>
    <row r="344" spans="1:10" s="162" customFormat="1" x14ac:dyDescent="0.2">
      <c r="A344" s="148"/>
      <c r="B344" s="150"/>
      <c r="C344" s="158"/>
      <c r="D344" s="43"/>
      <c r="E344" s="148"/>
      <c r="H344" s="43"/>
      <c r="I344" s="43"/>
      <c r="J344" s="43"/>
    </row>
    <row r="345" spans="1:10" s="162" customFormat="1" x14ac:dyDescent="0.2">
      <c r="A345" s="148"/>
      <c r="B345" s="150"/>
      <c r="C345" s="158"/>
      <c r="D345" s="43"/>
      <c r="E345" s="148"/>
      <c r="H345" s="43"/>
      <c r="I345" s="43"/>
      <c r="J345" s="43"/>
    </row>
    <row r="346" spans="1:10" s="162" customFormat="1" x14ac:dyDescent="0.2">
      <c r="A346" s="148"/>
      <c r="B346" s="150"/>
      <c r="C346" s="158"/>
      <c r="D346" s="43"/>
      <c r="E346" s="148"/>
      <c r="H346" s="43"/>
      <c r="I346" s="43"/>
      <c r="J346" s="43"/>
    </row>
    <row r="347" spans="1:10" s="162" customFormat="1" x14ac:dyDescent="0.2">
      <c r="A347" s="148"/>
      <c r="B347" s="150"/>
      <c r="C347" s="158"/>
      <c r="D347" s="43"/>
      <c r="E347" s="148"/>
      <c r="H347" s="43"/>
      <c r="I347" s="43"/>
      <c r="J347" s="43"/>
    </row>
    <row r="348" spans="1:10" s="162" customFormat="1" x14ac:dyDescent="0.2">
      <c r="A348" s="148"/>
      <c r="B348" s="150"/>
      <c r="C348" s="158"/>
      <c r="D348" s="43"/>
      <c r="E348" s="148"/>
      <c r="H348" s="43"/>
      <c r="I348" s="43"/>
      <c r="J348" s="43"/>
    </row>
    <row r="349" spans="1:10" s="162" customFormat="1" x14ac:dyDescent="0.2">
      <c r="A349" s="148"/>
      <c r="B349" s="150"/>
      <c r="C349" s="158"/>
      <c r="D349" s="43"/>
      <c r="E349" s="148"/>
      <c r="H349" s="43"/>
      <c r="I349" s="43"/>
      <c r="J349" s="43"/>
    </row>
    <row r="350" spans="1:10" s="162" customFormat="1" x14ac:dyDescent="0.2">
      <c r="A350" s="148"/>
      <c r="B350" s="150"/>
      <c r="C350" s="158"/>
      <c r="D350" s="43"/>
      <c r="E350" s="148"/>
      <c r="H350" s="43"/>
      <c r="I350" s="43"/>
      <c r="J350" s="43"/>
    </row>
    <row r="351" spans="1:10" s="162" customFormat="1" x14ac:dyDescent="0.2">
      <c r="A351" s="148"/>
      <c r="B351" s="150"/>
      <c r="C351" s="158"/>
      <c r="D351" s="43"/>
      <c r="E351" s="148"/>
      <c r="H351" s="43"/>
      <c r="I351" s="43"/>
      <c r="J351" s="43"/>
    </row>
    <row r="352" spans="1:10" s="162" customFormat="1" x14ac:dyDescent="0.2">
      <c r="A352" s="148"/>
      <c r="B352" s="150"/>
      <c r="C352" s="158"/>
      <c r="D352" s="43"/>
      <c r="E352" s="148"/>
      <c r="H352" s="43"/>
      <c r="I352" s="43"/>
      <c r="J352" s="43"/>
    </row>
    <row r="353" spans="1:10" s="162" customFormat="1" x14ac:dyDescent="0.2">
      <c r="A353" s="148"/>
      <c r="B353" s="150"/>
      <c r="C353" s="158"/>
      <c r="D353" s="43"/>
      <c r="E353" s="148"/>
      <c r="H353" s="43"/>
      <c r="I353" s="43"/>
      <c r="J353" s="43"/>
    </row>
    <row r="354" spans="1:10" s="162" customFormat="1" x14ac:dyDescent="0.2">
      <c r="A354" s="148"/>
      <c r="B354" s="150"/>
      <c r="C354" s="158"/>
      <c r="D354" s="43"/>
      <c r="E354" s="148"/>
      <c r="H354" s="43"/>
      <c r="I354" s="43"/>
      <c r="J354" s="43"/>
    </row>
    <row r="355" spans="1:10" s="162" customFormat="1" x14ac:dyDescent="0.2">
      <c r="A355" s="148"/>
      <c r="B355" s="150"/>
      <c r="C355" s="158"/>
      <c r="D355" s="43"/>
      <c r="E355" s="148"/>
      <c r="H355" s="43"/>
      <c r="I355" s="43"/>
      <c r="J355" s="43"/>
    </row>
    <row r="356" spans="1:10" s="162" customFormat="1" x14ac:dyDescent="0.2">
      <c r="A356" s="148"/>
      <c r="B356" s="150"/>
      <c r="C356" s="158"/>
      <c r="D356" s="43"/>
      <c r="E356" s="148"/>
      <c r="H356" s="43"/>
      <c r="I356" s="43"/>
      <c r="J356" s="43"/>
    </row>
    <row r="357" spans="1:10" s="162" customFormat="1" x14ac:dyDescent="0.2">
      <c r="A357" s="148"/>
      <c r="B357" s="150"/>
      <c r="C357" s="158"/>
      <c r="D357" s="43"/>
      <c r="E357" s="148"/>
      <c r="H357" s="43"/>
      <c r="I357" s="43"/>
      <c r="J357" s="43"/>
    </row>
    <row r="358" spans="1:10" s="162" customFormat="1" x14ac:dyDescent="0.2">
      <c r="A358" s="148"/>
      <c r="B358" s="150"/>
      <c r="C358" s="158"/>
      <c r="D358" s="43"/>
      <c r="E358" s="148"/>
      <c r="H358" s="43"/>
      <c r="I358" s="43"/>
      <c r="J358" s="43"/>
    </row>
    <row r="359" spans="1:10" s="162" customFormat="1" x14ac:dyDescent="0.2">
      <c r="A359" s="148"/>
      <c r="B359" s="150"/>
      <c r="C359" s="158"/>
      <c r="D359" s="43"/>
      <c r="E359" s="148"/>
      <c r="H359" s="43"/>
      <c r="I359" s="43"/>
      <c r="J359" s="43"/>
    </row>
    <row r="360" spans="1:10" s="162" customFormat="1" x14ac:dyDescent="0.2">
      <c r="A360" s="148"/>
      <c r="B360" s="150"/>
      <c r="C360" s="158"/>
      <c r="D360" s="43"/>
      <c r="E360" s="148"/>
      <c r="H360" s="43"/>
      <c r="I360" s="43"/>
      <c r="J360" s="43"/>
    </row>
    <row r="361" spans="1:10" s="162" customFormat="1" x14ac:dyDescent="0.2">
      <c r="A361" s="148"/>
      <c r="B361" s="150"/>
      <c r="C361" s="158"/>
      <c r="D361" s="43"/>
      <c r="E361" s="148"/>
      <c r="H361" s="43"/>
      <c r="I361" s="43"/>
      <c r="J361" s="43"/>
    </row>
    <row r="362" spans="1:10" s="162" customFormat="1" x14ac:dyDescent="0.2">
      <c r="A362" s="148"/>
      <c r="B362" s="150"/>
      <c r="C362" s="158"/>
      <c r="D362" s="43"/>
      <c r="E362" s="148"/>
      <c r="H362" s="43"/>
      <c r="I362" s="43"/>
      <c r="J362" s="43"/>
    </row>
    <row r="363" spans="1:10" s="162" customFormat="1" x14ac:dyDescent="0.2">
      <c r="A363" s="148"/>
      <c r="B363" s="150"/>
      <c r="C363" s="158"/>
      <c r="D363" s="43"/>
      <c r="E363" s="148"/>
      <c r="H363" s="43"/>
      <c r="I363" s="43"/>
      <c r="J363" s="43"/>
    </row>
    <row r="364" spans="1:10" s="162" customFormat="1" x14ac:dyDescent="0.2">
      <c r="A364" s="148"/>
      <c r="B364" s="150"/>
      <c r="C364" s="158"/>
      <c r="D364" s="43"/>
      <c r="E364" s="148"/>
      <c r="H364" s="43"/>
      <c r="I364" s="43"/>
      <c r="J364" s="43"/>
    </row>
    <row r="365" spans="1:10" s="162" customFormat="1" x14ac:dyDescent="0.2">
      <c r="A365" s="148"/>
      <c r="B365" s="150"/>
      <c r="C365" s="158"/>
      <c r="D365" s="43"/>
      <c r="E365" s="148"/>
      <c r="H365" s="43"/>
      <c r="I365" s="43"/>
      <c r="J365" s="43"/>
    </row>
    <row r="366" spans="1:10" s="162" customFormat="1" x14ac:dyDescent="0.2">
      <c r="A366" s="148"/>
      <c r="B366" s="150"/>
      <c r="C366" s="158"/>
      <c r="D366" s="43"/>
      <c r="E366" s="148"/>
      <c r="H366" s="43"/>
      <c r="I366" s="43"/>
      <c r="J366" s="43"/>
    </row>
    <row r="367" spans="1:10" s="162" customFormat="1" x14ac:dyDescent="0.2">
      <c r="A367" s="148"/>
      <c r="B367" s="150"/>
      <c r="C367" s="158"/>
      <c r="D367" s="43"/>
      <c r="E367" s="148"/>
      <c r="H367" s="43"/>
      <c r="I367" s="43"/>
      <c r="J367" s="43"/>
    </row>
    <row r="368" spans="1:10" s="162" customFormat="1" x14ac:dyDescent="0.2">
      <c r="A368" s="148"/>
      <c r="B368" s="150"/>
      <c r="C368" s="158"/>
      <c r="D368" s="43"/>
      <c r="E368" s="148"/>
      <c r="H368" s="43"/>
      <c r="I368" s="43"/>
      <c r="J368" s="43"/>
    </row>
    <row r="369" spans="1:10" s="162" customFormat="1" x14ac:dyDescent="0.2">
      <c r="A369" s="148"/>
      <c r="B369" s="150"/>
      <c r="C369" s="158"/>
      <c r="D369" s="43"/>
      <c r="E369" s="148"/>
      <c r="H369" s="43"/>
      <c r="I369" s="43"/>
      <c r="J369" s="43"/>
    </row>
    <row r="370" spans="1:10" s="162" customFormat="1" x14ac:dyDescent="0.2">
      <c r="A370" s="148"/>
      <c r="B370" s="150"/>
      <c r="C370" s="158"/>
      <c r="D370" s="43"/>
      <c r="E370" s="148"/>
      <c r="H370" s="43"/>
      <c r="I370" s="43"/>
      <c r="J370" s="43"/>
    </row>
    <row r="371" spans="1:10" s="162" customFormat="1" x14ac:dyDescent="0.2">
      <c r="A371" s="148"/>
      <c r="B371" s="150"/>
      <c r="C371" s="158"/>
      <c r="D371" s="43"/>
      <c r="E371" s="148"/>
      <c r="H371" s="43"/>
      <c r="I371" s="43"/>
      <c r="J371" s="43"/>
    </row>
    <row r="372" spans="1:10" s="162" customFormat="1" x14ac:dyDescent="0.2">
      <c r="A372" s="148"/>
      <c r="B372" s="150"/>
      <c r="C372" s="158"/>
      <c r="D372" s="43"/>
      <c r="E372" s="148"/>
      <c r="H372" s="43"/>
      <c r="I372" s="43"/>
      <c r="J372" s="43"/>
    </row>
    <row r="373" spans="1:10" s="162" customFormat="1" x14ac:dyDescent="0.2">
      <c r="A373" s="148"/>
      <c r="B373" s="150"/>
      <c r="C373" s="158"/>
      <c r="D373" s="43"/>
      <c r="E373" s="148"/>
      <c r="H373" s="43"/>
      <c r="I373" s="43"/>
      <c r="J373" s="43"/>
    </row>
    <row r="374" spans="1:10" s="162" customFormat="1" x14ac:dyDescent="0.2">
      <c r="A374" s="148"/>
      <c r="B374" s="150"/>
      <c r="C374" s="158"/>
      <c r="D374" s="43"/>
      <c r="E374" s="148"/>
      <c r="H374" s="43"/>
      <c r="I374" s="43"/>
      <c r="J374" s="43"/>
    </row>
    <row r="375" spans="1:10" s="162" customFormat="1" x14ac:dyDescent="0.2">
      <c r="A375" s="148"/>
      <c r="B375" s="150"/>
      <c r="C375" s="158"/>
      <c r="D375" s="43"/>
      <c r="E375" s="148"/>
      <c r="H375" s="43"/>
      <c r="I375" s="43"/>
      <c r="J375" s="43"/>
    </row>
    <row r="376" spans="1:10" s="162" customFormat="1" x14ac:dyDescent="0.2">
      <c r="A376" s="148"/>
      <c r="B376" s="150"/>
      <c r="C376" s="158"/>
      <c r="D376" s="43"/>
      <c r="E376" s="148"/>
      <c r="H376" s="43"/>
      <c r="I376" s="43"/>
      <c r="J376" s="43"/>
    </row>
    <row r="377" spans="1:10" s="162" customFormat="1" x14ac:dyDescent="0.2">
      <c r="A377" s="148"/>
      <c r="B377" s="150"/>
      <c r="C377" s="158"/>
      <c r="D377" s="43"/>
      <c r="E377" s="148"/>
      <c r="H377" s="43"/>
      <c r="I377" s="43"/>
      <c r="J377" s="43"/>
    </row>
    <row r="378" spans="1:10" s="162" customFormat="1" x14ac:dyDescent="0.2">
      <c r="A378" s="148"/>
      <c r="B378" s="150"/>
      <c r="C378" s="158"/>
      <c r="D378" s="43"/>
      <c r="E378" s="148"/>
      <c r="H378" s="43"/>
      <c r="I378" s="43"/>
      <c r="J378" s="43"/>
    </row>
    <row r="379" spans="1:10" s="162" customFormat="1" x14ac:dyDescent="0.2">
      <c r="A379" s="148"/>
      <c r="B379" s="150"/>
      <c r="C379" s="158"/>
      <c r="D379" s="43"/>
      <c r="E379" s="148"/>
      <c r="H379" s="43"/>
      <c r="I379" s="43"/>
      <c r="J379" s="43"/>
    </row>
    <row r="380" spans="1:10" s="162" customFormat="1" x14ac:dyDescent="0.2">
      <c r="A380" s="148"/>
      <c r="B380" s="150"/>
      <c r="C380" s="158"/>
      <c r="D380" s="43"/>
      <c r="E380" s="148"/>
      <c r="H380" s="43"/>
      <c r="I380" s="43"/>
      <c r="J380" s="43"/>
    </row>
    <row r="381" spans="1:10" s="162" customFormat="1" x14ac:dyDescent="0.2">
      <c r="A381" s="148"/>
      <c r="B381" s="150"/>
      <c r="C381" s="158"/>
      <c r="D381" s="43"/>
      <c r="E381" s="148"/>
      <c r="H381" s="43"/>
      <c r="I381" s="43"/>
      <c r="J381" s="43"/>
    </row>
    <row r="382" spans="1:10" s="162" customFormat="1" x14ac:dyDescent="0.2">
      <c r="A382" s="148"/>
      <c r="B382" s="150"/>
      <c r="C382" s="158"/>
      <c r="D382" s="43"/>
      <c r="E382" s="148"/>
      <c r="H382" s="43"/>
      <c r="I382" s="43"/>
      <c r="J382" s="43"/>
    </row>
    <row r="383" spans="1:10" s="162" customFormat="1" x14ac:dyDescent="0.2">
      <c r="A383" s="148"/>
      <c r="B383" s="150"/>
      <c r="C383" s="158"/>
      <c r="D383" s="43"/>
      <c r="E383" s="148"/>
      <c r="H383" s="43"/>
      <c r="I383" s="43"/>
      <c r="J383" s="43"/>
    </row>
    <row r="384" spans="1:10" s="162" customFormat="1" x14ac:dyDescent="0.2">
      <c r="A384" s="148"/>
      <c r="B384" s="150"/>
      <c r="C384" s="158"/>
      <c r="D384" s="43"/>
      <c r="E384" s="148"/>
      <c r="H384" s="43"/>
      <c r="I384" s="43"/>
      <c r="J384" s="43"/>
    </row>
    <row r="385" spans="1:10" s="162" customFormat="1" x14ac:dyDescent="0.2">
      <c r="A385" s="148"/>
      <c r="B385" s="150"/>
      <c r="C385" s="158"/>
      <c r="D385" s="43"/>
      <c r="E385" s="148"/>
      <c r="H385" s="43"/>
      <c r="I385" s="43"/>
      <c r="J385" s="43"/>
    </row>
    <row r="386" spans="1:10" s="162" customFormat="1" x14ac:dyDescent="0.2">
      <c r="A386" s="148"/>
      <c r="B386" s="150"/>
      <c r="C386" s="158"/>
      <c r="D386" s="43"/>
      <c r="E386" s="148"/>
      <c r="H386" s="43"/>
      <c r="I386" s="43"/>
      <c r="J386" s="43"/>
    </row>
    <row r="387" spans="1:10" s="162" customFormat="1" x14ac:dyDescent="0.2">
      <c r="A387" s="148"/>
      <c r="B387" s="150"/>
      <c r="C387" s="158"/>
      <c r="D387" s="43"/>
      <c r="E387" s="148"/>
      <c r="H387" s="43"/>
      <c r="I387" s="43"/>
      <c r="J387" s="43"/>
    </row>
    <row r="388" spans="1:10" s="162" customFormat="1" x14ac:dyDescent="0.2">
      <c r="A388" s="148"/>
      <c r="B388" s="150"/>
      <c r="C388" s="158"/>
      <c r="D388" s="43"/>
      <c r="E388" s="148"/>
      <c r="H388" s="43"/>
      <c r="I388" s="43"/>
      <c r="J388" s="43"/>
    </row>
    <row r="389" spans="1:10" s="162" customFormat="1" x14ac:dyDescent="0.2">
      <c r="A389" s="148"/>
      <c r="B389" s="150"/>
      <c r="C389" s="158"/>
      <c r="D389" s="43"/>
      <c r="E389" s="148"/>
      <c r="H389" s="43"/>
      <c r="I389" s="43"/>
      <c r="J389" s="43"/>
    </row>
    <row r="390" spans="1:10" s="162" customFormat="1" x14ac:dyDescent="0.2">
      <c r="A390" s="148"/>
      <c r="B390" s="150"/>
      <c r="C390" s="158"/>
      <c r="D390" s="43"/>
      <c r="E390" s="148"/>
      <c r="H390" s="43"/>
      <c r="I390" s="43"/>
      <c r="J390" s="43"/>
    </row>
    <row r="391" spans="1:10" s="162" customFormat="1" x14ac:dyDescent="0.2">
      <c r="A391" s="148"/>
      <c r="B391" s="150"/>
      <c r="C391" s="158"/>
      <c r="D391" s="43"/>
      <c r="E391" s="148"/>
      <c r="H391" s="43"/>
      <c r="I391" s="43"/>
      <c r="J391" s="43"/>
    </row>
    <row r="392" spans="1:10" s="162" customFormat="1" x14ac:dyDescent="0.2">
      <c r="A392" s="148"/>
      <c r="B392" s="150"/>
      <c r="C392" s="158"/>
      <c r="D392" s="43"/>
      <c r="E392" s="148"/>
      <c r="H392" s="43"/>
      <c r="I392" s="43"/>
      <c r="J392" s="43"/>
    </row>
    <row r="393" spans="1:10" s="162" customFormat="1" x14ac:dyDescent="0.2">
      <c r="A393" s="148"/>
      <c r="B393" s="150"/>
      <c r="C393" s="158"/>
      <c r="D393" s="43"/>
      <c r="E393" s="148"/>
      <c r="H393" s="43"/>
      <c r="I393" s="43"/>
      <c r="J393" s="43"/>
    </row>
    <row r="394" spans="1:10" s="162" customFormat="1" x14ac:dyDescent="0.2">
      <c r="A394" s="148"/>
      <c r="B394" s="150"/>
      <c r="C394" s="158"/>
      <c r="D394" s="43"/>
      <c r="E394" s="148"/>
      <c r="H394" s="43"/>
      <c r="I394" s="43"/>
      <c r="J394" s="43"/>
    </row>
    <row r="395" spans="1:10" s="162" customFormat="1" x14ac:dyDescent="0.2">
      <c r="A395" s="148"/>
      <c r="B395" s="150"/>
      <c r="C395" s="158"/>
      <c r="D395" s="43"/>
      <c r="E395" s="148"/>
      <c r="H395" s="43"/>
      <c r="I395" s="43"/>
      <c r="J395" s="43"/>
    </row>
    <row r="396" spans="1:10" s="162" customFormat="1" x14ac:dyDescent="0.2">
      <c r="A396" s="148"/>
      <c r="B396" s="150"/>
      <c r="C396" s="158"/>
      <c r="D396" s="43"/>
      <c r="E396" s="148"/>
      <c r="H396" s="43"/>
      <c r="I396" s="43"/>
      <c r="J396" s="43"/>
    </row>
    <row r="397" spans="1:10" s="162" customFormat="1" x14ac:dyDescent="0.2">
      <c r="A397" s="148"/>
      <c r="B397" s="150"/>
      <c r="C397" s="158"/>
      <c r="D397" s="43"/>
      <c r="E397" s="148"/>
      <c r="H397" s="43"/>
      <c r="I397" s="43"/>
      <c r="J397" s="43"/>
    </row>
    <row r="398" spans="1:10" s="162" customFormat="1" x14ac:dyDescent="0.2">
      <c r="A398" s="148"/>
      <c r="B398" s="150"/>
      <c r="C398" s="158"/>
      <c r="D398" s="43"/>
      <c r="E398" s="148"/>
      <c r="H398" s="43"/>
      <c r="I398" s="43"/>
      <c r="J398" s="43"/>
    </row>
    <row r="399" spans="1:10" s="162" customFormat="1" x14ac:dyDescent="0.2">
      <c r="A399" s="148"/>
      <c r="B399" s="150"/>
      <c r="C399" s="158"/>
      <c r="D399" s="43"/>
      <c r="E399" s="148"/>
      <c r="H399" s="43"/>
      <c r="I399" s="43"/>
      <c r="J399" s="43"/>
    </row>
    <row r="400" spans="1:10" s="162" customFormat="1" x14ac:dyDescent="0.2">
      <c r="A400" s="148"/>
      <c r="B400" s="150"/>
      <c r="C400" s="158"/>
      <c r="D400" s="43"/>
      <c r="E400" s="148"/>
      <c r="H400" s="43"/>
      <c r="I400" s="43"/>
      <c r="J400" s="43"/>
    </row>
    <row r="401" spans="1:10" s="162" customFormat="1" x14ac:dyDescent="0.2">
      <c r="A401" s="148"/>
      <c r="B401" s="150"/>
      <c r="C401" s="158"/>
      <c r="D401" s="43"/>
      <c r="E401" s="148"/>
      <c r="H401" s="43"/>
      <c r="I401" s="43"/>
      <c r="J401" s="43"/>
    </row>
    <row r="402" spans="1:10" s="162" customFormat="1" x14ac:dyDescent="0.2">
      <c r="A402" s="148"/>
      <c r="B402" s="150"/>
      <c r="C402" s="158"/>
      <c r="D402" s="43"/>
      <c r="E402" s="148"/>
      <c r="H402" s="43"/>
      <c r="I402" s="43"/>
      <c r="J402" s="43"/>
    </row>
    <row r="403" spans="1:10" s="162" customFormat="1" x14ac:dyDescent="0.2">
      <c r="A403" s="148"/>
      <c r="B403" s="150"/>
      <c r="C403" s="158"/>
      <c r="D403" s="43"/>
      <c r="E403" s="148"/>
      <c r="H403" s="43"/>
      <c r="I403" s="43"/>
      <c r="J403" s="43"/>
    </row>
    <row r="404" spans="1:10" s="162" customFormat="1" x14ac:dyDescent="0.2">
      <c r="A404" s="148"/>
      <c r="B404" s="150"/>
      <c r="C404" s="158"/>
      <c r="D404" s="43"/>
      <c r="E404" s="148"/>
      <c r="H404" s="43"/>
      <c r="I404" s="43"/>
      <c r="J404" s="43"/>
    </row>
    <row r="405" spans="1:10" s="162" customFormat="1" x14ac:dyDescent="0.2">
      <c r="A405" s="148"/>
      <c r="B405" s="150"/>
      <c r="C405" s="158"/>
      <c r="D405" s="43"/>
      <c r="E405" s="148"/>
      <c r="H405" s="43"/>
      <c r="I405" s="43"/>
      <c r="J405" s="43"/>
    </row>
    <row r="406" spans="1:10" s="162" customFormat="1" x14ac:dyDescent="0.2">
      <c r="A406" s="148"/>
      <c r="B406" s="150"/>
      <c r="C406" s="158"/>
      <c r="D406" s="43"/>
      <c r="E406" s="148"/>
      <c r="H406" s="43"/>
      <c r="I406" s="43"/>
      <c r="J406" s="43"/>
    </row>
    <row r="407" spans="1:10" s="162" customFormat="1" x14ac:dyDescent="0.2">
      <c r="A407" s="148"/>
      <c r="B407" s="150"/>
      <c r="C407" s="158"/>
      <c r="D407" s="43"/>
      <c r="E407" s="148"/>
      <c r="H407" s="43"/>
      <c r="I407" s="43"/>
      <c r="J407" s="43"/>
    </row>
    <row r="408" spans="1:10" s="162" customFormat="1" x14ac:dyDescent="0.2">
      <c r="A408" s="148"/>
      <c r="B408" s="150"/>
      <c r="C408" s="158"/>
      <c r="D408" s="43"/>
      <c r="E408" s="148"/>
      <c r="H408" s="43"/>
      <c r="I408" s="43"/>
      <c r="J408" s="43"/>
    </row>
    <row r="409" spans="1:10" s="162" customFormat="1" x14ac:dyDescent="0.2">
      <c r="A409" s="148"/>
      <c r="B409" s="150"/>
      <c r="C409" s="158"/>
      <c r="D409" s="43"/>
      <c r="E409" s="148"/>
      <c r="H409" s="43"/>
      <c r="I409" s="43"/>
      <c r="J409" s="43"/>
    </row>
    <row r="410" spans="1:10" s="162" customFormat="1" x14ac:dyDescent="0.2">
      <c r="A410" s="148"/>
      <c r="B410" s="150"/>
      <c r="C410" s="158"/>
      <c r="D410" s="43"/>
      <c r="E410" s="148"/>
      <c r="H410" s="43"/>
      <c r="I410" s="43"/>
      <c r="J410" s="43"/>
    </row>
    <row r="411" spans="1:10" s="162" customFormat="1" x14ac:dyDescent="0.2">
      <c r="A411" s="148"/>
      <c r="B411" s="150"/>
      <c r="C411" s="158"/>
      <c r="D411" s="43"/>
      <c r="E411" s="148"/>
      <c r="H411" s="43"/>
      <c r="I411" s="43"/>
      <c r="J411" s="43"/>
    </row>
    <row r="412" spans="1:10" s="162" customFormat="1" x14ac:dyDescent="0.2">
      <c r="A412" s="148"/>
      <c r="B412" s="150"/>
      <c r="C412" s="158"/>
      <c r="D412" s="43"/>
      <c r="E412" s="148"/>
      <c r="H412" s="43"/>
      <c r="I412" s="43"/>
      <c r="J412" s="43"/>
    </row>
    <row r="413" spans="1:10" s="162" customFormat="1" x14ac:dyDescent="0.2">
      <c r="A413" s="148"/>
      <c r="B413" s="150"/>
      <c r="C413" s="158"/>
      <c r="D413" s="43"/>
      <c r="E413" s="148"/>
      <c r="H413" s="43"/>
      <c r="I413" s="43"/>
      <c r="J413" s="43"/>
    </row>
    <row r="414" spans="1:10" s="162" customFormat="1" x14ac:dyDescent="0.2">
      <c r="A414" s="148"/>
      <c r="B414" s="150"/>
      <c r="C414" s="158"/>
      <c r="D414" s="43"/>
      <c r="E414" s="148"/>
      <c r="H414" s="43"/>
      <c r="I414" s="43"/>
      <c r="J414" s="43"/>
    </row>
    <row r="415" spans="1:10" s="162" customFormat="1" x14ac:dyDescent="0.2">
      <c r="A415" s="148"/>
      <c r="B415" s="150"/>
      <c r="C415" s="158"/>
      <c r="D415" s="43"/>
      <c r="E415" s="148"/>
      <c r="H415" s="43"/>
      <c r="I415" s="43"/>
      <c r="J415" s="43"/>
    </row>
    <row r="416" spans="1:10" s="162" customFormat="1" x14ac:dyDescent="0.2">
      <c r="A416" s="148"/>
      <c r="B416" s="150"/>
      <c r="C416" s="158"/>
      <c r="D416" s="43"/>
      <c r="E416" s="148"/>
      <c r="H416" s="43"/>
      <c r="I416" s="43"/>
      <c r="J416" s="43"/>
    </row>
    <row r="417" spans="1:10" s="162" customFormat="1" x14ac:dyDescent="0.2">
      <c r="A417" s="148"/>
      <c r="B417" s="150"/>
      <c r="C417" s="158"/>
      <c r="D417" s="43"/>
      <c r="E417" s="148"/>
      <c r="H417" s="43"/>
      <c r="I417" s="43"/>
      <c r="J417" s="43"/>
    </row>
    <row r="418" spans="1:10" s="162" customFormat="1" x14ac:dyDescent="0.2">
      <c r="A418" s="148"/>
      <c r="B418" s="150"/>
      <c r="C418" s="158"/>
      <c r="D418" s="43"/>
      <c r="E418" s="148"/>
      <c r="H418" s="43"/>
      <c r="I418" s="43"/>
      <c r="J418" s="43"/>
    </row>
    <row r="419" spans="1:10" s="162" customFormat="1" x14ac:dyDescent="0.2">
      <c r="A419" s="148"/>
      <c r="B419" s="150"/>
      <c r="C419" s="158"/>
      <c r="D419" s="43"/>
      <c r="E419" s="148"/>
      <c r="H419" s="43"/>
      <c r="I419" s="43"/>
      <c r="J419" s="43"/>
    </row>
    <row r="420" spans="1:10" s="162" customFormat="1" x14ac:dyDescent="0.2">
      <c r="A420" s="148"/>
      <c r="B420" s="150"/>
      <c r="C420" s="158"/>
      <c r="D420" s="43"/>
      <c r="E420" s="148"/>
      <c r="H420" s="43"/>
      <c r="I420" s="43"/>
      <c r="J420" s="43"/>
    </row>
    <row r="421" spans="1:10" s="162" customFormat="1" x14ac:dyDescent="0.2">
      <c r="A421" s="148"/>
      <c r="B421" s="150"/>
      <c r="C421" s="158"/>
      <c r="D421" s="43"/>
      <c r="E421" s="148"/>
      <c r="H421" s="43"/>
      <c r="I421" s="43"/>
      <c r="J421" s="43"/>
    </row>
    <row r="422" spans="1:10" s="162" customFormat="1" x14ac:dyDescent="0.2">
      <c r="A422" s="148"/>
      <c r="B422" s="150"/>
      <c r="C422" s="158"/>
      <c r="D422" s="43"/>
      <c r="E422" s="148"/>
      <c r="H422" s="43"/>
      <c r="I422" s="43"/>
      <c r="J422" s="43"/>
    </row>
    <row r="423" spans="1:10" s="162" customFormat="1" x14ac:dyDescent="0.2">
      <c r="A423" s="148"/>
      <c r="B423" s="150"/>
      <c r="C423" s="158"/>
      <c r="D423" s="43"/>
      <c r="E423" s="148"/>
      <c r="H423" s="43"/>
      <c r="I423" s="43"/>
      <c r="J423" s="43"/>
    </row>
    <row r="424" spans="1:10" s="162" customFormat="1" x14ac:dyDescent="0.2">
      <c r="A424" s="148"/>
      <c r="B424" s="150"/>
      <c r="C424" s="158"/>
      <c r="D424" s="43"/>
      <c r="E424" s="148"/>
      <c r="H424" s="43"/>
      <c r="I424" s="43"/>
      <c r="J424" s="43"/>
    </row>
    <row r="425" spans="1:10" s="162" customFormat="1" x14ac:dyDescent="0.2">
      <c r="A425" s="148"/>
      <c r="B425" s="150"/>
      <c r="C425" s="158"/>
      <c r="D425" s="43"/>
      <c r="E425" s="148"/>
      <c r="H425" s="43"/>
      <c r="I425" s="43"/>
      <c r="J425" s="43"/>
    </row>
    <row r="426" spans="1:10" s="162" customFormat="1" x14ac:dyDescent="0.2">
      <c r="A426" s="148"/>
      <c r="B426" s="150"/>
      <c r="C426" s="158"/>
      <c r="D426" s="43"/>
      <c r="E426" s="148"/>
      <c r="H426" s="43"/>
      <c r="I426" s="43"/>
      <c r="J426" s="43"/>
    </row>
    <row r="427" spans="1:10" s="162" customFormat="1" x14ac:dyDescent="0.2">
      <c r="A427" s="148"/>
      <c r="B427" s="150"/>
      <c r="C427" s="158"/>
      <c r="D427" s="43"/>
      <c r="E427" s="148"/>
      <c r="H427" s="43"/>
      <c r="I427" s="43"/>
      <c r="J427" s="43"/>
    </row>
    <row r="428" spans="1:10" s="162" customFormat="1" x14ac:dyDescent="0.2">
      <c r="A428" s="148"/>
      <c r="B428" s="150"/>
      <c r="C428" s="158"/>
      <c r="D428" s="43"/>
      <c r="E428" s="148"/>
      <c r="H428" s="43"/>
      <c r="I428" s="43"/>
      <c r="J428" s="43"/>
    </row>
    <row r="429" spans="1:10" s="162" customFormat="1" x14ac:dyDescent="0.2">
      <c r="A429" s="148"/>
      <c r="B429" s="150"/>
      <c r="C429" s="158"/>
      <c r="D429" s="43"/>
      <c r="E429" s="148"/>
      <c r="H429" s="43"/>
      <c r="I429" s="43"/>
      <c r="J429" s="43"/>
    </row>
    <row r="430" spans="1:10" s="162" customFormat="1" x14ac:dyDescent="0.2">
      <c r="A430" s="148"/>
      <c r="B430" s="150"/>
      <c r="C430" s="158"/>
      <c r="D430" s="43"/>
      <c r="E430" s="148"/>
      <c r="H430" s="43"/>
      <c r="I430" s="43"/>
      <c r="J430" s="43"/>
    </row>
    <row r="431" spans="1:10" s="162" customFormat="1" x14ac:dyDescent="0.2">
      <c r="A431" s="148"/>
      <c r="B431" s="150"/>
      <c r="C431" s="158"/>
      <c r="D431" s="43"/>
      <c r="E431" s="148"/>
      <c r="H431" s="43"/>
      <c r="I431" s="43"/>
      <c r="J431" s="43"/>
    </row>
    <row r="432" spans="1:10" s="162" customFormat="1" x14ac:dyDescent="0.2">
      <c r="A432" s="148"/>
      <c r="B432" s="150"/>
      <c r="C432" s="158"/>
      <c r="D432" s="43"/>
      <c r="E432" s="148"/>
      <c r="H432" s="43"/>
      <c r="I432" s="43"/>
      <c r="J432" s="43"/>
    </row>
    <row r="433" spans="1:10" s="162" customFormat="1" x14ac:dyDescent="0.2">
      <c r="A433" s="148"/>
      <c r="B433" s="150"/>
      <c r="C433" s="158"/>
      <c r="D433" s="43"/>
      <c r="E433" s="148"/>
      <c r="H433" s="43"/>
      <c r="I433" s="43"/>
      <c r="J433" s="43"/>
    </row>
    <row r="434" spans="1:10" s="162" customFormat="1" x14ac:dyDescent="0.2">
      <c r="A434" s="148"/>
      <c r="B434" s="150"/>
      <c r="C434" s="158"/>
      <c r="D434" s="43"/>
      <c r="E434" s="148"/>
      <c r="H434" s="43"/>
      <c r="I434" s="43"/>
      <c r="J434" s="43"/>
    </row>
    <row r="435" spans="1:10" s="162" customFormat="1" x14ac:dyDescent="0.2">
      <c r="A435" s="148"/>
      <c r="B435" s="150"/>
      <c r="C435" s="158"/>
      <c r="D435" s="43"/>
      <c r="E435" s="148"/>
      <c r="H435" s="43"/>
      <c r="I435" s="43"/>
      <c r="J435" s="43"/>
    </row>
    <row r="436" spans="1:10" s="162" customFormat="1" x14ac:dyDescent="0.2">
      <c r="A436" s="148"/>
      <c r="B436" s="150"/>
      <c r="C436" s="158"/>
      <c r="D436" s="43"/>
      <c r="E436" s="148"/>
      <c r="H436" s="43"/>
      <c r="I436" s="43"/>
      <c r="J436" s="43"/>
    </row>
    <row r="437" spans="1:10" s="162" customFormat="1" x14ac:dyDescent="0.2">
      <c r="A437" s="148"/>
      <c r="B437" s="150"/>
      <c r="C437" s="158"/>
      <c r="D437" s="43"/>
      <c r="E437" s="148"/>
      <c r="H437" s="43"/>
      <c r="I437" s="43"/>
      <c r="J437" s="43"/>
    </row>
    <row r="438" spans="1:10" s="162" customFormat="1" x14ac:dyDescent="0.2">
      <c r="A438" s="148"/>
      <c r="B438" s="150"/>
      <c r="C438" s="158"/>
      <c r="D438" s="43"/>
      <c r="E438" s="148"/>
      <c r="H438" s="43"/>
      <c r="I438" s="43"/>
      <c r="J438" s="43"/>
    </row>
    <row r="439" spans="1:10" s="162" customFormat="1" x14ac:dyDescent="0.2">
      <c r="A439" s="148"/>
      <c r="B439" s="150"/>
      <c r="C439" s="158"/>
      <c r="D439" s="43"/>
      <c r="E439" s="148"/>
      <c r="H439" s="43"/>
      <c r="I439" s="43"/>
      <c r="J439" s="43"/>
    </row>
    <row r="440" spans="1:10" s="162" customFormat="1" x14ac:dyDescent="0.2">
      <c r="A440" s="148"/>
      <c r="B440" s="150"/>
      <c r="C440" s="158"/>
      <c r="D440" s="43"/>
      <c r="E440" s="148"/>
      <c r="H440" s="43"/>
      <c r="I440" s="43"/>
      <c r="J440" s="43"/>
    </row>
    <row r="441" spans="1:10" s="162" customFormat="1" x14ac:dyDescent="0.2">
      <c r="A441" s="148"/>
      <c r="B441" s="150"/>
      <c r="C441" s="158"/>
      <c r="D441" s="43"/>
      <c r="E441" s="148"/>
      <c r="H441" s="43"/>
      <c r="I441" s="43"/>
      <c r="J441" s="43"/>
    </row>
    <row r="442" spans="1:10" s="162" customFormat="1" x14ac:dyDescent="0.2">
      <c r="A442" s="148"/>
      <c r="B442" s="150"/>
      <c r="C442" s="158"/>
      <c r="D442" s="43"/>
      <c r="E442" s="148"/>
      <c r="H442" s="43"/>
      <c r="I442" s="43"/>
      <c r="J442" s="43"/>
    </row>
    <row r="443" spans="1:10" s="162" customFormat="1" x14ac:dyDescent="0.2">
      <c r="A443" s="148"/>
      <c r="B443" s="150"/>
      <c r="C443" s="158"/>
      <c r="D443" s="43"/>
      <c r="E443" s="148"/>
      <c r="H443" s="43"/>
      <c r="I443" s="43"/>
      <c r="J443" s="43"/>
    </row>
    <row r="444" spans="1:10" s="162" customFormat="1" x14ac:dyDescent="0.2">
      <c r="A444" s="148"/>
      <c r="B444" s="150"/>
      <c r="C444" s="158"/>
      <c r="D444" s="43"/>
      <c r="E444" s="148"/>
      <c r="H444" s="43"/>
      <c r="I444" s="43"/>
      <c r="J444" s="43"/>
    </row>
    <row r="445" spans="1:10" s="162" customFormat="1" x14ac:dyDescent="0.2">
      <c r="A445" s="148"/>
      <c r="B445" s="150"/>
      <c r="C445" s="158"/>
      <c r="D445" s="43"/>
      <c r="E445" s="148"/>
      <c r="H445" s="43"/>
      <c r="I445" s="43"/>
      <c r="J445" s="43"/>
    </row>
    <row r="446" spans="1:10" s="162" customFormat="1" x14ac:dyDescent="0.2">
      <c r="A446" s="148"/>
      <c r="B446" s="150"/>
      <c r="C446" s="158"/>
      <c r="D446" s="43"/>
      <c r="E446" s="148"/>
      <c r="H446" s="43"/>
      <c r="I446" s="43"/>
      <c r="J446" s="43"/>
    </row>
    <row r="447" spans="1:10" s="162" customFormat="1" x14ac:dyDescent="0.2">
      <c r="A447" s="148"/>
      <c r="B447" s="150"/>
      <c r="C447" s="158"/>
      <c r="D447" s="43"/>
      <c r="E447" s="148"/>
      <c r="H447" s="43"/>
      <c r="I447" s="43"/>
      <c r="J447" s="43"/>
    </row>
    <row r="448" spans="1:10" s="162" customFormat="1" x14ac:dyDescent="0.2">
      <c r="A448" s="148"/>
      <c r="B448" s="150"/>
      <c r="C448" s="158"/>
      <c r="D448" s="43"/>
      <c r="E448" s="148"/>
      <c r="H448" s="43"/>
      <c r="I448" s="43"/>
      <c r="J448" s="43"/>
    </row>
    <row r="449" spans="1:10" s="162" customFormat="1" x14ac:dyDescent="0.2">
      <c r="A449" s="148"/>
      <c r="B449" s="150"/>
      <c r="C449" s="158"/>
      <c r="D449" s="43"/>
      <c r="E449" s="148"/>
      <c r="H449" s="43"/>
      <c r="I449" s="43"/>
      <c r="J449" s="43"/>
    </row>
    <row r="450" spans="1:10" s="162" customFormat="1" x14ac:dyDescent="0.2">
      <c r="A450" s="148"/>
      <c r="B450" s="150"/>
      <c r="C450" s="158"/>
      <c r="D450" s="43"/>
      <c r="E450" s="148"/>
      <c r="H450" s="43"/>
      <c r="I450" s="43"/>
      <c r="J450" s="43"/>
    </row>
    <row r="451" spans="1:10" s="162" customFormat="1" x14ac:dyDescent="0.2">
      <c r="A451" s="148"/>
      <c r="B451" s="150"/>
      <c r="C451" s="158"/>
      <c r="D451" s="43"/>
      <c r="E451" s="148"/>
      <c r="H451" s="43"/>
      <c r="I451" s="43"/>
      <c r="J451" s="43"/>
    </row>
    <row r="452" spans="1:10" s="162" customFormat="1" x14ac:dyDescent="0.2">
      <c r="A452" s="148"/>
      <c r="B452" s="150"/>
      <c r="C452" s="158"/>
      <c r="D452" s="43"/>
      <c r="E452" s="148"/>
      <c r="H452" s="43"/>
      <c r="I452" s="43"/>
      <c r="J452" s="43"/>
    </row>
    <row r="453" spans="1:10" s="162" customFormat="1" x14ac:dyDescent="0.2">
      <c r="A453" s="148"/>
      <c r="B453" s="150"/>
      <c r="C453" s="158"/>
      <c r="D453" s="43"/>
      <c r="E453" s="148"/>
      <c r="H453" s="43"/>
      <c r="I453" s="43"/>
      <c r="J453" s="43"/>
    </row>
    <row r="454" spans="1:10" s="162" customFormat="1" x14ac:dyDescent="0.2">
      <c r="A454" s="148"/>
      <c r="B454" s="150"/>
      <c r="C454" s="158"/>
      <c r="D454" s="43"/>
      <c r="E454" s="148"/>
      <c r="H454" s="43"/>
      <c r="I454" s="43"/>
      <c r="J454" s="43"/>
    </row>
    <row r="455" spans="1:10" s="162" customFormat="1" x14ac:dyDescent="0.2">
      <c r="A455" s="148"/>
      <c r="B455" s="150"/>
      <c r="C455" s="158"/>
      <c r="D455" s="43"/>
      <c r="E455" s="148"/>
      <c r="H455" s="43"/>
      <c r="I455" s="43"/>
      <c r="J455" s="43"/>
    </row>
    <row r="456" spans="1:10" s="162" customFormat="1" x14ac:dyDescent="0.2">
      <c r="A456" s="148"/>
      <c r="B456" s="150"/>
      <c r="C456" s="158"/>
      <c r="D456" s="43"/>
      <c r="E456" s="148"/>
      <c r="H456" s="43"/>
      <c r="I456" s="43"/>
      <c r="J456" s="43"/>
    </row>
    <row r="457" spans="1:10" s="162" customFormat="1" x14ac:dyDescent="0.2">
      <c r="A457" s="148"/>
      <c r="B457" s="150"/>
      <c r="C457" s="158"/>
      <c r="D457" s="43"/>
      <c r="E457" s="148"/>
      <c r="H457" s="43"/>
      <c r="I457" s="43"/>
      <c r="J457" s="43"/>
    </row>
    <row r="458" spans="1:10" s="162" customFormat="1" x14ac:dyDescent="0.2">
      <c r="A458" s="148"/>
      <c r="B458" s="150"/>
      <c r="C458" s="158"/>
      <c r="D458" s="43"/>
      <c r="E458" s="148"/>
      <c r="H458" s="43"/>
      <c r="I458" s="43"/>
      <c r="J458" s="43"/>
    </row>
    <row r="459" spans="1:10" s="162" customFormat="1" x14ac:dyDescent="0.2">
      <c r="A459" s="148"/>
      <c r="B459" s="150"/>
      <c r="C459" s="158"/>
      <c r="D459" s="43"/>
      <c r="E459" s="148"/>
      <c r="H459" s="43"/>
      <c r="I459" s="43"/>
      <c r="J459" s="43"/>
    </row>
    <row r="460" spans="1:10" s="162" customFormat="1" x14ac:dyDescent="0.2">
      <c r="A460" s="148"/>
      <c r="B460" s="150"/>
      <c r="C460" s="158"/>
      <c r="D460" s="43"/>
      <c r="E460" s="148"/>
      <c r="H460" s="43"/>
      <c r="I460" s="43"/>
      <c r="J460" s="43"/>
    </row>
    <row r="461" spans="1:10" s="162" customFormat="1" x14ac:dyDescent="0.2">
      <c r="A461" s="148"/>
      <c r="B461" s="150"/>
      <c r="C461" s="158"/>
      <c r="D461" s="43"/>
      <c r="E461" s="148"/>
      <c r="H461" s="43"/>
      <c r="I461" s="43"/>
      <c r="J461" s="43"/>
    </row>
    <row r="462" spans="1:10" s="162" customFormat="1" x14ac:dyDescent="0.2">
      <c r="A462" s="148"/>
      <c r="B462" s="150"/>
      <c r="C462" s="158"/>
      <c r="D462" s="43"/>
      <c r="E462" s="148"/>
      <c r="H462" s="43"/>
      <c r="I462" s="43"/>
      <c r="J462" s="43"/>
    </row>
    <row r="463" spans="1:10" s="162" customFormat="1" x14ac:dyDescent="0.2">
      <c r="A463" s="148"/>
      <c r="B463" s="150"/>
      <c r="C463" s="158"/>
      <c r="D463" s="43"/>
      <c r="E463" s="148"/>
      <c r="H463" s="43"/>
      <c r="I463" s="43"/>
      <c r="J463" s="43"/>
    </row>
    <row r="464" spans="1:10" s="162" customFormat="1" x14ac:dyDescent="0.2">
      <c r="A464" s="148"/>
      <c r="B464" s="150"/>
      <c r="C464" s="158"/>
      <c r="D464" s="43"/>
      <c r="E464" s="148"/>
      <c r="H464" s="43"/>
      <c r="I464" s="43"/>
      <c r="J464" s="43"/>
    </row>
    <row r="465" spans="1:10" s="162" customFormat="1" x14ac:dyDescent="0.2">
      <c r="A465" s="148"/>
      <c r="B465" s="150"/>
      <c r="C465" s="158"/>
      <c r="D465" s="43"/>
      <c r="E465" s="148"/>
      <c r="H465" s="43"/>
      <c r="I465" s="43"/>
      <c r="J465" s="43"/>
    </row>
    <row r="466" spans="1:10" s="162" customFormat="1" x14ac:dyDescent="0.2">
      <c r="A466" s="148"/>
      <c r="B466" s="150"/>
      <c r="C466" s="158"/>
      <c r="D466" s="43"/>
      <c r="E466" s="148"/>
      <c r="H466" s="43"/>
      <c r="I466" s="43"/>
      <c r="J466" s="43"/>
    </row>
    <row r="467" spans="1:10" s="162" customFormat="1" x14ac:dyDescent="0.2">
      <c r="A467" s="148"/>
      <c r="B467" s="150"/>
      <c r="C467" s="158"/>
      <c r="D467" s="43"/>
      <c r="E467" s="148"/>
      <c r="H467" s="43"/>
      <c r="I467" s="43"/>
      <c r="J467" s="43"/>
    </row>
    <row r="468" spans="1:10" s="162" customFormat="1" x14ac:dyDescent="0.2">
      <c r="A468" s="148"/>
      <c r="B468" s="150"/>
      <c r="C468" s="158"/>
      <c r="D468" s="43"/>
      <c r="E468" s="148"/>
      <c r="H468" s="43"/>
      <c r="I468" s="43"/>
      <c r="J468" s="43"/>
    </row>
    <row r="469" spans="1:10" s="162" customFormat="1" x14ac:dyDescent="0.2">
      <c r="A469" s="148"/>
      <c r="B469" s="150"/>
      <c r="C469" s="158"/>
      <c r="D469" s="43"/>
      <c r="E469" s="148"/>
      <c r="H469" s="43"/>
      <c r="I469" s="43"/>
      <c r="J469" s="43"/>
    </row>
    <row r="470" spans="1:10" s="162" customFormat="1" x14ac:dyDescent="0.2">
      <c r="A470" s="148"/>
      <c r="B470" s="150"/>
      <c r="C470" s="158"/>
      <c r="D470" s="43"/>
      <c r="E470" s="148"/>
      <c r="H470" s="43"/>
      <c r="I470" s="43"/>
      <c r="J470" s="43"/>
    </row>
    <row r="471" spans="1:10" s="162" customFormat="1" x14ac:dyDescent="0.2">
      <c r="A471" s="148"/>
      <c r="B471" s="150"/>
      <c r="C471" s="158"/>
      <c r="D471" s="43"/>
      <c r="E471" s="148"/>
      <c r="H471" s="43"/>
      <c r="I471" s="43"/>
      <c r="J471" s="43"/>
    </row>
    <row r="472" spans="1:10" s="162" customFormat="1" x14ac:dyDescent="0.2">
      <c r="A472" s="148"/>
      <c r="B472" s="150"/>
      <c r="C472" s="158"/>
      <c r="D472" s="43"/>
      <c r="E472" s="148"/>
      <c r="H472" s="43"/>
      <c r="I472" s="43"/>
      <c r="J472" s="43"/>
    </row>
    <row r="473" spans="1:10" s="162" customFormat="1" x14ac:dyDescent="0.2">
      <c r="A473" s="148"/>
      <c r="B473" s="150"/>
      <c r="C473" s="158"/>
      <c r="D473" s="43"/>
      <c r="E473" s="148"/>
      <c r="H473" s="43"/>
      <c r="I473" s="43"/>
      <c r="J473" s="43"/>
    </row>
    <row r="474" spans="1:10" s="162" customFormat="1" x14ac:dyDescent="0.2">
      <c r="A474" s="148"/>
      <c r="B474" s="150"/>
      <c r="C474" s="158"/>
      <c r="D474" s="43"/>
      <c r="E474" s="148"/>
      <c r="H474" s="43"/>
      <c r="I474" s="43"/>
      <c r="J474" s="43"/>
    </row>
    <row r="475" spans="1:10" s="162" customFormat="1" x14ac:dyDescent="0.2">
      <c r="A475" s="148"/>
      <c r="B475" s="150"/>
      <c r="C475" s="158"/>
      <c r="D475" s="43"/>
      <c r="E475" s="148"/>
      <c r="H475" s="43"/>
      <c r="I475" s="43"/>
      <c r="J475" s="43"/>
    </row>
    <row r="476" spans="1:10" s="162" customFormat="1" x14ac:dyDescent="0.2">
      <c r="A476" s="148"/>
      <c r="B476" s="150"/>
      <c r="C476" s="158"/>
      <c r="D476" s="43"/>
      <c r="E476" s="148"/>
      <c r="H476" s="43"/>
      <c r="I476" s="43"/>
      <c r="J476" s="43"/>
    </row>
    <row r="477" spans="1:10" s="162" customFormat="1" x14ac:dyDescent="0.2">
      <c r="A477" s="148"/>
      <c r="B477" s="150"/>
      <c r="C477" s="158"/>
      <c r="D477" s="43"/>
      <c r="E477" s="148"/>
      <c r="H477" s="43"/>
      <c r="I477" s="43"/>
      <c r="J477" s="43"/>
    </row>
    <row r="478" spans="1:10" s="162" customFormat="1" x14ac:dyDescent="0.2">
      <c r="A478" s="148"/>
      <c r="B478" s="150"/>
      <c r="C478" s="158"/>
      <c r="D478" s="43"/>
      <c r="E478" s="148"/>
      <c r="H478" s="43"/>
      <c r="I478" s="43"/>
      <c r="J478" s="43"/>
    </row>
    <row r="479" spans="1:10" s="162" customFormat="1" x14ac:dyDescent="0.2">
      <c r="A479" s="148"/>
      <c r="B479" s="150"/>
      <c r="C479" s="158"/>
      <c r="D479" s="43"/>
      <c r="E479" s="148"/>
      <c r="H479" s="43"/>
      <c r="I479" s="43"/>
      <c r="J479" s="43"/>
    </row>
    <row r="480" spans="1:10" s="162" customFormat="1" x14ac:dyDescent="0.2">
      <c r="A480" s="148"/>
      <c r="B480" s="150"/>
      <c r="C480" s="158"/>
      <c r="D480" s="43"/>
      <c r="E480" s="148"/>
      <c r="H480" s="43"/>
      <c r="I480" s="43"/>
      <c r="J480" s="43"/>
    </row>
    <row r="481" spans="1:10" s="162" customFormat="1" x14ac:dyDescent="0.2">
      <c r="A481" s="148"/>
      <c r="B481" s="150"/>
      <c r="C481" s="158"/>
      <c r="D481" s="43"/>
      <c r="E481" s="148"/>
      <c r="H481" s="43"/>
      <c r="I481" s="43"/>
      <c r="J481" s="43"/>
    </row>
    <row r="482" spans="1:10" s="162" customFormat="1" x14ac:dyDescent="0.2">
      <c r="A482" s="148"/>
      <c r="B482" s="150"/>
      <c r="C482" s="158"/>
      <c r="D482" s="43"/>
      <c r="E482" s="148"/>
      <c r="H482" s="43"/>
      <c r="I482" s="43"/>
      <c r="J482" s="43"/>
    </row>
    <row r="483" spans="1:10" s="162" customFormat="1" x14ac:dyDescent="0.2">
      <c r="A483" s="148"/>
      <c r="B483" s="150"/>
      <c r="C483" s="158"/>
      <c r="D483" s="43"/>
      <c r="E483" s="148"/>
      <c r="H483" s="43"/>
      <c r="I483" s="43"/>
      <c r="J483" s="43"/>
    </row>
    <row r="484" spans="1:10" s="162" customFormat="1" x14ac:dyDescent="0.2">
      <c r="A484" s="148"/>
      <c r="B484" s="150"/>
      <c r="C484" s="158"/>
      <c r="D484" s="43"/>
      <c r="E484" s="148"/>
      <c r="H484" s="43"/>
      <c r="I484" s="43"/>
      <c r="J484" s="43"/>
    </row>
    <row r="485" spans="1:10" s="162" customFormat="1" x14ac:dyDescent="0.2">
      <c r="A485" s="148"/>
      <c r="B485" s="150"/>
      <c r="C485" s="158"/>
      <c r="D485" s="43"/>
      <c r="E485" s="148"/>
      <c r="H485" s="43"/>
      <c r="I485" s="43"/>
      <c r="J485" s="43"/>
    </row>
    <row r="486" spans="1:10" s="162" customFormat="1" x14ac:dyDescent="0.2">
      <c r="A486" s="148"/>
      <c r="B486" s="150"/>
      <c r="C486" s="158"/>
      <c r="D486" s="43"/>
      <c r="E486" s="148"/>
      <c r="H486" s="43"/>
      <c r="I486" s="43"/>
      <c r="J486" s="43"/>
    </row>
    <row r="487" spans="1:10" s="162" customFormat="1" x14ac:dyDescent="0.2">
      <c r="A487" s="148"/>
      <c r="B487" s="150"/>
      <c r="C487" s="158"/>
      <c r="D487" s="43"/>
      <c r="E487" s="148"/>
      <c r="H487" s="43"/>
      <c r="I487" s="43"/>
      <c r="J487" s="43"/>
    </row>
    <row r="488" spans="1:10" s="162" customFormat="1" x14ac:dyDescent="0.2">
      <c r="A488" s="148"/>
      <c r="B488" s="150"/>
      <c r="C488" s="158"/>
      <c r="D488" s="43"/>
      <c r="E488" s="148"/>
      <c r="H488" s="43"/>
      <c r="I488" s="43"/>
      <c r="J488" s="43"/>
    </row>
    <row r="489" spans="1:10" s="162" customFormat="1" x14ac:dyDescent="0.2">
      <c r="A489" s="148"/>
      <c r="B489" s="150"/>
      <c r="C489" s="158"/>
      <c r="D489" s="43"/>
      <c r="E489" s="148"/>
      <c r="H489" s="43"/>
      <c r="I489" s="43"/>
      <c r="J489" s="43"/>
    </row>
    <row r="490" spans="1:10" s="162" customFormat="1" x14ac:dyDescent="0.2">
      <c r="A490" s="148"/>
      <c r="B490" s="150"/>
      <c r="C490" s="158"/>
      <c r="D490" s="43"/>
      <c r="E490" s="148"/>
      <c r="H490" s="43"/>
      <c r="I490" s="43"/>
      <c r="J490" s="43"/>
    </row>
    <row r="491" spans="1:10" s="162" customFormat="1" x14ac:dyDescent="0.2">
      <c r="A491" s="148"/>
      <c r="B491" s="150"/>
      <c r="C491" s="158"/>
      <c r="D491" s="43"/>
      <c r="E491" s="148"/>
      <c r="H491" s="43"/>
      <c r="I491" s="43"/>
      <c r="J491" s="43"/>
    </row>
    <row r="492" spans="1:10" s="162" customFormat="1" x14ac:dyDescent="0.2">
      <c r="A492" s="148"/>
      <c r="B492" s="150"/>
      <c r="C492" s="158"/>
      <c r="D492" s="43"/>
      <c r="E492" s="148"/>
      <c r="H492" s="43"/>
      <c r="I492" s="43"/>
      <c r="J492" s="43"/>
    </row>
    <row r="493" spans="1:10" s="162" customFormat="1" x14ac:dyDescent="0.2">
      <c r="A493" s="148"/>
      <c r="B493" s="150"/>
      <c r="C493" s="158"/>
      <c r="D493" s="43"/>
      <c r="E493" s="148"/>
      <c r="H493" s="43"/>
      <c r="I493" s="43"/>
      <c r="J493" s="43"/>
    </row>
    <row r="494" spans="1:10" s="162" customFormat="1" x14ac:dyDescent="0.2">
      <c r="A494" s="148"/>
      <c r="B494" s="150"/>
      <c r="C494" s="158"/>
      <c r="D494" s="43"/>
      <c r="E494" s="148"/>
      <c r="H494" s="43"/>
      <c r="I494" s="43"/>
      <c r="J494" s="43"/>
    </row>
    <row r="495" spans="1:10" s="162" customFormat="1" x14ac:dyDescent="0.2">
      <c r="A495" s="148"/>
      <c r="B495" s="150"/>
      <c r="C495" s="158"/>
      <c r="D495" s="43"/>
      <c r="E495" s="148"/>
      <c r="H495" s="43"/>
      <c r="I495" s="43"/>
      <c r="J495" s="43"/>
    </row>
    <row r="496" spans="1:10" s="162" customFormat="1" x14ac:dyDescent="0.2">
      <c r="A496" s="148"/>
      <c r="B496" s="150"/>
      <c r="C496" s="158"/>
      <c r="D496" s="43"/>
      <c r="E496" s="148"/>
      <c r="H496" s="43"/>
      <c r="I496" s="43"/>
      <c r="J496" s="43"/>
    </row>
    <row r="497" spans="1:10" s="162" customFormat="1" x14ac:dyDescent="0.2">
      <c r="A497" s="148"/>
      <c r="B497" s="150"/>
      <c r="C497" s="158"/>
      <c r="D497" s="43"/>
      <c r="E497" s="148"/>
      <c r="H497" s="43"/>
      <c r="I497" s="43"/>
      <c r="J497" s="43"/>
    </row>
    <row r="498" spans="1:10" s="162" customFormat="1" x14ac:dyDescent="0.2">
      <c r="A498" s="148"/>
      <c r="B498" s="150"/>
      <c r="C498" s="158"/>
      <c r="D498" s="43"/>
      <c r="E498" s="148"/>
      <c r="H498" s="43"/>
      <c r="I498" s="43"/>
      <c r="J498" s="43"/>
    </row>
    <row r="499" spans="1:10" s="162" customFormat="1" x14ac:dyDescent="0.2">
      <c r="A499" s="148"/>
      <c r="B499" s="150"/>
      <c r="C499" s="158"/>
      <c r="D499" s="43"/>
      <c r="E499" s="148"/>
      <c r="H499" s="43"/>
      <c r="I499" s="43"/>
      <c r="J499" s="43"/>
    </row>
    <row r="500" spans="1:10" s="162" customFormat="1" x14ac:dyDescent="0.2">
      <c r="A500" s="148"/>
      <c r="B500" s="150"/>
      <c r="C500" s="158"/>
      <c r="D500" s="43"/>
      <c r="E500" s="148"/>
      <c r="H500" s="43"/>
      <c r="I500" s="43"/>
      <c r="J500" s="43"/>
    </row>
    <row r="501" spans="1:10" s="162" customFormat="1" x14ac:dyDescent="0.2">
      <c r="A501" s="148"/>
      <c r="B501" s="150"/>
      <c r="C501" s="158"/>
      <c r="D501" s="43"/>
      <c r="E501" s="148"/>
      <c r="H501" s="43"/>
      <c r="I501" s="43"/>
      <c r="J501" s="43"/>
    </row>
    <row r="502" spans="1:10" s="162" customFormat="1" x14ac:dyDescent="0.2">
      <c r="A502" s="148"/>
      <c r="B502" s="150"/>
      <c r="C502" s="158"/>
      <c r="D502" s="43"/>
      <c r="E502" s="148"/>
      <c r="H502" s="43"/>
      <c r="I502" s="43"/>
      <c r="J502" s="43"/>
    </row>
    <row r="503" spans="1:10" s="162" customFormat="1" x14ac:dyDescent="0.2">
      <c r="A503" s="148"/>
      <c r="B503" s="150"/>
      <c r="C503" s="158"/>
      <c r="D503" s="43"/>
      <c r="E503" s="148"/>
      <c r="H503" s="43"/>
      <c r="I503" s="43"/>
      <c r="J503" s="43"/>
    </row>
    <row r="504" spans="1:10" s="162" customFormat="1" x14ac:dyDescent="0.2">
      <c r="A504" s="148"/>
      <c r="B504" s="150"/>
      <c r="C504" s="158"/>
      <c r="D504" s="43"/>
      <c r="E504" s="148"/>
      <c r="H504" s="43"/>
      <c r="I504" s="43"/>
      <c r="J504" s="43"/>
    </row>
    <row r="505" spans="1:10" s="162" customFormat="1" x14ac:dyDescent="0.2">
      <c r="A505" s="148"/>
      <c r="B505" s="150"/>
      <c r="C505" s="158"/>
      <c r="D505" s="43"/>
      <c r="E505" s="148"/>
      <c r="H505" s="43"/>
      <c r="I505" s="43"/>
      <c r="J505" s="43"/>
    </row>
    <row r="506" spans="1:10" s="162" customFormat="1" x14ac:dyDescent="0.2">
      <c r="A506" s="148"/>
      <c r="B506" s="150"/>
      <c r="C506" s="158"/>
      <c r="D506" s="43"/>
      <c r="E506" s="148"/>
      <c r="H506" s="43"/>
      <c r="I506" s="43"/>
      <c r="J506" s="43"/>
    </row>
    <row r="507" spans="1:10" s="162" customFormat="1" x14ac:dyDescent="0.2">
      <c r="A507" s="148"/>
      <c r="B507" s="150"/>
      <c r="C507" s="158"/>
      <c r="D507" s="43"/>
      <c r="E507" s="148"/>
      <c r="H507" s="43"/>
      <c r="I507" s="43"/>
      <c r="J507" s="43"/>
    </row>
    <row r="508" spans="1:10" s="162" customFormat="1" x14ac:dyDescent="0.2">
      <c r="A508" s="148"/>
      <c r="B508" s="150"/>
      <c r="C508" s="158"/>
      <c r="D508" s="43"/>
      <c r="E508" s="148"/>
      <c r="H508" s="43"/>
      <c r="I508" s="43"/>
      <c r="J508" s="43"/>
    </row>
    <row r="509" spans="1:10" s="162" customFormat="1" x14ac:dyDescent="0.2">
      <c r="A509" s="148"/>
      <c r="B509" s="150"/>
      <c r="C509" s="158"/>
      <c r="D509" s="43"/>
      <c r="E509" s="148"/>
      <c r="H509" s="43"/>
      <c r="I509" s="43"/>
      <c r="J509" s="43"/>
    </row>
    <row r="510" spans="1:10" s="162" customFormat="1" x14ac:dyDescent="0.2">
      <c r="A510" s="148"/>
      <c r="B510" s="150"/>
      <c r="C510" s="158"/>
      <c r="D510" s="43"/>
      <c r="E510" s="148"/>
      <c r="H510" s="43"/>
      <c r="I510" s="43"/>
      <c r="J510" s="43"/>
    </row>
    <row r="511" spans="1:10" s="162" customFormat="1" x14ac:dyDescent="0.2">
      <c r="A511" s="148"/>
      <c r="B511" s="150"/>
      <c r="C511" s="158"/>
      <c r="D511" s="43"/>
      <c r="E511" s="148"/>
      <c r="H511" s="43"/>
      <c r="I511" s="43"/>
      <c r="J511" s="43"/>
    </row>
    <row r="512" spans="1:10" s="162" customFormat="1" x14ac:dyDescent="0.2">
      <c r="A512" s="148"/>
      <c r="B512" s="150"/>
      <c r="C512" s="158"/>
      <c r="D512" s="43"/>
      <c r="E512" s="148"/>
      <c r="H512" s="43"/>
      <c r="I512" s="43"/>
      <c r="J512" s="43"/>
    </row>
    <row r="513" spans="1:10" s="162" customFormat="1" x14ac:dyDescent="0.2">
      <c r="A513" s="148"/>
      <c r="B513" s="150"/>
      <c r="C513" s="158"/>
      <c r="D513" s="43"/>
      <c r="E513" s="148"/>
      <c r="H513" s="43"/>
      <c r="I513" s="43"/>
      <c r="J513" s="43"/>
    </row>
    <row r="514" spans="1:10" s="162" customFormat="1" x14ac:dyDescent="0.2">
      <c r="A514" s="148"/>
      <c r="B514" s="150"/>
      <c r="C514" s="158"/>
      <c r="D514" s="43"/>
      <c r="E514" s="148"/>
      <c r="H514" s="43"/>
      <c r="I514" s="43"/>
      <c r="J514" s="43"/>
    </row>
    <row r="515" spans="1:10" s="162" customFormat="1" x14ac:dyDescent="0.2">
      <c r="A515" s="148"/>
      <c r="B515" s="150"/>
      <c r="C515" s="158"/>
      <c r="D515" s="43"/>
      <c r="E515" s="148"/>
      <c r="H515" s="43"/>
      <c r="I515" s="43"/>
      <c r="J515" s="43"/>
    </row>
    <row r="516" spans="1:10" s="162" customFormat="1" x14ac:dyDescent="0.2">
      <c r="A516" s="148"/>
      <c r="B516" s="150"/>
      <c r="C516" s="158"/>
      <c r="D516" s="43"/>
      <c r="E516" s="148"/>
      <c r="H516" s="43"/>
      <c r="I516" s="43"/>
      <c r="J516" s="43"/>
    </row>
    <row r="517" spans="1:10" s="162" customFormat="1" x14ac:dyDescent="0.2">
      <c r="A517" s="148"/>
      <c r="B517" s="150"/>
      <c r="C517" s="158"/>
      <c r="D517" s="43"/>
      <c r="E517" s="148"/>
      <c r="H517" s="43"/>
      <c r="I517" s="43"/>
      <c r="J517" s="43"/>
    </row>
    <row r="518" spans="1:10" s="162" customFormat="1" x14ac:dyDescent="0.2">
      <c r="A518" s="148"/>
      <c r="B518" s="150"/>
      <c r="C518" s="158"/>
      <c r="D518" s="43"/>
      <c r="E518" s="148"/>
      <c r="H518" s="43"/>
      <c r="I518" s="43"/>
      <c r="J518" s="43"/>
    </row>
    <row r="519" spans="1:10" s="162" customFormat="1" x14ac:dyDescent="0.2">
      <c r="A519" s="148"/>
      <c r="B519" s="150"/>
      <c r="C519" s="158"/>
      <c r="D519" s="43"/>
      <c r="E519" s="148"/>
      <c r="H519" s="43"/>
      <c r="I519" s="43"/>
      <c r="J519" s="43"/>
    </row>
    <row r="520" spans="1:10" s="162" customFormat="1" x14ac:dyDescent="0.2">
      <c r="A520" s="148"/>
      <c r="B520" s="150"/>
      <c r="C520" s="158"/>
      <c r="D520" s="43"/>
      <c r="E520" s="148"/>
      <c r="H520" s="43"/>
      <c r="I520" s="43"/>
      <c r="J520" s="43"/>
    </row>
    <row r="521" spans="1:10" s="162" customFormat="1" x14ac:dyDescent="0.2">
      <c r="A521" s="148"/>
      <c r="B521" s="150"/>
      <c r="C521" s="158"/>
      <c r="D521" s="43"/>
      <c r="E521" s="148"/>
      <c r="H521" s="43"/>
      <c r="I521" s="43"/>
      <c r="J521" s="43"/>
    </row>
    <row r="522" spans="1:10" s="162" customFormat="1" x14ac:dyDescent="0.2">
      <c r="A522" s="148"/>
      <c r="B522" s="150"/>
      <c r="C522" s="158"/>
      <c r="D522" s="43"/>
      <c r="E522" s="148"/>
      <c r="H522" s="43"/>
      <c r="I522" s="43"/>
      <c r="J522" s="43"/>
    </row>
    <row r="523" spans="1:10" s="162" customFormat="1" x14ac:dyDescent="0.2">
      <c r="A523" s="148"/>
      <c r="B523" s="150"/>
      <c r="C523" s="158"/>
      <c r="D523" s="43"/>
      <c r="E523" s="148"/>
      <c r="H523" s="43"/>
      <c r="I523" s="43"/>
      <c r="J523" s="43"/>
    </row>
    <row r="524" spans="1:10" s="162" customFormat="1" x14ac:dyDescent="0.2">
      <c r="A524" s="148"/>
      <c r="B524" s="150"/>
      <c r="C524" s="158"/>
      <c r="D524" s="43"/>
      <c r="E524" s="148"/>
      <c r="H524" s="43"/>
      <c r="I524" s="43"/>
      <c r="J524" s="43"/>
    </row>
    <row r="525" spans="1:10" s="162" customFormat="1" x14ac:dyDescent="0.2">
      <c r="A525" s="148"/>
      <c r="B525" s="150"/>
      <c r="C525" s="158"/>
      <c r="D525" s="43"/>
      <c r="E525" s="148"/>
      <c r="H525" s="43"/>
      <c r="I525" s="43"/>
      <c r="J525" s="43"/>
    </row>
    <row r="526" spans="1:10" s="162" customFormat="1" x14ac:dyDescent="0.2">
      <c r="A526" s="148"/>
      <c r="B526" s="150"/>
      <c r="C526" s="158"/>
      <c r="D526" s="43"/>
      <c r="E526" s="148"/>
      <c r="H526" s="43"/>
      <c r="I526" s="43"/>
      <c r="J526" s="43"/>
    </row>
    <row r="527" spans="1:10" s="162" customFormat="1" x14ac:dyDescent="0.2">
      <c r="A527" s="148"/>
      <c r="B527" s="150"/>
      <c r="C527" s="158"/>
      <c r="D527" s="43"/>
      <c r="E527" s="148"/>
      <c r="H527" s="43"/>
      <c r="I527" s="43"/>
      <c r="J527" s="43"/>
    </row>
    <row r="528" spans="1:10" s="162" customFormat="1" x14ac:dyDescent="0.2">
      <c r="A528" s="148"/>
      <c r="B528" s="150"/>
      <c r="C528" s="158"/>
      <c r="D528" s="43"/>
      <c r="E528" s="148"/>
      <c r="H528" s="43"/>
      <c r="I528" s="43"/>
      <c r="J528" s="43"/>
    </row>
    <row r="529" spans="1:10" s="162" customFormat="1" x14ac:dyDescent="0.2">
      <c r="A529" s="148"/>
      <c r="B529" s="150"/>
      <c r="C529" s="158"/>
      <c r="D529" s="43"/>
      <c r="E529" s="148"/>
      <c r="H529" s="43"/>
      <c r="I529" s="43"/>
      <c r="J529" s="43"/>
    </row>
    <row r="530" spans="1:10" s="162" customFormat="1" x14ac:dyDescent="0.2">
      <c r="A530" s="148"/>
      <c r="B530" s="150"/>
      <c r="C530" s="158"/>
      <c r="D530" s="43"/>
      <c r="E530" s="148"/>
      <c r="H530" s="43"/>
      <c r="I530" s="43"/>
      <c r="J530" s="43"/>
    </row>
    <row r="531" spans="1:10" s="162" customFormat="1" x14ac:dyDescent="0.2">
      <c r="A531" s="148"/>
      <c r="B531" s="150"/>
      <c r="C531" s="158"/>
      <c r="D531" s="43"/>
      <c r="E531" s="148"/>
      <c r="H531" s="43"/>
      <c r="I531" s="43"/>
      <c r="J531" s="43"/>
    </row>
    <row r="532" spans="1:10" s="162" customFormat="1" x14ac:dyDescent="0.2">
      <c r="A532" s="148"/>
      <c r="B532" s="150"/>
      <c r="C532" s="158"/>
      <c r="D532" s="43"/>
      <c r="E532" s="148"/>
      <c r="H532" s="43"/>
      <c r="I532" s="43"/>
      <c r="J532" s="43"/>
    </row>
    <row r="533" spans="1:10" s="162" customFormat="1" x14ac:dyDescent="0.2">
      <c r="A533" s="148"/>
      <c r="B533" s="150"/>
      <c r="C533" s="158"/>
      <c r="D533" s="43"/>
      <c r="E533" s="148"/>
      <c r="H533" s="43"/>
      <c r="I533" s="43"/>
      <c r="J533" s="43"/>
    </row>
    <row r="534" spans="1:10" s="162" customFormat="1" x14ac:dyDescent="0.2">
      <c r="A534" s="148"/>
      <c r="B534" s="150"/>
      <c r="C534" s="158"/>
      <c r="D534" s="43"/>
      <c r="E534" s="148"/>
      <c r="H534" s="43"/>
      <c r="I534" s="43"/>
      <c r="J534" s="43"/>
    </row>
    <row r="535" spans="1:10" s="162" customFormat="1" x14ac:dyDescent="0.2">
      <c r="A535" s="148"/>
      <c r="B535" s="150"/>
      <c r="C535" s="158"/>
      <c r="D535" s="43"/>
      <c r="E535" s="148"/>
      <c r="H535" s="43"/>
      <c r="I535" s="43"/>
      <c r="J535" s="43"/>
    </row>
    <row r="536" spans="1:10" s="162" customFormat="1" x14ac:dyDescent="0.2">
      <c r="A536" s="148"/>
      <c r="B536" s="150"/>
      <c r="C536" s="158"/>
      <c r="D536" s="43"/>
      <c r="E536" s="148"/>
      <c r="H536" s="43"/>
      <c r="I536" s="43"/>
      <c r="J536" s="43"/>
    </row>
    <row r="537" spans="1:10" s="162" customFormat="1" x14ac:dyDescent="0.2">
      <c r="A537" s="148"/>
      <c r="B537" s="150"/>
      <c r="C537" s="158"/>
      <c r="D537" s="43"/>
      <c r="E537" s="148"/>
      <c r="H537" s="43"/>
      <c r="I537" s="43"/>
      <c r="J537" s="43"/>
    </row>
    <row r="538" spans="1:10" s="162" customFormat="1" x14ac:dyDescent="0.2">
      <c r="A538" s="148"/>
      <c r="B538" s="150"/>
      <c r="C538" s="158"/>
      <c r="D538" s="43"/>
      <c r="E538" s="148"/>
      <c r="H538" s="43"/>
      <c r="I538" s="43"/>
      <c r="J538" s="43"/>
    </row>
    <row r="539" spans="1:10" s="162" customFormat="1" x14ac:dyDescent="0.2">
      <c r="A539" s="148"/>
      <c r="B539" s="150"/>
      <c r="C539" s="158"/>
      <c r="D539" s="43"/>
      <c r="E539" s="148"/>
      <c r="H539" s="43"/>
      <c r="I539" s="43"/>
      <c r="J539" s="43"/>
    </row>
    <row r="540" spans="1:10" s="162" customFormat="1" x14ac:dyDescent="0.2">
      <c r="A540" s="148"/>
      <c r="B540" s="150"/>
      <c r="C540" s="158"/>
      <c r="D540" s="43"/>
      <c r="E540" s="148"/>
      <c r="H540" s="43"/>
      <c r="I540" s="43"/>
      <c r="J540" s="43"/>
    </row>
    <row r="541" spans="1:10" s="162" customFormat="1" x14ac:dyDescent="0.2">
      <c r="A541" s="148"/>
      <c r="B541" s="150"/>
      <c r="C541" s="158"/>
      <c r="D541" s="43"/>
      <c r="E541" s="148"/>
      <c r="H541" s="43"/>
      <c r="I541" s="43"/>
      <c r="J541" s="43"/>
    </row>
    <row r="542" spans="1:10" s="162" customFormat="1" x14ac:dyDescent="0.2">
      <c r="A542" s="148"/>
      <c r="B542" s="150"/>
      <c r="C542" s="158"/>
      <c r="D542" s="43"/>
      <c r="E542" s="148"/>
      <c r="H542" s="43"/>
      <c r="I542" s="43"/>
      <c r="J542" s="43"/>
    </row>
    <row r="543" spans="1:10" s="162" customFormat="1" x14ac:dyDescent="0.2">
      <c r="A543" s="148"/>
      <c r="B543" s="150"/>
      <c r="C543" s="158"/>
      <c r="D543" s="43"/>
      <c r="E543" s="148"/>
      <c r="H543" s="43"/>
      <c r="I543" s="43"/>
      <c r="J543" s="43"/>
    </row>
    <row r="544" spans="1:10" s="162" customFormat="1" x14ac:dyDescent="0.2">
      <c r="A544" s="148"/>
      <c r="B544" s="150"/>
      <c r="C544" s="158"/>
      <c r="D544" s="43"/>
      <c r="E544" s="148"/>
      <c r="H544" s="43"/>
      <c r="I544" s="43"/>
      <c r="J544" s="43"/>
    </row>
    <row r="545" spans="1:10" s="162" customFormat="1" x14ac:dyDescent="0.2">
      <c r="A545" s="148"/>
      <c r="B545" s="150"/>
      <c r="C545" s="158"/>
      <c r="D545" s="43"/>
      <c r="E545" s="148"/>
      <c r="H545" s="43"/>
      <c r="I545" s="43"/>
      <c r="J545" s="43"/>
    </row>
    <row r="546" spans="1:10" s="162" customFormat="1" x14ac:dyDescent="0.2">
      <c r="A546" s="148"/>
      <c r="B546" s="150"/>
      <c r="C546" s="158"/>
      <c r="D546" s="43"/>
      <c r="E546" s="148"/>
      <c r="H546" s="43"/>
      <c r="I546" s="43"/>
      <c r="J546" s="43"/>
    </row>
    <row r="547" spans="1:10" s="162" customFormat="1" x14ac:dyDescent="0.2">
      <c r="A547" s="148"/>
      <c r="B547" s="150"/>
      <c r="C547" s="158"/>
      <c r="D547" s="43"/>
      <c r="E547" s="148"/>
      <c r="H547" s="43"/>
      <c r="I547" s="43"/>
      <c r="J547" s="43"/>
    </row>
    <row r="548" spans="1:10" s="162" customFormat="1" x14ac:dyDescent="0.2">
      <c r="A548" s="148"/>
      <c r="B548" s="150"/>
      <c r="C548" s="158"/>
      <c r="D548" s="43"/>
      <c r="E548" s="148"/>
      <c r="H548" s="43"/>
      <c r="I548" s="43"/>
      <c r="J548" s="43"/>
    </row>
    <row r="549" spans="1:10" s="162" customFormat="1" x14ac:dyDescent="0.2">
      <c r="A549" s="148"/>
      <c r="B549" s="150"/>
      <c r="C549" s="158"/>
      <c r="D549" s="43"/>
      <c r="E549" s="148"/>
      <c r="H549" s="43"/>
      <c r="I549" s="43"/>
      <c r="J549" s="43"/>
    </row>
    <row r="550" spans="1:10" s="162" customFormat="1" x14ac:dyDescent="0.2">
      <c r="A550" s="148"/>
      <c r="B550" s="150"/>
      <c r="C550" s="158"/>
      <c r="D550" s="43"/>
      <c r="E550" s="148"/>
      <c r="H550" s="43"/>
      <c r="I550" s="43"/>
      <c r="J550" s="43"/>
    </row>
    <row r="551" spans="1:10" s="162" customFormat="1" x14ac:dyDescent="0.2">
      <c r="A551" s="148"/>
      <c r="B551" s="150"/>
      <c r="C551" s="158"/>
      <c r="D551" s="43"/>
      <c r="E551" s="148"/>
      <c r="H551" s="43"/>
      <c r="I551" s="43"/>
      <c r="J551" s="43"/>
    </row>
    <row r="552" spans="1:10" s="162" customFormat="1" x14ac:dyDescent="0.2">
      <c r="A552" s="148"/>
      <c r="B552" s="150"/>
      <c r="C552" s="158"/>
      <c r="D552" s="43"/>
      <c r="E552" s="148"/>
      <c r="H552" s="43"/>
      <c r="I552" s="43"/>
      <c r="J552" s="43"/>
    </row>
    <row r="553" spans="1:10" s="162" customFormat="1" x14ac:dyDescent="0.2">
      <c r="A553" s="148"/>
      <c r="B553" s="150"/>
      <c r="C553" s="158"/>
      <c r="D553" s="43"/>
      <c r="E553" s="148"/>
      <c r="H553" s="43"/>
      <c r="I553" s="43"/>
      <c r="J553" s="43"/>
    </row>
    <row r="554" spans="1:10" s="162" customFormat="1" x14ac:dyDescent="0.2">
      <c r="A554" s="148"/>
      <c r="B554" s="150"/>
      <c r="C554" s="158"/>
      <c r="D554" s="43"/>
      <c r="E554" s="148"/>
      <c r="H554" s="43"/>
      <c r="I554" s="43"/>
      <c r="J554" s="43"/>
    </row>
    <row r="555" spans="1:10" s="162" customFormat="1" x14ac:dyDescent="0.2">
      <c r="A555" s="148"/>
      <c r="B555" s="150"/>
      <c r="C555" s="158"/>
      <c r="D555" s="43"/>
      <c r="E555" s="148"/>
      <c r="H555" s="43"/>
      <c r="I555" s="43"/>
      <c r="J555" s="43"/>
    </row>
    <row r="556" spans="1:10" s="162" customFormat="1" x14ac:dyDescent="0.2">
      <c r="A556" s="148"/>
      <c r="B556" s="150"/>
      <c r="C556" s="158"/>
      <c r="D556" s="43"/>
      <c r="E556" s="148"/>
      <c r="H556" s="43"/>
      <c r="I556" s="43"/>
      <c r="J556" s="43"/>
    </row>
    <row r="557" spans="1:10" s="162" customFormat="1" x14ac:dyDescent="0.2">
      <c r="A557" s="148"/>
      <c r="B557" s="150"/>
      <c r="C557" s="158"/>
      <c r="D557" s="43"/>
      <c r="E557" s="148"/>
      <c r="H557" s="43"/>
      <c r="I557" s="43"/>
      <c r="J557" s="43"/>
    </row>
    <row r="558" spans="1:10" s="162" customFormat="1" x14ac:dyDescent="0.2">
      <c r="A558" s="148"/>
      <c r="B558" s="150"/>
      <c r="C558" s="158"/>
      <c r="D558" s="43"/>
      <c r="E558" s="148"/>
      <c r="H558" s="43"/>
      <c r="I558" s="43"/>
      <c r="J558" s="43"/>
    </row>
    <row r="559" spans="1:10" s="162" customFormat="1" x14ac:dyDescent="0.2">
      <c r="A559" s="148"/>
      <c r="B559" s="150"/>
      <c r="C559" s="158"/>
      <c r="D559" s="43"/>
      <c r="E559" s="148"/>
      <c r="H559" s="43"/>
      <c r="I559" s="43"/>
      <c r="J559" s="43"/>
    </row>
    <row r="560" spans="1:10" s="162" customFormat="1" x14ac:dyDescent="0.2">
      <c r="A560" s="148"/>
      <c r="B560" s="150"/>
      <c r="C560" s="158"/>
      <c r="D560" s="43"/>
      <c r="E560" s="148"/>
      <c r="H560" s="43"/>
      <c r="I560" s="43"/>
      <c r="J560" s="43"/>
    </row>
    <row r="561" spans="1:10" s="162" customFormat="1" x14ac:dyDescent="0.2">
      <c r="A561" s="148"/>
      <c r="B561" s="150"/>
      <c r="C561" s="158"/>
      <c r="D561" s="43"/>
      <c r="E561" s="148"/>
      <c r="H561" s="43"/>
      <c r="I561" s="43"/>
      <c r="J561" s="43"/>
    </row>
    <row r="562" spans="1:10" s="162" customFormat="1" x14ac:dyDescent="0.2">
      <c r="A562" s="148"/>
      <c r="B562" s="150"/>
      <c r="C562" s="158"/>
      <c r="D562" s="43"/>
      <c r="E562" s="148"/>
      <c r="H562" s="43"/>
      <c r="I562" s="43"/>
      <c r="J562" s="43"/>
    </row>
    <row r="563" spans="1:10" s="162" customFormat="1" x14ac:dyDescent="0.2">
      <c r="A563" s="148"/>
      <c r="B563" s="150"/>
      <c r="C563" s="158"/>
      <c r="D563" s="43"/>
      <c r="E563" s="148"/>
      <c r="H563" s="43"/>
      <c r="I563" s="43"/>
      <c r="J563" s="43"/>
    </row>
    <row r="564" spans="1:10" s="162" customFormat="1" x14ac:dyDescent="0.2">
      <c r="A564" s="148"/>
      <c r="B564" s="150"/>
      <c r="C564" s="158"/>
      <c r="D564" s="43"/>
      <c r="E564" s="148"/>
      <c r="H564" s="43"/>
      <c r="I564" s="43"/>
      <c r="J564" s="43"/>
    </row>
    <row r="565" spans="1:10" s="162" customFormat="1" x14ac:dyDescent="0.2">
      <c r="A565" s="148"/>
      <c r="B565" s="150"/>
      <c r="C565" s="158"/>
      <c r="D565" s="43"/>
      <c r="E565" s="148"/>
      <c r="H565" s="43"/>
      <c r="I565" s="43"/>
      <c r="J565" s="43"/>
    </row>
    <row r="566" spans="1:10" s="162" customFormat="1" x14ac:dyDescent="0.2">
      <c r="A566" s="148"/>
      <c r="B566" s="150"/>
      <c r="C566" s="158"/>
      <c r="D566" s="43"/>
      <c r="E566" s="148"/>
      <c r="H566" s="43"/>
      <c r="I566" s="43"/>
      <c r="J566" s="43"/>
    </row>
    <row r="567" spans="1:10" s="162" customFormat="1" x14ac:dyDescent="0.2">
      <c r="A567" s="148"/>
      <c r="B567" s="150"/>
      <c r="C567" s="158"/>
      <c r="D567" s="43"/>
      <c r="E567" s="148"/>
      <c r="H567" s="43"/>
      <c r="I567" s="43"/>
      <c r="J567" s="43"/>
    </row>
    <row r="568" spans="1:10" s="162" customFormat="1" x14ac:dyDescent="0.2">
      <c r="A568" s="148"/>
      <c r="B568" s="150"/>
      <c r="C568" s="158"/>
      <c r="D568" s="43"/>
      <c r="E568" s="148"/>
      <c r="H568" s="43"/>
      <c r="I568" s="43"/>
      <c r="J568" s="43"/>
    </row>
    <row r="569" spans="1:10" s="162" customFormat="1" x14ac:dyDescent="0.2">
      <c r="A569" s="148"/>
      <c r="B569" s="150"/>
      <c r="C569" s="158"/>
      <c r="D569" s="43"/>
      <c r="E569" s="148"/>
      <c r="H569" s="43"/>
      <c r="I569" s="43"/>
      <c r="J569" s="43"/>
    </row>
    <row r="570" spans="1:10" s="162" customFormat="1" x14ac:dyDescent="0.2">
      <c r="A570" s="148"/>
      <c r="B570" s="150"/>
      <c r="C570" s="158"/>
      <c r="D570" s="43"/>
      <c r="E570" s="148"/>
      <c r="H570" s="43"/>
      <c r="I570" s="43"/>
      <c r="J570" s="43"/>
    </row>
    <row r="571" spans="1:10" s="162" customFormat="1" x14ac:dyDescent="0.2">
      <c r="A571" s="148"/>
      <c r="B571" s="150"/>
      <c r="C571" s="158"/>
      <c r="D571" s="43"/>
      <c r="E571" s="148"/>
      <c r="H571" s="43"/>
      <c r="I571" s="43"/>
      <c r="J571" s="43"/>
    </row>
    <row r="572" spans="1:10" s="162" customFormat="1" x14ac:dyDescent="0.2">
      <c r="A572" s="148"/>
      <c r="B572" s="150"/>
      <c r="C572" s="158"/>
      <c r="D572" s="43"/>
      <c r="E572" s="148"/>
      <c r="H572" s="43"/>
      <c r="I572" s="43"/>
      <c r="J572" s="43"/>
    </row>
    <row r="573" spans="1:10" s="162" customFormat="1" x14ac:dyDescent="0.2">
      <c r="A573" s="148"/>
      <c r="B573" s="150"/>
      <c r="C573" s="158"/>
      <c r="D573" s="43"/>
      <c r="E573" s="148"/>
      <c r="H573" s="43"/>
      <c r="I573" s="43"/>
      <c r="J573" s="43"/>
    </row>
    <row r="574" spans="1:10" s="162" customFormat="1" x14ac:dyDescent="0.2">
      <c r="A574" s="148"/>
      <c r="B574" s="150"/>
      <c r="C574" s="158"/>
      <c r="D574" s="43"/>
      <c r="E574" s="148"/>
      <c r="H574" s="43"/>
      <c r="I574" s="43"/>
      <c r="J574" s="43"/>
    </row>
    <row r="575" spans="1:10" s="162" customFormat="1" x14ac:dyDescent="0.2">
      <c r="A575" s="148"/>
      <c r="B575" s="150"/>
      <c r="C575" s="158"/>
      <c r="D575" s="43"/>
      <c r="E575" s="148"/>
      <c r="H575" s="43"/>
      <c r="I575" s="43"/>
      <c r="J575" s="43"/>
    </row>
    <row r="576" spans="1:10" s="162" customFormat="1" x14ac:dyDescent="0.2">
      <c r="A576" s="148"/>
      <c r="B576" s="150"/>
      <c r="C576" s="158"/>
      <c r="D576" s="43"/>
      <c r="E576" s="148"/>
      <c r="H576" s="43"/>
      <c r="I576" s="43"/>
      <c r="J576" s="43"/>
    </row>
    <row r="577" spans="1:10" s="162" customFormat="1" x14ac:dyDescent="0.2">
      <c r="A577" s="148"/>
      <c r="B577" s="150"/>
      <c r="C577" s="158"/>
      <c r="D577" s="43"/>
      <c r="E577" s="148"/>
      <c r="H577" s="43"/>
      <c r="I577" s="43"/>
      <c r="J577" s="43"/>
    </row>
    <row r="578" spans="1:10" s="162" customFormat="1" x14ac:dyDescent="0.2">
      <c r="A578" s="148"/>
      <c r="B578" s="150"/>
      <c r="C578" s="158"/>
      <c r="D578" s="43"/>
      <c r="E578" s="148"/>
      <c r="H578" s="43"/>
      <c r="I578" s="43"/>
      <c r="J578" s="43"/>
    </row>
    <row r="579" spans="1:10" s="162" customFormat="1" x14ac:dyDescent="0.2">
      <c r="A579" s="148"/>
      <c r="B579" s="150"/>
      <c r="C579" s="158"/>
      <c r="D579" s="43"/>
      <c r="E579" s="148"/>
      <c r="H579" s="43"/>
      <c r="I579" s="43"/>
      <c r="J579" s="43"/>
    </row>
    <row r="580" spans="1:10" s="162" customFormat="1" x14ac:dyDescent="0.2">
      <c r="A580" s="148"/>
      <c r="B580" s="150"/>
      <c r="C580" s="158"/>
      <c r="D580" s="43"/>
      <c r="E580" s="148"/>
      <c r="H580" s="43"/>
      <c r="I580" s="43"/>
      <c r="J580" s="43"/>
    </row>
    <row r="581" spans="1:10" s="162" customFormat="1" x14ac:dyDescent="0.2">
      <c r="A581" s="148"/>
      <c r="B581" s="150"/>
      <c r="C581" s="158"/>
      <c r="D581" s="43"/>
      <c r="E581" s="148"/>
      <c r="H581" s="43"/>
      <c r="I581" s="43"/>
      <c r="J581" s="43"/>
    </row>
    <row r="582" spans="1:10" s="162" customFormat="1" x14ac:dyDescent="0.2">
      <c r="A582" s="148"/>
      <c r="B582" s="150"/>
      <c r="C582" s="158"/>
      <c r="D582" s="43"/>
      <c r="E582" s="148"/>
      <c r="H582" s="43"/>
      <c r="I582" s="43"/>
      <c r="J582" s="43"/>
    </row>
    <row r="583" spans="1:10" s="162" customFormat="1" x14ac:dyDescent="0.2">
      <c r="A583" s="148"/>
      <c r="B583" s="150"/>
      <c r="C583" s="158"/>
      <c r="D583" s="43"/>
      <c r="E583" s="148"/>
      <c r="H583" s="43"/>
      <c r="I583" s="43"/>
      <c r="J583" s="43"/>
    </row>
    <row r="584" spans="1:10" s="162" customFormat="1" x14ac:dyDescent="0.2">
      <c r="A584" s="148"/>
      <c r="B584" s="150"/>
      <c r="C584" s="158"/>
      <c r="D584" s="43"/>
      <c r="E584" s="148"/>
      <c r="H584" s="43"/>
      <c r="I584" s="43"/>
      <c r="J584" s="43"/>
    </row>
    <row r="585" spans="1:10" s="162" customFormat="1" x14ac:dyDescent="0.2">
      <c r="A585" s="148"/>
      <c r="B585" s="150"/>
      <c r="C585" s="158"/>
      <c r="D585" s="43"/>
      <c r="E585" s="148"/>
      <c r="H585" s="43"/>
      <c r="I585" s="43"/>
      <c r="J585" s="43"/>
    </row>
    <row r="586" spans="1:10" s="162" customFormat="1" x14ac:dyDescent="0.2">
      <c r="A586" s="148"/>
      <c r="B586" s="150"/>
      <c r="C586" s="158"/>
      <c r="D586" s="43"/>
      <c r="E586" s="148"/>
      <c r="H586" s="43"/>
      <c r="I586" s="43"/>
      <c r="J586" s="43"/>
    </row>
    <row r="587" spans="1:10" s="162" customFormat="1" x14ac:dyDescent="0.2">
      <c r="A587" s="148"/>
      <c r="B587" s="150"/>
      <c r="C587" s="158"/>
      <c r="D587" s="43"/>
      <c r="E587" s="148"/>
      <c r="H587" s="43"/>
      <c r="I587" s="43"/>
      <c r="J587" s="43"/>
    </row>
    <row r="588" spans="1:10" s="162" customFormat="1" x14ac:dyDescent="0.2">
      <c r="A588" s="148"/>
      <c r="B588" s="150"/>
      <c r="C588" s="158"/>
      <c r="D588" s="43"/>
      <c r="E588" s="148"/>
      <c r="H588" s="43"/>
      <c r="I588" s="43"/>
      <c r="J588" s="43"/>
    </row>
    <row r="589" spans="1:10" s="162" customFormat="1" x14ac:dyDescent="0.2">
      <c r="A589" s="148"/>
      <c r="B589" s="150"/>
      <c r="C589" s="158"/>
      <c r="D589" s="43"/>
      <c r="E589" s="148"/>
      <c r="H589" s="43"/>
      <c r="I589" s="43"/>
      <c r="J589" s="43"/>
    </row>
    <row r="590" spans="1:10" s="162" customFormat="1" x14ac:dyDescent="0.2">
      <c r="A590" s="148"/>
      <c r="B590" s="150"/>
      <c r="C590" s="158"/>
      <c r="D590" s="43"/>
      <c r="E590" s="148"/>
      <c r="H590" s="43"/>
      <c r="I590" s="43"/>
      <c r="J590" s="43"/>
    </row>
    <row r="591" spans="1:10" s="162" customFormat="1" x14ac:dyDescent="0.2">
      <c r="A591" s="148"/>
      <c r="B591" s="150"/>
      <c r="C591" s="158"/>
      <c r="D591" s="43"/>
      <c r="E591" s="148"/>
      <c r="H591" s="43"/>
      <c r="I591" s="43"/>
      <c r="J591" s="43"/>
    </row>
    <row r="592" spans="1:10" s="162" customFormat="1" x14ac:dyDescent="0.2">
      <c r="A592" s="148"/>
      <c r="B592" s="150"/>
      <c r="C592" s="158"/>
      <c r="D592" s="43"/>
      <c r="E592" s="148"/>
      <c r="H592" s="43"/>
      <c r="I592" s="43"/>
      <c r="J592" s="43"/>
    </row>
    <row r="593" spans="1:10" s="162" customFormat="1" x14ac:dyDescent="0.2">
      <c r="A593" s="148"/>
      <c r="B593" s="150"/>
      <c r="C593" s="158"/>
      <c r="D593" s="43"/>
      <c r="E593" s="148"/>
      <c r="H593" s="43"/>
      <c r="I593" s="43"/>
      <c r="J593" s="43"/>
    </row>
    <row r="594" spans="1:10" s="162" customFormat="1" x14ac:dyDescent="0.2">
      <c r="A594" s="148"/>
      <c r="B594" s="150"/>
      <c r="C594" s="158"/>
      <c r="D594" s="43"/>
      <c r="E594" s="148"/>
      <c r="H594" s="43"/>
      <c r="I594" s="43"/>
      <c r="J594" s="43"/>
    </row>
    <row r="595" spans="1:10" s="162" customFormat="1" x14ac:dyDescent="0.2">
      <c r="A595" s="148"/>
      <c r="B595" s="150"/>
      <c r="C595" s="158"/>
      <c r="D595" s="43"/>
      <c r="E595" s="148"/>
      <c r="H595" s="43"/>
      <c r="I595" s="43"/>
      <c r="J595" s="43"/>
    </row>
    <row r="596" spans="1:10" s="162" customFormat="1" x14ac:dyDescent="0.2">
      <c r="A596" s="148"/>
      <c r="B596" s="150"/>
      <c r="C596" s="158"/>
      <c r="D596" s="43"/>
      <c r="E596" s="148"/>
      <c r="H596" s="43"/>
      <c r="I596" s="43"/>
      <c r="J596" s="43"/>
    </row>
    <row r="597" spans="1:10" s="162" customFormat="1" x14ac:dyDescent="0.2">
      <c r="A597" s="148"/>
      <c r="B597" s="150"/>
      <c r="C597" s="158"/>
      <c r="D597" s="43"/>
      <c r="E597" s="148"/>
      <c r="H597" s="43"/>
      <c r="I597" s="43"/>
      <c r="J597" s="43"/>
    </row>
    <row r="598" spans="1:10" s="162" customFormat="1" x14ac:dyDescent="0.2">
      <c r="A598" s="148"/>
      <c r="B598" s="150"/>
      <c r="C598" s="158"/>
      <c r="D598" s="43"/>
      <c r="E598" s="148"/>
      <c r="H598" s="43"/>
      <c r="I598" s="43"/>
      <c r="J598" s="43"/>
    </row>
    <row r="599" spans="1:10" s="162" customFormat="1" x14ac:dyDescent="0.2">
      <c r="A599" s="148"/>
      <c r="B599" s="150"/>
      <c r="C599" s="158"/>
      <c r="D599" s="43"/>
      <c r="E599" s="148"/>
      <c r="H599" s="43"/>
      <c r="I599" s="43"/>
      <c r="J599" s="43"/>
    </row>
    <row r="600" spans="1:10" s="162" customFormat="1" x14ac:dyDescent="0.2">
      <c r="A600" s="148"/>
      <c r="B600" s="150"/>
      <c r="C600" s="158"/>
      <c r="D600" s="43"/>
      <c r="E600" s="148"/>
      <c r="H600" s="43"/>
      <c r="I600" s="43"/>
      <c r="J600" s="43"/>
    </row>
    <row r="601" spans="1:10" s="162" customFormat="1" x14ac:dyDescent="0.2">
      <c r="A601" s="148"/>
      <c r="B601" s="150"/>
      <c r="C601" s="158"/>
      <c r="D601" s="43"/>
      <c r="E601" s="148"/>
      <c r="H601" s="43"/>
      <c r="I601" s="43"/>
      <c r="J601" s="43"/>
    </row>
    <row r="602" spans="1:10" s="162" customFormat="1" x14ac:dyDescent="0.2">
      <c r="A602" s="148"/>
      <c r="B602" s="150"/>
      <c r="C602" s="158"/>
      <c r="D602" s="43"/>
      <c r="E602" s="148"/>
      <c r="H602" s="43"/>
      <c r="I602" s="43"/>
      <c r="J602" s="43"/>
    </row>
    <row r="603" spans="1:10" s="162" customFormat="1" x14ac:dyDescent="0.2">
      <c r="A603" s="148"/>
      <c r="B603" s="150"/>
      <c r="C603" s="158"/>
      <c r="D603" s="43"/>
      <c r="E603" s="148"/>
      <c r="H603" s="43"/>
      <c r="I603" s="43"/>
      <c r="J603" s="43"/>
    </row>
    <row r="604" spans="1:10" s="162" customFormat="1" x14ac:dyDescent="0.2">
      <c r="A604" s="148"/>
      <c r="B604" s="150"/>
      <c r="C604" s="158"/>
      <c r="D604" s="43"/>
      <c r="E604" s="148"/>
      <c r="H604" s="43"/>
      <c r="I604" s="43"/>
      <c r="J604" s="43"/>
    </row>
    <row r="605" spans="1:10" s="162" customFormat="1" x14ac:dyDescent="0.2">
      <c r="A605" s="148"/>
      <c r="B605" s="150"/>
      <c r="C605" s="158"/>
      <c r="D605" s="43"/>
      <c r="E605" s="148"/>
      <c r="H605" s="43"/>
      <c r="I605" s="43"/>
      <c r="J605" s="43"/>
    </row>
    <row r="606" spans="1:10" s="162" customFormat="1" x14ac:dyDescent="0.2">
      <c r="A606" s="148"/>
      <c r="B606" s="150"/>
      <c r="C606" s="158"/>
      <c r="D606" s="43"/>
      <c r="E606" s="148"/>
      <c r="H606" s="43"/>
      <c r="I606" s="43"/>
      <c r="J606" s="43"/>
    </row>
    <row r="607" spans="1:10" s="162" customFormat="1" x14ac:dyDescent="0.2">
      <c r="A607" s="148"/>
      <c r="B607" s="150"/>
      <c r="C607" s="158"/>
      <c r="D607" s="43"/>
      <c r="E607" s="148"/>
      <c r="H607" s="43"/>
      <c r="I607" s="43"/>
      <c r="J607" s="43"/>
    </row>
    <row r="608" spans="1:10" s="162" customFormat="1" x14ac:dyDescent="0.2">
      <c r="A608" s="148"/>
      <c r="B608" s="150"/>
      <c r="C608" s="158"/>
      <c r="D608" s="43"/>
      <c r="E608" s="148"/>
      <c r="H608" s="43"/>
      <c r="I608" s="43"/>
      <c r="J608" s="43"/>
    </row>
    <row r="609" spans="1:10" s="162" customFormat="1" x14ac:dyDescent="0.2">
      <c r="A609" s="148"/>
      <c r="B609" s="150"/>
      <c r="C609" s="158"/>
      <c r="D609" s="43"/>
      <c r="E609" s="148"/>
      <c r="H609" s="43"/>
      <c r="I609" s="43"/>
      <c r="J609" s="43"/>
    </row>
    <row r="610" spans="1:10" s="162" customFormat="1" x14ac:dyDescent="0.2">
      <c r="A610" s="148"/>
      <c r="B610" s="150"/>
      <c r="C610" s="158"/>
      <c r="D610" s="43"/>
      <c r="E610" s="148"/>
      <c r="H610" s="43"/>
      <c r="I610" s="43"/>
      <c r="J610" s="43"/>
    </row>
    <row r="611" spans="1:10" s="162" customFormat="1" x14ac:dyDescent="0.2">
      <c r="A611" s="148"/>
      <c r="B611" s="150"/>
      <c r="C611" s="158"/>
      <c r="D611" s="43"/>
      <c r="E611" s="148"/>
      <c r="H611" s="43"/>
      <c r="I611" s="43"/>
      <c r="J611" s="43"/>
    </row>
    <row r="612" spans="1:10" s="162" customFormat="1" x14ac:dyDescent="0.2">
      <c r="A612" s="148"/>
      <c r="B612" s="150"/>
      <c r="C612" s="158"/>
      <c r="D612" s="43"/>
      <c r="E612" s="148"/>
      <c r="H612" s="43"/>
      <c r="I612" s="43"/>
      <c r="J612" s="43"/>
    </row>
    <row r="613" spans="1:10" s="162" customFormat="1" x14ac:dyDescent="0.2">
      <c r="A613" s="148"/>
      <c r="B613" s="150"/>
      <c r="C613" s="158"/>
      <c r="D613" s="43"/>
      <c r="E613" s="148"/>
      <c r="H613" s="43"/>
      <c r="I613" s="43"/>
      <c r="J613" s="43"/>
    </row>
    <row r="614" spans="1:10" s="162" customFormat="1" x14ac:dyDescent="0.2">
      <c r="A614" s="148"/>
      <c r="B614" s="150"/>
      <c r="C614" s="158"/>
      <c r="D614" s="43"/>
      <c r="E614" s="148"/>
      <c r="H614" s="43"/>
      <c r="I614" s="43"/>
      <c r="J614" s="43"/>
    </row>
    <row r="615" spans="1:10" s="162" customFormat="1" x14ac:dyDescent="0.2">
      <c r="A615" s="148"/>
      <c r="B615" s="150"/>
      <c r="C615" s="158"/>
      <c r="D615" s="43"/>
      <c r="E615" s="148"/>
      <c r="H615" s="43"/>
      <c r="I615" s="43"/>
      <c r="J615" s="43"/>
    </row>
    <row r="616" spans="1:10" s="162" customFormat="1" x14ac:dyDescent="0.2">
      <c r="A616" s="148"/>
      <c r="B616" s="150"/>
      <c r="C616" s="158"/>
      <c r="D616" s="43"/>
      <c r="E616" s="148"/>
      <c r="H616" s="43"/>
      <c r="I616" s="43"/>
      <c r="J616" s="43"/>
    </row>
    <row r="617" spans="1:10" s="162" customFormat="1" x14ac:dyDescent="0.2">
      <c r="A617" s="148"/>
      <c r="B617" s="150"/>
      <c r="C617" s="158"/>
      <c r="D617" s="43"/>
      <c r="E617" s="148"/>
      <c r="H617" s="43"/>
      <c r="I617" s="43"/>
      <c r="J617" s="43"/>
    </row>
    <row r="618" spans="1:10" s="162" customFormat="1" x14ac:dyDescent="0.2">
      <c r="A618" s="148"/>
      <c r="B618" s="150"/>
      <c r="C618" s="158"/>
      <c r="D618" s="43"/>
      <c r="E618" s="148"/>
      <c r="H618" s="43"/>
      <c r="I618" s="43"/>
      <c r="J618" s="43"/>
    </row>
    <row r="619" spans="1:10" s="162" customFormat="1" x14ac:dyDescent="0.2">
      <c r="A619" s="148"/>
      <c r="B619" s="150"/>
      <c r="C619" s="158"/>
      <c r="D619" s="43"/>
      <c r="E619" s="148"/>
      <c r="H619" s="43"/>
      <c r="I619" s="43"/>
      <c r="J619" s="43"/>
    </row>
    <row r="620" spans="1:10" s="162" customFormat="1" x14ac:dyDescent="0.2">
      <c r="A620" s="148"/>
      <c r="B620" s="150"/>
      <c r="C620" s="158"/>
      <c r="D620" s="43"/>
      <c r="E620" s="148"/>
      <c r="H620" s="43"/>
      <c r="I620" s="43"/>
      <c r="J620" s="43"/>
    </row>
    <row r="621" spans="1:10" s="162" customFormat="1" x14ac:dyDescent="0.2">
      <c r="A621" s="148"/>
      <c r="B621" s="150"/>
      <c r="C621" s="158"/>
      <c r="D621" s="43"/>
      <c r="E621" s="148"/>
      <c r="H621" s="43"/>
      <c r="I621" s="43"/>
      <c r="J621" s="43"/>
    </row>
    <row r="622" spans="1:10" s="162" customFormat="1" x14ac:dyDescent="0.2">
      <c r="A622" s="148"/>
      <c r="B622" s="150"/>
      <c r="C622" s="158"/>
      <c r="D622" s="43"/>
      <c r="E622" s="148"/>
      <c r="H622" s="43"/>
      <c r="I622" s="43"/>
      <c r="J622" s="43"/>
    </row>
    <row r="623" spans="1:10" s="162" customFormat="1" x14ac:dyDescent="0.2">
      <c r="A623" s="148"/>
      <c r="B623" s="150"/>
      <c r="C623" s="158"/>
      <c r="D623" s="43"/>
      <c r="E623" s="148"/>
      <c r="H623" s="43"/>
      <c r="I623" s="43"/>
      <c r="J623" s="43"/>
    </row>
    <row r="624" spans="1:10" s="162" customFormat="1" x14ac:dyDescent="0.2">
      <c r="A624" s="148"/>
      <c r="B624" s="150"/>
      <c r="C624" s="158"/>
      <c r="D624" s="43"/>
      <c r="E624" s="148"/>
      <c r="H624" s="43"/>
      <c r="I624" s="43"/>
      <c r="J624" s="43"/>
    </row>
    <row r="625" spans="1:10" s="162" customFormat="1" x14ac:dyDescent="0.2">
      <c r="A625" s="148"/>
      <c r="B625" s="150"/>
      <c r="C625" s="158"/>
      <c r="D625" s="43"/>
      <c r="E625" s="148"/>
      <c r="H625" s="43"/>
      <c r="I625" s="43"/>
      <c r="J625" s="43"/>
    </row>
    <row r="626" spans="1:10" s="162" customFormat="1" x14ac:dyDescent="0.2">
      <c r="A626" s="148"/>
      <c r="B626" s="150"/>
      <c r="C626" s="158"/>
      <c r="D626" s="43"/>
      <c r="E626" s="148"/>
      <c r="H626" s="43"/>
      <c r="I626" s="43"/>
      <c r="J626" s="43"/>
    </row>
    <row r="627" spans="1:10" s="162" customFormat="1" x14ac:dyDescent="0.2">
      <c r="A627" s="148"/>
      <c r="B627" s="150"/>
      <c r="C627" s="158"/>
      <c r="D627" s="43"/>
      <c r="E627" s="148"/>
      <c r="H627" s="43"/>
      <c r="I627" s="43"/>
      <c r="J627" s="43"/>
    </row>
    <row r="628" spans="1:10" s="162" customFormat="1" x14ac:dyDescent="0.2">
      <c r="A628" s="148"/>
      <c r="B628" s="150"/>
      <c r="C628" s="158"/>
      <c r="D628" s="43"/>
      <c r="E628" s="148"/>
      <c r="H628" s="43"/>
      <c r="I628" s="43"/>
      <c r="J628" s="43"/>
    </row>
  </sheetData>
  <pageMargins left="0.25" right="0.25" top="0.95" bottom="0.75" header="0.09" footer="0.3"/>
  <pageSetup scale="79" orientation="portrait" r:id="rId1"/>
  <headerFooter alignWithMargins="0">
    <oddHeader>&amp;CDepartment of Administrative Services
Major Maintenance 
2000
&amp;A
&amp;D</oddHeader>
    <oddFooter>&amp;LAcct Codes 0017-335-2000
Reversion 6/30/2027
&amp;C&amp;Z&amp;F&amp;R&amp;P/&amp;N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30"/>
  <sheetViews>
    <sheetView zoomScaleNormal="100" workbookViewId="0">
      <selection activeCell="M16" sqref="M16"/>
    </sheetView>
  </sheetViews>
  <sheetFormatPr defaultColWidth="11.42578125" defaultRowHeight="12.75" x14ac:dyDescent="0.2"/>
  <cols>
    <col min="1" max="1" width="3.5703125" style="1" customWidth="1"/>
    <col min="2" max="2" width="25" style="5" customWidth="1"/>
    <col min="3" max="3" width="17.42578125" style="5" customWidth="1"/>
    <col min="4" max="4" width="17" style="4" customWidth="1"/>
    <col min="5" max="5" width="13.42578125" style="4" bestFit="1" customWidth="1"/>
    <col min="6" max="6" width="16.42578125" style="4" customWidth="1"/>
    <col min="7" max="7" width="16.42578125" style="4" bestFit="1" customWidth="1"/>
    <col min="8" max="16384" width="11.42578125" style="5"/>
  </cols>
  <sheetData>
    <row r="1" spans="1:7" ht="24.75" customHeight="1" x14ac:dyDescent="0.25">
      <c r="B1" s="2" t="s">
        <v>79</v>
      </c>
      <c r="C1" s="3"/>
    </row>
    <row r="2" spans="1:7" ht="15.75" x14ac:dyDescent="0.25">
      <c r="B2" s="6" t="s">
        <v>81</v>
      </c>
    </row>
    <row r="3" spans="1:7" ht="15.75" x14ac:dyDescent="0.25">
      <c r="B3" s="7" t="s">
        <v>82</v>
      </c>
      <c r="E3" s="8" t="s">
        <v>76</v>
      </c>
    </row>
    <row r="4" spans="1:7" ht="15.75" x14ac:dyDescent="0.25">
      <c r="B4" s="9" t="s">
        <v>4</v>
      </c>
      <c r="C4" s="10" t="s">
        <v>5</v>
      </c>
    </row>
    <row r="5" spans="1:7" ht="15.75" x14ac:dyDescent="0.25">
      <c r="B5" s="11" t="s">
        <v>66</v>
      </c>
      <c r="E5" s="13" t="s">
        <v>590</v>
      </c>
    </row>
    <row r="6" spans="1:7" ht="15.75" x14ac:dyDescent="0.25">
      <c r="B6" s="11" t="s">
        <v>83</v>
      </c>
      <c r="C6" s="12"/>
      <c r="D6" s="13" t="s">
        <v>5</v>
      </c>
    </row>
    <row r="7" spans="1:7" s="1" customFormat="1" ht="26.85" customHeight="1" thickBot="1" x14ac:dyDescent="0.25">
      <c r="B7" s="14" t="s">
        <v>5</v>
      </c>
      <c r="C7" s="15" t="s">
        <v>7</v>
      </c>
      <c r="D7" s="16" t="s">
        <v>8</v>
      </c>
      <c r="E7" s="17" t="s">
        <v>9</v>
      </c>
      <c r="F7" s="18" t="s">
        <v>10</v>
      </c>
      <c r="G7" s="18" t="s">
        <v>11</v>
      </c>
    </row>
    <row r="8" spans="1:7" ht="28.35" customHeight="1" x14ac:dyDescent="0.2">
      <c r="B8" s="1" t="s">
        <v>12</v>
      </c>
      <c r="C8" s="19">
        <f>FINANCIAL!G16</f>
        <v>4565000</v>
      </c>
      <c r="D8" s="20"/>
      <c r="E8" s="20"/>
      <c r="F8" s="20"/>
      <c r="G8" s="21"/>
    </row>
    <row r="9" spans="1:7" x14ac:dyDescent="0.2">
      <c r="C9" s="22"/>
      <c r="D9" s="23"/>
      <c r="E9" s="23"/>
      <c r="F9" s="23"/>
      <c r="G9" s="21"/>
    </row>
    <row r="10" spans="1:7" x14ac:dyDescent="0.2">
      <c r="B10" s="5" t="s">
        <v>93</v>
      </c>
      <c r="C10" s="22"/>
      <c r="D10" s="20">
        <f>'#9440.00 OPN Architects'!D36</f>
        <v>416854</v>
      </c>
      <c r="E10" s="20">
        <f>'#9440.00 OPN Architects'!F36</f>
        <v>383159.08</v>
      </c>
      <c r="F10" s="20">
        <f>'#9440.00 OPN Architects'!H36</f>
        <v>33694.919999999984</v>
      </c>
      <c r="G10" s="21"/>
    </row>
    <row r="11" spans="1:7" x14ac:dyDescent="0.2">
      <c r="B11" s="5" t="s">
        <v>14</v>
      </c>
      <c r="C11" s="22"/>
      <c r="D11" s="20">
        <f>'#9440.00 PM TIME'!E58</f>
        <v>75000</v>
      </c>
      <c r="E11" s="20">
        <f>'#9440.00 PM TIME'!G58</f>
        <v>43044.210000000006</v>
      </c>
      <c r="F11" s="20">
        <f>'#9440.00 PM TIME'!I58</f>
        <v>31955.789999999994</v>
      </c>
      <c r="G11" s="21"/>
    </row>
    <row r="12" spans="1:7" x14ac:dyDescent="0.2">
      <c r="B12" s="5" t="s">
        <v>15</v>
      </c>
      <c r="C12" s="23"/>
      <c r="D12" s="24">
        <f>'#9440.00 Misc '!G22</f>
        <v>17668.32</v>
      </c>
      <c r="E12" s="24">
        <f>'#9440.00 Misc '!G22</f>
        <v>17668.32</v>
      </c>
      <c r="F12" s="20">
        <f>D12-E12</f>
        <v>0</v>
      </c>
      <c r="G12" s="21"/>
    </row>
    <row r="13" spans="1:7" x14ac:dyDescent="0.2">
      <c r="A13" s="163" t="s">
        <v>198</v>
      </c>
      <c r="B13" s="5" t="s">
        <v>85</v>
      </c>
      <c r="C13" s="23"/>
      <c r="D13" s="24">
        <f>'#9440.00 DCI Group'!D23</f>
        <v>28943.39</v>
      </c>
      <c r="E13" s="24">
        <f>'#9440.00 DCI Group'!F23</f>
        <v>28943.39</v>
      </c>
      <c r="F13" s="20">
        <f>'#9440.00 DCI Group'!H23</f>
        <v>0</v>
      </c>
      <c r="G13" s="21"/>
    </row>
    <row r="14" spans="1:7" x14ac:dyDescent="0.2">
      <c r="A14" s="163"/>
      <c r="B14" s="5" t="s">
        <v>189</v>
      </c>
      <c r="C14" s="23"/>
      <c r="D14" s="24">
        <f>'#9440.00 DCI Group (2)'!D29</f>
        <v>424038.2</v>
      </c>
      <c r="E14" s="24">
        <f>'#9440.00 DCI Group (2)'!F29</f>
        <v>268004.27999999997</v>
      </c>
      <c r="F14" s="20">
        <f>'#9440.00 DCI Group (2)'!H29</f>
        <v>156033.92000000004</v>
      </c>
      <c r="G14" s="21"/>
    </row>
    <row r="15" spans="1:7" x14ac:dyDescent="0.2">
      <c r="A15" s="163"/>
      <c r="B15" s="5" t="s">
        <v>228</v>
      </c>
      <c r="C15" s="23"/>
      <c r="D15" s="24">
        <f>'#9440.00 Van Maanen Electrical'!D22</f>
        <v>392915.14</v>
      </c>
      <c r="E15" s="24">
        <f>'#9440.00 Van Maanen Electrical'!F22</f>
        <v>301186.52999999997</v>
      </c>
      <c r="F15" s="20">
        <f>'#9440.00 Van Maanen Electrical'!H22</f>
        <v>91728.610000000044</v>
      </c>
      <c r="G15" s="21"/>
    </row>
    <row r="16" spans="1:7" x14ac:dyDescent="0.2">
      <c r="A16" s="163"/>
      <c r="B16" s="5" t="s">
        <v>235</v>
      </c>
      <c r="C16" s="23"/>
      <c r="D16" s="24">
        <f>'#9440.00 Proctor Mechanical'!D26</f>
        <v>133157</v>
      </c>
      <c r="E16" s="24">
        <f>'#9440.00 Proctor Mechanical'!F26</f>
        <v>125240.37000000001</v>
      </c>
      <c r="F16" s="20">
        <f>'#9440.00 Proctor Mechanical'!H26</f>
        <v>7916.6299999999901</v>
      </c>
      <c r="G16" s="21"/>
    </row>
    <row r="17" spans="1:7" x14ac:dyDescent="0.2">
      <c r="A17" s="163"/>
      <c r="B17" s="5" t="s">
        <v>156</v>
      </c>
      <c r="C17" s="23"/>
      <c r="D17" s="24">
        <f>'#9440.00 Bergstrom Construction'!D29</f>
        <v>257816</v>
      </c>
      <c r="E17" s="24">
        <f>'#9440.00 Bergstrom Construction'!F29</f>
        <v>211561.19</v>
      </c>
      <c r="F17" s="20">
        <f>'#9440.00 Bergstrom Construction'!H29</f>
        <v>46254.81</v>
      </c>
      <c r="G17" s="21"/>
    </row>
    <row r="18" spans="1:7" x14ac:dyDescent="0.2">
      <c r="A18" s="163"/>
      <c r="B18" s="5" t="s">
        <v>242</v>
      </c>
      <c r="C18" s="23"/>
      <c r="D18" s="24">
        <f>'#9440.00 Metro Elevator'!D28</f>
        <v>2712246</v>
      </c>
      <c r="E18" s="24">
        <f>'#9440.00 Metro Elevator'!F28</f>
        <v>2188390.06</v>
      </c>
      <c r="F18" s="20">
        <f>'#9440.00 Metro Elevator'!H28</f>
        <v>523855.93999999994</v>
      </c>
      <c r="G18" s="21"/>
    </row>
    <row r="19" spans="1:7" ht="13.35" customHeight="1" x14ac:dyDescent="0.2">
      <c r="C19" s="23"/>
      <c r="D19" s="24"/>
      <c r="E19" s="24"/>
      <c r="F19" s="20"/>
      <c r="G19" s="21"/>
    </row>
    <row r="20" spans="1:7" s="25" customFormat="1" ht="24" customHeight="1" thickBot="1" x14ac:dyDescent="0.3">
      <c r="B20" s="26" t="s">
        <v>16</v>
      </c>
      <c r="C20" s="27">
        <f>SUM(C8:C19)</f>
        <v>4565000</v>
      </c>
      <c r="D20" s="27">
        <f>SUM(D8:D19)</f>
        <v>4458638.05</v>
      </c>
      <c r="E20" s="27">
        <f>SUM(E8:E19)</f>
        <v>3567197.43</v>
      </c>
      <c r="F20" s="27">
        <f>SUM(D20-E20)</f>
        <v>891440.61999999965</v>
      </c>
      <c r="G20" s="27">
        <f>C8-D20</f>
        <v>106361.95000000019</v>
      </c>
    </row>
    <row r="21" spans="1:7" ht="13.35" customHeight="1" thickTop="1" x14ac:dyDescent="0.2">
      <c r="D21" s="21"/>
      <c r="E21" s="21"/>
      <c r="F21" s="21"/>
      <c r="G21" s="21"/>
    </row>
    <row r="22" spans="1:7" ht="13.35" customHeight="1" x14ac:dyDescent="0.2">
      <c r="D22" s="21"/>
      <c r="E22" s="21"/>
      <c r="F22" s="21"/>
      <c r="G22" s="21"/>
    </row>
    <row r="23" spans="1:7" ht="13.35" customHeight="1" x14ac:dyDescent="0.2">
      <c r="D23" s="21"/>
      <c r="E23" s="21"/>
      <c r="F23" s="21"/>
      <c r="G23" s="21"/>
    </row>
    <row r="24" spans="1:7" ht="13.35" customHeight="1" x14ac:dyDescent="0.2">
      <c r="D24" s="21"/>
      <c r="E24" s="21"/>
      <c r="F24" s="21"/>
      <c r="G24" s="21"/>
    </row>
    <row r="25" spans="1:7" ht="13.35" customHeight="1" x14ac:dyDescent="0.2">
      <c r="D25" s="21"/>
      <c r="E25" s="21"/>
      <c r="F25" s="21"/>
      <c r="G25" s="21"/>
    </row>
    <row r="26" spans="1:7" ht="13.35" customHeight="1" x14ac:dyDescent="0.2">
      <c r="D26" s="21"/>
      <c r="E26" s="21"/>
      <c r="F26" s="21"/>
      <c r="G26" s="21"/>
    </row>
    <row r="27" spans="1:7" ht="13.35" customHeight="1" x14ac:dyDescent="0.2">
      <c r="D27" s="21"/>
      <c r="E27" s="21"/>
      <c r="F27" s="21"/>
      <c r="G27" s="21"/>
    </row>
    <row r="28" spans="1:7" ht="13.35" customHeight="1" x14ac:dyDescent="0.2">
      <c r="D28" s="21"/>
      <c r="E28" s="21"/>
      <c r="F28" s="21"/>
      <c r="G28" s="21"/>
    </row>
    <row r="29" spans="1:7" x14ac:dyDescent="0.2">
      <c r="D29" s="28"/>
    </row>
    <row r="30" spans="1:7" x14ac:dyDescent="0.2">
      <c r="D30" s="28"/>
    </row>
  </sheetData>
  <pageMargins left="0.25" right="0.25" top="1.1915625000000001" bottom="0.75" header="0.09" footer="0.3"/>
  <pageSetup scale="93" orientation="portrait" r:id="rId1"/>
  <headerFooter alignWithMargins="0">
    <oddHeader>&amp;CDepartment of Administrative Services
Elevator Upgrades/Replacements
2000
&amp;A
&amp;D</oddHeader>
    <oddFooter>&amp;LAcct Codes 0017-335-2000
Reversion 6/30/2027
&amp;C&amp;Z&amp;F&amp;R&amp;P/&amp;N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53AEE-040E-446C-B4B4-4AEE3B5DE9B4}">
  <sheetPr>
    <pageSetUpPr fitToPage="1"/>
  </sheetPr>
  <dimension ref="A1:L589"/>
  <sheetViews>
    <sheetView topLeftCell="A15" zoomScaleNormal="100" workbookViewId="0">
      <selection activeCell="A38" sqref="A38"/>
    </sheetView>
  </sheetViews>
  <sheetFormatPr defaultColWidth="11.42578125" defaultRowHeight="12.75" x14ac:dyDescent="0.2"/>
  <cols>
    <col min="1" max="1" width="24.5703125" style="65" customWidth="1"/>
    <col min="2" max="2" width="9.42578125" style="66" customWidth="1"/>
    <col min="3" max="3" width="22.42578125" style="67" customWidth="1"/>
    <col min="4" max="4" width="14.42578125" style="56" customWidth="1"/>
    <col min="5" max="5" width="13.5703125" style="68" customWidth="1"/>
    <col min="6" max="6" width="12.85546875" style="68" bestFit="1" customWidth="1"/>
    <col min="7" max="7" width="10.5703125" style="68" customWidth="1"/>
    <col min="8" max="8" width="13.7109375" style="56" customWidth="1"/>
    <col min="9" max="9" width="5.28515625" style="56" customWidth="1"/>
    <col min="10" max="11" width="11.42578125" style="56"/>
    <col min="12" max="12" width="82.85546875" style="56" customWidth="1"/>
    <col min="13" max="16384" width="11.42578125" style="56"/>
  </cols>
  <sheetData>
    <row r="1" spans="1:9" s="30" customFormat="1" ht="24.75" customHeight="1" x14ac:dyDescent="0.25">
      <c r="A1" s="2" t="str">
        <f>'RECAP #9440.00'!B1</f>
        <v>DAS CC Elevator Replacements</v>
      </c>
      <c r="B1" s="3"/>
      <c r="C1" s="4"/>
      <c r="D1" s="4"/>
      <c r="E1" s="4"/>
      <c r="F1" s="29"/>
      <c r="G1" s="29"/>
    </row>
    <row r="2" spans="1:9" s="30" customFormat="1" ht="15.75" x14ac:dyDescent="0.25">
      <c r="A2" s="6" t="str">
        <f>'RECAP #9440.00'!B2</f>
        <v>Project # 9440.00</v>
      </c>
      <c r="B2" s="5"/>
      <c r="C2" s="4"/>
      <c r="D2" s="4"/>
      <c r="E2" s="4"/>
      <c r="F2" s="29"/>
      <c r="G2" s="29"/>
    </row>
    <row r="3" spans="1:9" s="30" customFormat="1" ht="15.75" x14ac:dyDescent="0.25">
      <c r="A3" s="7" t="str">
        <f>'RECAP #9440.00'!B3</f>
        <v>Program code 944000</v>
      </c>
      <c r="B3" s="5"/>
      <c r="C3" s="4"/>
      <c r="D3" s="8" t="str">
        <f>'RECAP #9440.00'!E3</f>
        <v>Major Program 4D03</v>
      </c>
      <c r="E3" s="4"/>
      <c r="F3" s="29"/>
      <c r="G3" s="29"/>
    </row>
    <row r="4" spans="1:9" s="30" customFormat="1" ht="15.75" x14ac:dyDescent="0.25">
      <c r="A4" s="31" t="s">
        <v>93</v>
      </c>
      <c r="B4" s="32"/>
      <c r="C4" s="33"/>
      <c r="D4" s="34" t="s">
        <v>95</v>
      </c>
      <c r="E4" s="29"/>
      <c r="F4" s="29"/>
      <c r="G4" s="29"/>
    </row>
    <row r="5" spans="1:9" s="30" customFormat="1" ht="15.75" x14ac:dyDescent="0.25">
      <c r="A5" s="35" t="s">
        <v>94</v>
      </c>
      <c r="B5" s="36"/>
      <c r="C5" s="37"/>
      <c r="D5" s="38" t="s">
        <v>119</v>
      </c>
      <c r="E5" s="39"/>
      <c r="F5" s="40"/>
      <c r="G5" s="40"/>
      <c r="H5" s="36"/>
    </row>
    <row r="6" spans="1:9" s="30" customFormat="1" ht="15.75" x14ac:dyDescent="0.25">
      <c r="A6" s="11" t="str">
        <f>'RECAP #9440.00'!B6</f>
        <v>Project Manager - Brad T.</v>
      </c>
      <c r="B6" s="11"/>
      <c r="C6" s="41"/>
      <c r="D6" s="42" t="s">
        <v>366</v>
      </c>
      <c r="E6" s="43"/>
      <c r="F6" s="44"/>
      <c r="G6" s="40"/>
      <c r="H6" s="36"/>
    </row>
    <row r="7" spans="1:9" s="30" customFormat="1" ht="15.75" x14ac:dyDescent="0.25">
      <c r="B7" s="45"/>
      <c r="C7" s="45"/>
      <c r="D7" s="30" t="s">
        <v>555</v>
      </c>
      <c r="E7" s="44"/>
      <c r="F7" s="44"/>
      <c r="G7" s="40"/>
      <c r="H7" s="36"/>
      <c r="I7" s="30" t="s">
        <v>5</v>
      </c>
    </row>
    <row r="8" spans="1:9" s="30" customFormat="1" ht="32.25" thickBot="1" x14ac:dyDescent="0.3">
      <c r="A8" s="46" t="s">
        <v>20</v>
      </c>
      <c r="B8" s="47" t="s">
        <v>21</v>
      </c>
      <c r="C8" s="48" t="s">
        <v>22</v>
      </c>
      <c r="D8" s="49" t="s">
        <v>23</v>
      </c>
      <c r="E8" s="49" t="s">
        <v>24</v>
      </c>
      <c r="F8" s="49" t="s">
        <v>25</v>
      </c>
      <c r="G8" s="49" t="s">
        <v>26</v>
      </c>
      <c r="H8" s="49" t="s">
        <v>27</v>
      </c>
      <c r="I8" s="30" t="s">
        <v>5</v>
      </c>
    </row>
    <row r="9" spans="1:9" x14ac:dyDescent="0.2">
      <c r="A9" s="50" t="s">
        <v>118</v>
      </c>
      <c r="B9" s="51">
        <v>45644</v>
      </c>
      <c r="C9" s="52" t="s">
        <v>88</v>
      </c>
      <c r="D9" s="121">
        <v>378005</v>
      </c>
      <c r="E9" s="54">
        <f>D9</f>
        <v>378005</v>
      </c>
      <c r="F9" s="55"/>
      <c r="G9" s="55"/>
      <c r="H9" s="55">
        <f>E9</f>
        <v>378005</v>
      </c>
    </row>
    <row r="10" spans="1:9" ht="12.75" customHeight="1" x14ac:dyDescent="0.2">
      <c r="A10" s="50" t="s">
        <v>118</v>
      </c>
      <c r="B10" s="57">
        <v>45653</v>
      </c>
      <c r="C10" s="52" t="s">
        <v>131</v>
      </c>
      <c r="D10" s="121">
        <v>38849</v>
      </c>
      <c r="E10" s="54">
        <f t="shared" ref="E10:E34" si="0">E9+D10</f>
        <v>416854</v>
      </c>
      <c r="F10" s="58"/>
      <c r="G10" s="55">
        <f t="shared" ref="G10:G34" si="1">G9+F10</f>
        <v>0</v>
      </c>
      <c r="H10" s="55">
        <f t="shared" ref="H10:H34" si="2">H9-F10+D10</f>
        <v>416854</v>
      </c>
    </row>
    <row r="11" spans="1:9" ht="12.75" customHeight="1" x14ac:dyDescent="0.2">
      <c r="A11" s="50" t="s">
        <v>146</v>
      </c>
      <c r="B11" s="51">
        <v>45681</v>
      </c>
      <c r="C11" s="52" t="s">
        <v>147</v>
      </c>
      <c r="D11" s="54"/>
      <c r="E11" s="54">
        <f t="shared" si="0"/>
        <v>416854</v>
      </c>
      <c r="F11" s="123">
        <v>75881.399999999994</v>
      </c>
      <c r="G11" s="55">
        <f t="shared" si="1"/>
        <v>75881.399999999994</v>
      </c>
      <c r="H11" s="55">
        <f t="shared" si="2"/>
        <v>340972.6</v>
      </c>
    </row>
    <row r="12" spans="1:9" ht="12.75" customHeight="1" x14ac:dyDescent="0.2">
      <c r="A12" s="50" t="s">
        <v>174</v>
      </c>
      <c r="B12" s="51">
        <v>45723</v>
      </c>
      <c r="C12" s="52" t="s">
        <v>175</v>
      </c>
      <c r="D12" s="54"/>
      <c r="E12" s="54">
        <f t="shared" si="0"/>
        <v>416854</v>
      </c>
      <c r="F12" s="123">
        <v>75884.600000000006</v>
      </c>
      <c r="G12" s="55">
        <f t="shared" si="1"/>
        <v>151766</v>
      </c>
      <c r="H12" s="55">
        <f t="shared" si="2"/>
        <v>265088</v>
      </c>
    </row>
    <row r="13" spans="1:9" ht="12.75" customHeight="1" x14ac:dyDescent="0.2">
      <c r="A13" s="50" t="s">
        <v>192</v>
      </c>
      <c r="B13" s="51">
        <v>45763</v>
      </c>
      <c r="C13" s="52" t="s">
        <v>193</v>
      </c>
      <c r="D13" s="54"/>
      <c r="E13" s="54">
        <f t="shared" si="0"/>
        <v>416854</v>
      </c>
      <c r="F13" s="123">
        <v>138186</v>
      </c>
      <c r="G13" s="55">
        <f t="shared" si="1"/>
        <v>289952</v>
      </c>
      <c r="H13" s="55">
        <f t="shared" si="2"/>
        <v>126902</v>
      </c>
    </row>
    <row r="14" spans="1:9" ht="12.75" customHeight="1" x14ac:dyDescent="0.2">
      <c r="A14" s="50" t="s">
        <v>222</v>
      </c>
      <c r="B14" s="51">
        <v>45786</v>
      </c>
      <c r="C14" s="52" t="s">
        <v>223</v>
      </c>
      <c r="D14" s="54"/>
      <c r="E14" s="54">
        <f t="shared" si="0"/>
        <v>416854</v>
      </c>
      <c r="F14" s="123">
        <v>14510</v>
      </c>
      <c r="G14" s="55">
        <f t="shared" si="1"/>
        <v>304462</v>
      </c>
      <c r="H14" s="55">
        <f t="shared" si="2"/>
        <v>112392</v>
      </c>
    </row>
    <row r="15" spans="1:9" ht="12.75" customHeight="1" x14ac:dyDescent="0.2">
      <c r="A15" s="50" t="s">
        <v>259</v>
      </c>
      <c r="B15" s="51">
        <v>45832</v>
      </c>
      <c r="C15" s="52" t="s">
        <v>260</v>
      </c>
      <c r="D15" s="54"/>
      <c r="E15" s="54">
        <f t="shared" si="0"/>
        <v>416854</v>
      </c>
      <c r="F15" s="123">
        <v>5619.23</v>
      </c>
      <c r="G15" s="55">
        <f t="shared" si="1"/>
        <v>310081.23</v>
      </c>
      <c r="H15" s="55">
        <f t="shared" si="2"/>
        <v>106772.77</v>
      </c>
    </row>
    <row r="16" spans="1:9" ht="12.75" customHeight="1" x14ac:dyDescent="0.2">
      <c r="A16" s="171" t="s">
        <v>273</v>
      </c>
      <c r="B16" s="172">
        <v>45853</v>
      </c>
      <c r="C16" s="173" t="s">
        <v>274</v>
      </c>
      <c r="D16" s="174"/>
      <c r="E16" s="174">
        <f t="shared" si="0"/>
        <v>416854</v>
      </c>
      <c r="F16" s="175">
        <v>5621.97</v>
      </c>
      <c r="G16" s="176">
        <f t="shared" si="1"/>
        <v>315703.19999999995</v>
      </c>
      <c r="H16" s="176">
        <f t="shared" si="2"/>
        <v>101150.8</v>
      </c>
      <c r="I16" s="177" t="s">
        <v>285</v>
      </c>
    </row>
    <row r="17" spans="1:12" ht="12.75" customHeight="1" x14ac:dyDescent="0.2">
      <c r="A17" s="50" t="s">
        <v>294</v>
      </c>
      <c r="B17" s="51">
        <v>45891</v>
      </c>
      <c r="C17" s="52" t="s">
        <v>287</v>
      </c>
      <c r="D17" s="121">
        <v>0</v>
      </c>
      <c r="E17" s="54">
        <f t="shared" si="0"/>
        <v>416854</v>
      </c>
      <c r="F17" s="58"/>
      <c r="G17" s="55">
        <f t="shared" si="1"/>
        <v>315703.19999999995</v>
      </c>
      <c r="H17" s="55">
        <f t="shared" si="2"/>
        <v>101150.8</v>
      </c>
    </row>
    <row r="18" spans="1:12" ht="12.75" customHeight="1" x14ac:dyDescent="0.2">
      <c r="A18" s="50" t="s">
        <v>305</v>
      </c>
      <c r="B18" s="51">
        <v>45910</v>
      </c>
      <c r="C18" s="52" t="s">
        <v>304</v>
      </c>
      <c r="D18" s="54"/>
      <c r="E18" s="54">
        <f t="shared" si="0"/>
        <v>416854</v>
      </c>
      <c r="F18" s="123">
        <v>5619.45</v>
      </c>
      <c r="G18" s="55">
        <f t="shared" si="1"/>
        <v>321322.64999999997</v>
      </c>
      <c r="H18" s="55">
        <f t="shared" si="2"/>
        <v>95531.35</v>
      </c>
    </row>
    <row r="19" spans="1:12" ht="12.75" customHeight="1" x14ac:dyDescent="0.2">
      <c r="A19" s="50" t="s">
        <v>312</v>
      </c>
      <c r="B19" s="51">
        <v>45915</v>
      </c>
      <c r="C19" s="52" t="s">
        <v>313</v>
      </c>
      <c r="D19" s="54"/>
      <c r="E19" s="54">
        <f t="shared" si="0"/>
        <v>416854</v>
      </c>
      <c r="F19" s="123">
        <v>5625.46</v>
      </c>
      <c r="G19" s="55">
        <f t="shared" si="1"/>
        <v>326948.11</v>
      </c>
      <c r="H19" s="55">
        <f t="shared" si="2"/>
        <v>89905.89</v>
      </c>
    </row>
    <row r="20" spans="1:12" ht="12.75" customHeight="1" x14ac:dyDescent="0.2">
      <c r="A20" s="50" t="s">
        <v>329</v>
      </c>
      <c r="B20" s="51">
        <v>46302</v>
      </c>
      <c r="C20" s="52" t="s">
        <v>330</v>
      </c>
      <c r="D20" s="54"/>
      <c r="E20" s="54">
        <f t="shared" si="0"/>
        <v>416854</v>
      </c>
      <c r="F20" s="123">
        <v>5621.27</v>
      </c>
      <c r="G20" s="55">
        <f t="shared" si="1"/>
        <v>332569.38</v>
      </c>
      <c r="H20" s="55">
        <f t="shared" si="2"/>
        <v>84284.62</v>
      </c>
    </row>
    <row r="21" spans="1:12" ht="12.75" customHeight="1" x14ac:dyDescent="0.2">
      <c r="A21" s="50" t="s">
        <v>364</v>
      </c>
      <c r="B21" s="51">
        <v>45973</v>
      </c>
      <c r="C21" s="52" t="s">
        <v>365</v>
      </c>
      <c r="D21" s="54"/>
      <c r="E21" s="54">
        <f t="shared" si="0"/>
        <v>416854</v>
      </c>
      <c r="F21" s="123">
        <v>5621.7</v>
      </c>
      <c r="G21" s="55">
        <f t="shared" si="1"/>
        <v>338191.08</v>
      </c>
      <c r="H21" s="55">
        <f t="shared" si="2"/>
        <v>78662.92</v>
      </c>
    </row>
    <row r="22" spans="1:12" ht="12.75" customHeight="1" x14ac:dyDescent="0.2">
      <c r="A22" s="50" t="s">
        <v>381</v>
      </c>
      <c r="B22" s="51">
        <v>46000</v>
      </c>
      <c r="C22" s="52" t="s">
        <v>382</v>
      </c>
      <c r="D22" s="54"/>
      <c r="E22" s="54">
        <f t="shared" si="0"/>
        <v>416854</v>
      </c>
      <c r="F22" s="123">
        <v>5620.03</v>
      </c>
      <c r="G22" s="55">
        <f t="shared" si="1"/>
        <v>343811.11000000004</v>
      </c>
      <c r="H22" s="55">
        <f t="shared" si="2"/>
        <v>73042.89</v>
      </c>
    </row>
    <row r="23" spans="1:12" ht="12.75" customHeight="1" x14ac:dyDescent="0.2">
      <c r="A23" s="50" t="s">
        <v>408</v>
      </c>
      <c r="B23" s="51">
        <v>46034</v>
      </c>
      <c r="C23" s="52" t="s">
        <v>409</v>
      </c>
      <c r="D23" s="54"/>
      <c r="E23" s="54">
        <f t="shared" si="0"/>
        <v>416854</v>
      </c>
      <c r="F23" s="123">
        <v>5621</v>
      </c>
      <c r="G23" s="55">
        <f t="shared" si="1"/>
        <v>349432.11000000004</v>
      </c>
      <c r="H23" s="55">
        <f t="shared" si="2"/>
        <v>67421.89</v>
      </c>
    </row>
    <row r="24" spans="1:12" ht="12.75" customHeight="1" x14ac:dyDescent="0.2">
      <c r="A24" s="50" t="s">
        <v>464</v>
      </c>
      <c r="B24" s="51">
        <v>46065</v>
      </c>
      <c r="C24" s="52" t="s">
        <v>465</v>
      </c>
      <c r="D24" s="54"/>
      <c r="E24" s="54">
        <f t="shared" si="0"/>
        <v>416854</v>
      </c>
      <c r="F24" s="123">
        <v>5619.84</v>
      </c>
      <c r="G24" s="55">
        <f t="shared" si="1"/>
        <v>355051.95000000007</v>
      </c>
      <c r="H24" s="55">
        <f t="shared" si="2"/>
        <v>61802.05</v>
      </c>
    </row>
    <row r="25" spans="1:12" ht="12.75" customHeight="1" x14ac:dyDescent="0.2">
      <c r="A25" s="50" t="s">
        <v>487</v>
      </c>
      <c r="B25" s="51">
        <v>46092</v>
      </c>
      <c r="C25" s="52" t="s">
        <v>488</v>
      </c>
      <c r="D25" s="54"/>
      <c r="E25" s="54">
        <f t="shared" si="0"/>
        <v>416854</v>
      </c>
      <c r="F25" s="123">
        <v>5621.19</v>
      </c>
      <c r="G25" s="55">
        <f t="shared" si="1"/>
        <v>360673.14000000007</v>
      </c>
      <c r="H25" s="55">
        <f t="shared" si="2"/>
        <v>56180.86</v>
      </c>
    </row>
    <row r="26" spans="1:12" ht="12.75" customHeight="1" x14ac:dyDescent="0.2">
      <c r="A26" s="50" t="s">
        <v>500</v>
      </c>
      <c r="B26" s="51">
        <v>46119</v>
      </c>
      <c r="C26" s="52" t="s">
        <v>501</v>
      </c>
      <c r="D26" s="54"/>
      <c r="E26" s="54">
        <f t="shared" si="0"/>
        <v>416854</v>
      </c>
      <c r="F26" s="123">
        <v>5623.91</v>
      </c>
      <c r="G26" s="55">
        <f t="shared" si="1"/>
        <v>366297.05000000005</v>
      </c>
      <c r="H26" s="55">
        <f t="shared" si="2"/>
        <v>50556.95</v>
      </c>
    </row>
    <row r="27" spans="1:12" ht="12.75" customHeight="1" x14ac:dyDescent="0.2">
      <c r="A27" s="50" t="s">
        <v>526</v>
      </c>
      <c r="B27" s="51">
        <v>46154</v>
      </c>
      <c r="C27" s="52" t="s">
        <v>527</v>
      </c>
      <c r="D27" s="54"/>
      <c r="E27" s="54">
        <f t="shared" si="0"/>
        <v>416854</v>
      </c>
      <c r="F27" s="123">
        <v>5619.45</v>
      </c>
      <c r="G27" s="55">
        <f t="shared" si="1"/>
        <v>371916.50000000006</v>
      </c>
      <c r="H27" s="55">
        <f t="shared" si="2"/>
        <v>44937.5</v>
      </c>
    </row>
    <row r="28" spans="1:12" ht="12.75" customHeight="1" x14ac:dyDescent="0.2">
      <c r="A28" s="50" t="s">
        <v>547</v>
      </c>
      <c r="B28" s="51">
        <v>46188</v>
      </c>
      <c r="C28" s="52" t="s">
        <v>548</v>
      </c>
      <c r="D28" s="54"/>
      <c r="E28" s="54">
        <f t="shared" si="0"/>
        <v>416854</v>
      </c>
      <c r="F28" s="123">
        <v>5620.61</v>
      </c>
      <c r="G28" s="55">
        <f t="shared" si="1"/>
        <v>377537.11000000004</v>
      </c>
      <c r="H28" s="55">
        <f t="shared" si="2"/>
        <v>39316.89</v>
      </c>
      <c r="L28" s="294"/>
    </row>
    <row r="29" spans="1:12" ht="12.75" customHeight="1" x14ac:dyDescent="0.2">
      <c r="A29" s="50" t="s">
        <v>294</v>
      </c>
      <c r="B29" s="51">
        <v>46197</v>
      </c>
      <c r="C29" s="52" t="s">
        <v>556</v>
      </c>
      <c r="D29" s="258">
        <v>-38849</v>
      </c>
      <c r="E29" s="54">
        <f t="shared" si="0"/>
        <v>378005</v>
      </c>
      <c r="F29" s="58"/>
      <c r="G29" s="55">
        <f t="shared" si="1"/>
        <v>377537.11000000004</v>
      </c>
      <c r="H29" s="55">
        <f t="shared" si="2"/>
        <v>467.88999999999942</v>
      </c>
      <c r="L29" s="294"/>
    </row>
    <row r="30" spans="1:12" ht="12.75" customHeight="1" x14ac:dyDescent="0.2">
      <c r="A30" s="50" t="s">
        <v>294</v>
      </c>
      <c r="B30" s="51">
        <v>46225</v>
      </c>
      <c r="C30" s="52" t="s">
        <v>578</v>
      </c>
      <c r="D30" s="121">
        <v>38849</v>
      </c>
      <c r="E30" s="54">
        <f t="shared" si="0"/>
        <v>416854</v>
      </c>
      <c r="F30" s="58"/>
      <c r="G30" s="55">
        <f t="shared" si="1"/>
        <v>377537.11000000004</v>
      </c>
      <c r="H30" s="55">
        <f t="shared" si="2"/>
        <v>39316.89</v>
      </c>
      <c r="L30" s="294"/>
    </row>
    <row r="31" spans="1:12" ht="12.75" customHeight="1" x14ac:dyDescent="0.2">
      <c r="A31" s="171" t="s">
        <v>574</v>
      </c>
      <c r="B31" s="172">
        <v>46225</v>
      </c>
      <c r="C31" s="173" t="s">
        <v>575</v>
      </c>
      <c r="D31" s="295"/>
      <c r="E31" s="174">
        <f t="shared" si="0"/>
        <v>416854</v>
      </c>
      <c r="F31" s="175">
        <v>5621.97</v>
      </c>
      <c r="G31" s="176">
        <f t="shared" si="1"/>
        <v>383159.08</v>
      </c>
      <c r="H31" s="176">
        <f t="shared" si="2"/>
        <v>33694.92</v>
      </c>
      <c r="I31" s="177" t="s">
        <v>582</v>
      </c>
    </row>
    <row r="32" spans="1:12" ht="12.75" customHeight="1" x14ac:dyDescent="0.2">
      <c r="A32" s="50" t="s">
        <v>583</v>
      </c>
      <c r="B32" s="51">
        <v>46231</v>
      </c>
      <c r="C32" s="52" t="s">
        <v>584</v>
      </c>
      <c r="D32" s="121">
        <v>0</v>
      </c>
      <c r="E32" s="54">
        <f t="shared" si="0"/>
        <v>416854</v>
      </c>
      <c r="F32" s="58"/>
      <c r="G32" s="55">
        <f t="shared" si="1"/>
        <v>383159.08</v>
      </c>
      <c r="H32" s="55">
        <f t="shared" si="2"/>
        <v>33694.92</v>
      </c>
    </row>
    <row r="33" spans="1:8" ht="12.75" customHeight="1" x14ac:dyDescent="0.2">
      <c r="A33" s="50"/>
      <c r="B33" s="51"/>
      <c r="C33" s="52"/>
      <c r="D33" s="258"/>
      <c r="E33" s="54">
        <f t="shared" si="0"/>
        <v>416854</v>
      </c>
      <c r="F33" s="58"/>
      <c r="G33" s="55">
        <f t="shared" si="1"/>
        <v>383159.08</v>
      </c>
      <c r="H33" s="55">
        <f t="shared" si="2"/>
        <v>33694.92</v>
      </c>
    </row>
    <row r="34" spans="1:8" ht="12.75" customHeight="1" x14ac:dyDescent="0.2">
      <c r="A34" s="50"/>
      <c r="B34" s="51"/>
      <c r="C34" s="52"/>
      <c r="D34" s="258"/>
      <c r="E34" s="54">
        <f t="shared" si="0"/>
        <v>416854</v>
      </c>
      <c r="F34" s="58"/>
      <c r="G34" s="55">
        <f t="shared" si="1"/>
        <v>383159.08</v>
      </c>
      <c r="H34" s="55">
        <f t="shared" si="2"/>
        <v>33694.92</v>
      </c>
    </row>
    <row r="35" spans="1:8" x14ac:dyDescent="0.2">
      <c r="A35" s="50"/>
      <c r="B35" s="52"/>
      <c r="C35" s="60"/>
      <c r="D35" s="55"/>
      <c r="E35" s="55"/>
      <c r="F35" s="55"/>
      <c r="G35" s="55"/>
      <c r="H35" s="55"/>
    </row>
    <row r="36" spans="1:8" ht="13.5" thickBot="1" x14ac:dyDescent="0.25">
      <c r="A36" s="50"/>
      <c r="B36" s="61"/>
      <c r="C36" s="62" t="s">
        <v>28</v>
      </c>
      <c r="D36" s="63">
        <f>SUM(D9:D35)</f>
        <v>416854</v>
      </c>
      <c r="E36" s="63"/>
      <c r="F36" s="63">
        <f>SUM(F9:F35)</f>
        <v>383159.08</v>
      </c>
      <c r="G36" s="63"/>
      <c r="H36" s="63">
        <f>D36-F36</f>
        <v>33694.919999999984</v>
      </c>
    </row>
    <row r="37" spans="1:8" ht="13.5" thickTop="1" x14ac:dyDescent="0.2">
      <c r="A37" s="50"/>
      <c r="B37" s="52"/>
      <c r="C37" s="60"/>
      <c r="D37" s="55"/>
      <c r="E37" s="55"/>
      <c r="F37" s="55"/>
      <c r="G37" s="55"/>
      <c r="H37" s="55"/>
    </row>
    <row r="38" spans="1:8" x14ac:dyDescent="0.2">
      <c r="A38" s="50"/>
      <c r="B38" s="52"/>
      <c r="C38" s="60"/>
      <c r="D38" s="55"/>
      <c r="E38" s="55"/>
      <c r="F38" s="55"/>
      <c r="G38" s="55"/>
      <c r="H38" s="55"/>
    </row>
    <row r="39" spans="1:8" x14ac:dyDescent="0.2">
      <c r="A39" s="50"/>
      <c r="B39" s="52"/>
      <c r="C39" s="79" t="s">
        <v>124</v>
      </c>
      <c r="D39" s="55"/>
      <c r="E39" s="55"/>
      <c r="F39" s="55"/>
      <c r="G39" s="55"/>
      <c r="H39" s="55"/>
    </row>
    <row r="40" spans="1:8" x14ac:dyDescent="0.2">
      <c r="A40" s="50"/>
      <c r="B40" s="52"/>
      <c r="C40" s="60" t="s">
        <v>120</v>
      </c>
      <c r="D40" s="55">
        <v>17810</v>
      </c>
      <c r="E40" s="55"/>
      <c r="F40" s="55">
        <f>8905+8905</f>
        <v>17810</v>
      </c>
      <c r="G40" s="55"/>
      <c r="H40" s="55">
        <f>D40-F40</f>
        <v>0</v>
      </c>
    </row>
    <row r="41" spans="1:8" x14ac:dyDescent="0.2">
      <c r="A41" s="50"/>
      <c r="B41" s="52"/>
      <c r="C41" s="60" t="s">
        <v>121</v>
      </c>
      <c r="D41" s="55">
        <v>15570</v>
      </c>
      <c r="E41" s="55"/>
      <c r="F41" s="55">
        <f>15570</f>
        <v>15570</v>
      </c>
      <c r="G41" s="55"/>
      <c r="H41" s="55">
        <f t="shared" ref="H41:H43" si="3">D41-F41</f>
        <v>0</v>
      </c>
    </row>
    <row r="42" spans="1:8" x14ac:dyDescent="0.2">
      <c r="A42" s="50"/>
      <c r="B42" s="52"/>
      <c r="C42" s="60" t="s">
        <v>122</v>
      </c>
      <c r="D42" s="55">
        <v>1745</v>
      </c>
      <c r="E42" s="55"/>
      <c r="F42" s="55">
        <f>1745</f>
        <v>1745</v>
      </c>
      <c r="G42" s="55"/>
      <c r="H42" s="55">
        <f t="shared" si="3"/>
        <v>0</v>
      </c>
    </row>
    <row r="43" spans="1:8" x14ac:dyDescent="0.2">
      <c r="A43" s="50"/>
      <c r="B43" s="52"/>
      <c r="C43" s="60" t="s">
        <v>123</v>
      </c>
      <c r="D43" s="55">
        <v>11640</v>
      </c>
      <c r="E43" s="55"/>
      <c r="F43" s="55">
        <f>582+582+582+582+582+582+582+582+582+582+582+582+582+582</f>
        <v>8148</v>
      </c>
      <c r="G43" s="55"/>
      <c r="H43" s="55">
        <f t="shared" si="3"/>
        <v>3492</v>
      </c>
    </row>
    <row r="44" spans="1:8" ht="13.5" thickBot="1" x14ac:dyDescent="0.25">
      <c r="A44" s="50"/>
      <c r="B44" s="52"/>
      <c r="C44" s="79" t="s">
        <v>111</v>
      </c>
      <c r="D44" s="63">
        <f>SUM(D40:D43)</f>
        <v>46765</v>
      </c>
      <c r="E44" s="125"/>
      <c r="F44" s="63">
        <f>SUM(F40:F43)</f>
        <v>43273</v>
      </c>
      <c r="G44" s="125"/>
      <c r="H44" s="63">
        <f>SUM(H40:H43)</f>
        <v>3492</v>
      </c>
    </row>
    <row r="45" spans="1:8" ht="13.5" thickTop="1" x14ac:dyDescent="0.2">
      <c r="A45" s="50"/>
      <c r="B45" s="52"/>
      <c r="C45" s="60"/>
      <c r="D45" s="55"/>
      <c r="E45" s="55"/>
      <c r="F45" s="55"/>
      <c r="G45" s="55"/>
      <c r="H45" s="55"/>
    </row>
    <row r="46" spans="1:8" x14ac:dyDescent="0.2">
      <c r="A46" s="50"/>
      <c r="B46" s="52"/>
      <c r="C46" s="60"/>
      <c r="D46" s="55"/>
      <c r="E46" s="55"/>
      <c r="F46" s="55"/>
      <c r="G46" s="55"/>
      <c r="H46" s="55"/>
    </row>
    <row r="47" spans="1:8" x14ac:dyDescent="0.2">
      <c r="A47" s="50"/>
      <c r="B47" s="52"/>
      <c r="C47" s="79" t="s">
        <v>524</v>
      </c>
      <c r="D47" s="39"/>
      <c r="E47" s="50"/>
      <c r="F47" s="64"/>
      <c r="G47" s="64"/>
      <c r="H47" s="39"/>
    </row>
    <row r="48" spans="1:8" x14ac:dyDescent="0.2">
      <c r="C48" s="60" t="s">
        <v>120</v>
      </c>
      <c r="D48" s="55">
        <v>17810</v>
      </c>
      <c r="E48" s="55"/>
      <c r="F48" s="55">
        <f>8905+8905</f>
        <v>17810</v>
      </c>
      <c r="G48" s="55"/>
      <c r="H48" s="55">
        <f>D48-F48</f>
        <v>0</v>
      </c>
    </row>
    <row r="49" spans="1:9" x14ac:dyDescent="0.2">
      <c r="C49" s="60" t="s">
        <v>121</v>
      </c>
      <c r="D49" s="55">
        <v>15570</v>
      </c>
      <c r="E49" s="55"/>
      <c r="F49" s="55">
        <f>15570</f>
        <v>15570</v>
      </c>
      <c r="G49" s="55"/>
      <c r="H49" s="55">
        <f t="shared" ref="H49:H51" si="4">D49-F49</f>
        <v>0</v>
      </c>
    </row>
    <row r="50" spans="1:9" s="68" customFormat="1" x14ac:dyDescent="0.2">
      <c r="A50" s="65"/>
      <c r="B50" s="66"/>
      <c r="C50" s="60" t="s">
        <v>122</v>
      </c>
      <c r="D50" s="55">
        <v>1745</v>
      </c>
      <c r="E50" s="55"/>
      <c r="F50" s="55">
        <f>1745</f>
        <v>1745</v>
      </c>
      <c r="G50" s="55"/>
      <c r="H50" s="55">
        <f t="shared" si="4"/>
        <v>0</v>
      </c>
      <c r="I50" s="56"/>
    </row>
    <row r="51" spans="1:9" s="68" customFormat="1" x14ac:dyDescent="0.2">
      <c r="A51" s="65"/>
      <c r="B51" s="66"/>
      <c r="C51" s="60" t="s">
        <v>123</v>
      </c>
      <c r="D51" s="55">
        <v>11955</v>
      </c>
      <c r="E51" s="55"/>
      <c r="F51" s="55">
        <f>597.75+597.75+597.75+597.75+597.75+597.75+597.75+597.75+597.75+597.75+597.75+597.75+597.75+597.75</f>
        <v>8368.5</v>
      </c>
      <c r="G51" s="55"/>
      <c r="H51" s="55">
        <f t="shared" si="4"/>
        <v>3586.5</v>
      </c>
      <c r="I51" s="56"/>
    </row>
    <row r="52" spans="1:9" s="68" customFormat="1" ht="13.5" thickBot="1" x14ac:dyDescent="0.25">
      <c r="A52" s="65"/>
      <c r="B52" s="66"/>
      <c r="C52" s="79" t="s">
        <v>111</v>
      </c>
      <c r="D52" s="63">
        <f>SUM(D48:D51)</f>
        <v>47080</v>
      </c>
      <c r="E52" s="125"/>
      <c r="F52" s="63">
        <f>SUM(F48:F51)</f>
        <v>43493.5</v>
      </c>
      <c r="G52" s="125"/>
      <c r="H52" s="63">
        <f>SUM(H48:H51)</f>
        <v>3586.5</v>
      </c>
      <c r="I52" s="56"/>
    </row>
    <row r="53" spans="1:9" s="68" customFormat="1" ht="13.5" thickTop="1" x14ac:dyDescent="0.2">
      <c r="A53" s="65"/>
      <c r="B53" s="66"/>
      <c r="C53" s="67"/>
      <c r="D53" s="56"/>
      <c r="E53" s="65"/>
      <c r="H53" s="56"/>
      <c r="I53" s="56"/>
    </row>
    <row r="54" spans="1:9" s="68" customFormat="1" x14ac:dyDescent="0.2">
      <c r="A54" s="65"/>
      <c r="B54" s="66"/>
      <c r="C54" s="67"/>
      <c r="D54" s="56"/>
      <c r="E54" s="65"/>
      <c r="H54" s="56"/>
      <c r="I54" s="56"/>
    </row>
    <row r="55" spans="1:9" s="68" customFormat="1" x14ac:dyDescent="0.2">
      <c r="A55" s="65"/>
      <c r="B55" s="66"/>
      <c r="C55" s="79" t="s">
        <v>525</v>
      </c>
      <c r="D55" s="39"/>
      <c r="E55" s="50"/>
      <c r="F55" s="64"/>
      <c r="G55" s="64"/>
      <c r="H55" s="39"/>
      <c r="I55" s="56"/>
    </row>
    <row r="56" spans="1:9" s="68" customFormat="1" x14ac:dyDescent="0.2">
      <c r="A56" s="65"/>
      <c r="B56" s="66"/>
      <c r="C56" s="60" t="s">
        <v>120</v>
      </c>
      <c r="D56" s="55">
        <v>14088</v>
      </c>
      <c r="E56" s="55"/>
      <c r="F56" s="55">
        <f>7044+7044</f>
        <v>14088</v>
      </c>
      <c r="G56" s="55"/>
      <c r="H56" s="55">
        <f>D56-F56</f>
        <v>0</v>
      </c>
      <c r="I56" s="56"/>
    </row>
    <row r="57" spans="1:9" s="68" customFormat="1" x14ac:dyDescent="0.2">
      <c r="A57" s="65"/>
      <c r="B57" s="66"/>
      <c r="C57" s="60" t="s">
        <v>121</v>
      </c>
      <c r="D57" s="55">
        <v>12948</v>
      </c>
      <c r="E57" s="55"/>
      <c r="F57" s="55">
        <v>12948</v>
      </c>
      <c r="G57" s="55"/>
      <c r="H57" s="55">
        <f t="shared" ref="H57:H59" si="5">D57-F57</f>
        <v>0</v>
      </c>
      <c r="I57" s="56"/>
    </row>
    <row r="58" spans="1:9" s="68" customFormat="1" x14ac:dyDescent="0.2">
      <c r="A58" s="65"/>
      <c r="B58" s="66"/>
      <c r="C58" s="60" t="s">
        <v>122</v>
      </c>
      <c r="D58" s="55">
        <v>1325</v>
      </c>
      <c r="E58" s="55"/>
      <c r="F58" s="55">
        <f>1325</f>
        <v>1325</v>
      </c>
      <c r="G58" s="55"/>
      <c r="H58" s="55">
        <f t="shared" si="5"/>
        <v>0</v>
      </c>
      <c r="I58" s="56"/>
    </row>
    <row r="59" spans="1:9" s="68" customFormat="1" x14ac:dyDescent="0.2">
      <c r="A59" s="65"/>
      <c r="B59" s="66"/>
      <c r="C59" s="60" t="s">
        <v>123</v>
      </c>
      <c r="D59" s="55">
        <v>11008</v>
      </c>
      <c r="E59" s="55"/>
      <c r="F59" s="55">
        <f>550.4+550.4+550.4+550.4+550.4+550.4+550.4+550.4+550.4+550.4+550.4+550.4+550.4+550.4</f>
        <v>7705.5999999999976</v>
      </c>
      <c r="G59" s="55"/>
      <c r="H59" s="55">
        <f t="shared" si="5"/>
        <v>3302.4000000000024</v>
      </c>
      <c r="I59" s="56"/>
    </row>
    <row r="60" spans="1:9" s="68" customFormat="1" ht="13.5" thickBot="1" x14ac:dyDescent="0.25">
      <c r="A60" s="65"/>
      <c r="B60" s="66"/>
      <c r="C60" s="79" t="s">
        <v>111</v>
      </c>
      <c r="D60" s="63">
        <f>SUM(D56:D59)</f>
        <v>39369</v>
      </c>
      <c r="E60" s="125"/>
      <c r="F60" s="63">
        <f>SUM(F56:F59)</f>
        <v>36066.6</v>
      </c>
      <c r="G60" s="125"/>
      <c r="H60" s="63">
        <f>SUM(H56:H59)</f>
        <v>3302.4000000000024</v>
      </c>
      <c r="I60" s="56"/>
    </row>
    <row r="61" spans="1:9" s="68" customFormat="1" ht="13.5" thickTop="1" x14ac:dyDescent="0.2">
      <c r="A61" s="65"/>
      <c r="B61" s="66"/>
      <c r="C61" s="67"/>
      <c r="D61" s="56"/>
      <c r="E61" s="65"/>
      <c r="H61" s="56"/>
      <c r="I61" s="56"/>
    </row>
    <row r="62" spans="1:9" s="68" customFormat="1" x14ac:dyDescent="0.2">
      <c r="A62" s="65"/>
      <c r="B62" s="66"/>
      <c r="C62" s="67"/>
      <c r="D62" s="56"/>
      <c r="E62" s="65"/>
      <c r="H62" s="56"/>
      <c r="I62" s="56"/>
    </row>
    <row r="63" spans="1:9" s="68" customFormat="1" x14ac:dyDescent="0.2">
      <c r="A63" s="65"/>
      <c r="B63" s="66"/>
      <c r="C63" s="79" t="s">
        <v>125</v>
      </c>
      <c r="D63" s="39"/>
      <c r="E63" s="50"/>
      <c r="F63" s="64"/>
      <c r="G63" s="64"/>
      <c r="H63" s="39"/>
      <c r="I63" s="56"/>
    </row>
    <row r="64" spans="1:9" s="68" customFormat="1" x14ac:dyDescent="0.2">
      <c r="A64" s="65"/>
      <c r="B64" s="66"/>
      <c r="C64" s="60" t="s">
        <v>120</v>
      </c>
      <c r="D64" s="55">
        <v>14088</v>
      </c>
      <c r="E64" s="55"/>
      <c r="F64" s="55">
        <f>7044+7044</f>
        <v>14088</v>
      </c>
      <c r="G64" s="55"/>
      <c r="H64" s="55">
        <f>D64-F64</f>
        <v>0</v>
      </c>
      <c r="I64" s="56"/>
    </row>
    <row r="65" spans="1:9" s="68" customFormat="1" x14ac:dyDescent="0.2">
      <c r="A65" s="65"/>
      <c r="B65" s="66"/>
      <c r="C65" s="60" t="s">
        <v>121</v>
      </c>
      <c r="D65" s="55">
        <v>12948</v>
      </c>
      <c r="E65" s="55"/>
      <c r="F65" s="55">
        <v>12948</v>
      </c>
      <c r="G65" s="55"/>
      <c r="H65" s="55">
        <f t="shared" ref="H65:H67" si="6">D65-F65</f>
        <v>0</v>
      </c>
      <c r="I65" s="56"/>
    </row>
    <row r="66" spans="1:9" s="68" customFormat="1" x14ac:dyDescent="0.2">
      <c r="A66" s="65"/>
      <c r="B66" s="66"/>
      <c r="C66" s="60" t="s">
        <v>122</v>
      </c>
      <c r="D66" s="55">
        <v>1325</v>
      </c>
      <c r="E66" s="55"/>
      <c r="F66" s="55">
        <f>1325</f>
        <v>1325</v>
      </c>
      <c r="G66" s="55"/>
      <c r="H66" s="55">
        <f t="shared" si="6"/>
        <v>0</v>
      </c>
      <c r="I66" s="56"/>
    </row>
    <row r="67" spans="1:9" s="68" customFormat="1" x14ac:dyDescent="0.2">
      <c r="A67" s="65"/>
      <c r="B67" s="66"/>
      <c r="C67" s="60" t="s">
        <v>123</v>
      </c>
      <c r="D67" s="55">
        <v>10908</v>
      </c>
      <c r="E67" s="55"/>
      <c r="F67" s="55">
        <f>545.4+545.4+545.4+545.4+545.4+545.4+545.4+545.4+545.4+545.4+545.4+545.4+545.4+545.4</f>
        <v>7635.5999999999976</v>
      </c>
      <c r="G67" s="55"/>
      <c r="H67" s="55">
        <f t="shared" si="6"/>
        <v>3272.4000000000024</v>
      </c>
      <c r="I67" s="56"/>
    </row>
    <row r="68" spans="1:9" s="68" customFormat="1" ht="13.5" thickBot="1" x14ac:dyDescent="0.25">
      <c r="A68" s="65"/>
      <c r="B68" s="66"/>
      <c r="C68" s="79" t="s">
        <v>111</v>
      </c>
      <c r="D68" s="63">
        <f>SUM(D64:D67)</f>
        <v>39269</v>
      </c>
      <c r="E68" s="125"/>
      <c r="F68" s="63">
        <f>SUM(F64:F67)</f>
        <v>35996.6</v>
      </c>
      <c r="G68" s="125"/>
      <c r="H68" s="63">
        <f>SUM(H64:H67)</f>
        <v>3272.4000000000024</v>
      </c>
      <c r="I68" s="56"/>
    </row>
    <row r="69" spans="1:9" s="68" customFormat="1" ht="13.5" thickTop="1" x14ac:dyDescent="0.2">
      <c r="A69" s="65"/>
      <c r="B69" s="66"/>
      <c r="C69" s="79"/>
      <c r="D69" s="126"/>
      <c r="E69" s="125"/>
      <c r="F69" s="126"/>
      <c r="G69" s="125"/>
      <c r="H69" s="126"/>
      <c r="I69" s="56"/>
    </row>
    <row r="70" spans="1:9" s="68" customFormat="1" x14ac:dyDescent="0.2">
      <c r="A70" s="65"/>
      <c r="B70" s="66"/>
      <c r="C70" s="79"/>
      <c r="D70" s="126"/>
      <c r="E70" s="125"/>
      <c r="F70" s="126"/>
      <c r="G70" s="125"/>
      <c r="H70" s="126"/>
      <c r="I70" s="56"/>
    </row>
    <row r="71" spans="1:9" s="68" customFormat="1" x14ac:dyDescent="0.2">
      <c r="A71" s="65"/>
      <c r="B71" s="66"/>
      <c r="C71" s="79" t="s">
        <v>148</v>
      </c>
      <c r="D71" s="39"/>
      <c r="E71" s="50"/>
      <c r="F71" s="64"/>
      <c r="G71" s="64"/>
      <c r="H71" s="39"/>
      <c r="I71" s="56"/>
    </row>
    <row r="72" spans="1:9" s="68" customFormat="1" x14ac:dyDescent="0.2">
      <c r="A72" s="65"/>
      <c r="B72" s="66"/>
      <c r="C72" s="60" t="s">
        <v>120</v>
      </c>
      <c r="D72" s="55">
        <v>14928</v>
      </c>
      <c r="E72" s="55"/>
      <c r="F72" s="55">
        <f>7464+7464</f>
        <v>14928</v>
      </c>
      <c r="G72" s="55"/>
      <c r="H72" s="55">
        <f>D72-F72</f>
        <v>0</v>
      </c>
      <c r="I72" s="56"/>
    </row>
    <row r="73" spans="1:9" s="68" customFormat="1" x14ac:dyDescent="0.2">
      <c r="A73" s="65"/>
      <c r="B73" s="66"/>
      <c r="C73" s="60" t="s">
        <v>121</v>
      </c>
      <c r="D73" s="55">
        <v>13998</v>
      </c>
      <c r="E73" s="55"/>
      <c r="F73" s="55">
        <v>13998</v>
      </c>
      <c r="G73" s="55"/>
      <c r="H73" s="55">
        <f t="shared" ref="H73:H75" si="7">D73-F73</f>
        <v>0</v>
      </c>
      <c r="I73" s="56"/>
    </row>
    <row r="74" spans="1:9" s="68" customFormat="1" x14ac:dyDescent="0.2">
      <c r="A74" s="65"/>
      <c r="B74" s="66"/>
      <c r="C74" s="60" t="s">
        <v>122</v>
      </c>
      <c r="D74" s="55">
        <v>1325</v>
      </c>
      <c r="E74" s="55"/>
      <c r="F74" s="55">
        <f>1325</f>
        <v>1325</v>
      </c>
      <c r="G74" s="55"/>
      <c r="H74" s="55">
        <f t="shared" si="7"/>
        <v>0</v>
      </c>
      <c r="I74" s="56"/>
    </row>
    <row r="75" spans="1:9" s="68" customFormat="1" x14ac:dyDescent="0.2">
      <c r="A75" s="65"/>
      <c r="B75" s="66"/>
      <c r="C75" s="60" t="s">
        <v>123</v>
      </c>
      <c r="D75" s="55">
        <v>11008</v>
      </c>
      <c r="E75" s="55"/>
      <c r="F75" s="55">
        <f>550.4+550.4+550.4+550.4+550.4+550.4+550.4+550.4+550.4+550.4+550.4+550.4+550.4+550.4</f>
        <v>7705.5999999999976</v>
      </c>
      <c r="G75" s="55"/>
      <c r="H75" s="55">
        <f t="shared" si="7"/>
        <v>3302.4000000000024</v>
      </c>
      <c r="I75" s="56"/>
    </row>
    <row r="76" spans="1:9" s="68" customFormat="1" ht="13.5" thickBot="1" x14ac:dyDescent="0.25">
      <c r="A76" s="65"/>
      <c r="B76" s="66"/>
      <c r="C76" s="79" t="s">
        <v>111</v>
      </c>
      <c r="D76" s="63">
        <f>SUM(D72:D75)</f>
        <v>41259</v>
      </c>
      <c r="E76" s="125"/>
      <c r="F76" s="63">
        <f>SUM(F72:F75)</f>
        <v>37956.6</v>
      </c>
      <c r="G76" s="125"/>
      <c r="H76" s="63">
        <f>SUM(H72:H75)</f>
        <v>3302.4000000000024</v>
      </c>
      <c r="I76" s="56"/>
    </row>
    <row r="77" spans="1:9" s="68" customFormat="1" ht="13.5" thickTop="1" x14ac:dyDescent="0.2">
      <c r="A77" s="65"/>
      <c r="B77" s="66"/>
      <c r="C77" s="79"/>
      <c r="D77" s="126"/>
      <c r="E77" s="125"/>
      <c r="F77" s="126"/>
      <c r="G77" s="125"/>
      <c r="H77" s="126"/>
      <c r="I77" s="56"/>
    </row>
    <row r="78" spans="1:9" s="68" customFormat="1" x14ac:dyDescent="0.2">
      <c r="A78" s="65"/>
      <c r="B78" s="66"/>
      <c r="C78" s="79"/>
      <c r="D78" s="126"/>
      <c r="E78" s="125"/>
      <c r="F78" s="126"/>
      <c r="G78" s="125"/>
      <c r="H78" s="126"/>
      <c r="I78" s="56"/>
    </row>
    <row r="79" spans="1:9" s="68" customFormat="1" x14ac:dyDescent="0.2">
      <c r="A79" s="65"/>
      <c r="B79" s="66"/>
      <c r="C79" s="79" t="s">
        <v>126</v>
      </c>
      <c r="D79" s="39"/>
      <c r="E79" s="50"/>
      <c r="F79" s="64"/>
      <c r="G79" s="64"/>
      <c r="H79" s="39"/>
      <c r="I79" s="56"/>
    </row>
    <row r="80" spans="1:9" s="68" customFormat="1" x14ac:dyDescent="0.2">
      <c r="A80" s="65"/>
      <c r="B80" s="66"/>
      <c r="C80" s="60" t="s">
        <v>120</v>
      </c>
      <c r="D80" s="55">
        <v>13668</v>
      </c>
      <c r="E80" s="55"/>
      <c r="F80" s="55">
        <f>6834+6834</f>
        <v>13668</v>
      </c>
      <c r="G80" s="55"/>
      <c r="H80" s="55">
        <f>D80-F80</f>
        <v>0</v>
      </c>
      <c r="I80" s="56"/>
    </row>
    <row r="81" spans="1:9" s="68" customFormat="1" x14ac:dyDescent="0.2">
      <c r="A81" s="65"/>
      <c r="B81" s="66"/>
      <c r="C81" s="60" t="s">
        <v>121</v>
      </c>
      <c r="D81" s="55">
        <v>12738</v>
      </c>
      <c r="E81" s="55"/>
      <c r="F81" s="55">
        <v>12738</v>
      </c>
      <c r="G81" s="55"/>
      <c r="H81" s="55">
        <f t="shared" ref="H81:H83" si="8">D81-F81</f>
        <v>0</v>
      </c>
      <c r="I81" s="56"/>
    </row>
    <row r="82" spans="1:9" s="68" customFormat="1" x14ac:dyDescent="0.2">
      <c r="A82" s="65"/>
      <c r="B82" s="66"/>
      <c r="C82" s="60" t="s">
        <v>122</v>
      </c>
      <c r="D82" s="55">
        <v>1325</v>
      </c>
      <c r="E82" s="55"/>
      <c r="F82" s="55">
        <f>1325</f>
        <v>1325</v>
      </c>
      <c r="G82" s="55"/>
      <c r="H82" s="55">
        <f t="shared" si="8"/>
        <v>0</v>
      </c>
      <c r="I82" s="56"/>
    </row>
    <row r="83" spans="1:9" s="68" customFormat="1" x14ac:dyDescent="0.2">
      <c r="A83" s="65"/>
      <c r="B83" s="66"/>
      <c r="C83" s="60" t="s">
        <v>123</v>
      </c>
      <c r="D83" s="55">
        <v>10908</v>
      </c>
      <c r="E83" s="55"/>
      <c r="F83" s="55">
        <f>545.4+545.4+545.4+545.4+545.4+545.4+545.4+545.4+545.4+545.4+545.4+545.4+545.4+545.4</f>
        <v>7635.5999999999976</v>
      </c>
      <c r="G83" s="55"/>
      <c r="H83" s="55">
        <f t="shared" si="8"/>
        <v>3272.4000000000024</v>
      </c>
      <c r="I83" s="56"/>
    </row>
    <row r="84" spans="1:9" s="68" customFormat="1" ht="13.5" thickBot="1" x14ac:dyDescent="0.25">
      <c r="A84" s="65"/>
      <c r="B84" s="66"/>
      <c r="C84" s="79" t="s">
        <v>111</v>
      </c>
      <c r="D84" s="63">
        <f>SUM(D80:D83)</f>
        <v>38639</v>
      </c>
      <c r="E84" s="125"/>
      <c r="F84" s="63">
        <f>SUM(F80:F83)</f>
        <v>35366.6</v>
      </c>
      <c r="G84" s="125"/>
      <c r="H84" s="63">
        <f>SUM(H80:H83)</f>
        <v>3272.4000000000024</v>
      </c>
      <c r="I84" s="56"/>
    </row>
    <row r="85" spans="1:9" s="68" customFormat="1" ht="13.5" thickTop="1" x14ac:dyDescent="0.2">
      <c r="A85" s="65"/>
      <c r="B85" s="66"/>
      <c r="C85" s="67"/>
      <c r="D85" s="56"/>
      <c r="E85" s="65"/>
      <c r="H85" s="56"/>
      <c r="I85" s="56"/>
    </row>
    <row r="86" spans="1:9" s="68" customFormat="1" x14ac:dyDescent="0.2">
      <c r="A86" s="65"/>
      <c r="B86" s="66"/>
      <c r="C86" s="67"/>
      <c r="D86" s="56"/>
      <c r="E86" s="65"/>
      <c r="H86" s="56"/>
      <c r="I86" s="56"/>
    </row>
    <row r="87" spans="1:9" s="68" customFormat="1" x14ac:dyDescent="0.2">
      <c r="A87" s="65"/>
      <c r="B87" s="66"/>
      <c r="C87" s="79" t="s">
        <v>127</v>
      </c>
      <c r="D87" s="39"/>
      <c r="E87" s="50"/>
      <c r="F87" s="64"/>
      <c r="G87" s="64"/>
      <c r="H87" s="39"/>
      <c r="I87" s="56"/>
    </row>
    <row r="88" spans="1:9" s="68" customFormat="1" x14ac:dyDescent="0.2">
      <c r="A88" s="65"/>
      <c r="B88" s="66"/>
      <c r="C88" s="60" t="s">
        <v>120</v>
      </c>
      <c r="D88" s="55">
        <v>13668</v>
      </c>
      <c r="E88" s="55"/>
      <c r="F88" s="55">
        <f>6834+6834</f>
        <v>13668</v>
      </c>
      <c r="G88" s="55"/>
      <c r="H88" s="55">
        <f>D88-F88</f>
        <v>0</v>
      </c>
      <c r="I88" s="56"/>
    </row>
    <row r="89" spans="1:9" s="68" customFormat="1" x14ac:dyDescent="0.2">
      <c r="A89" s="65"/>
      <c r="B89" s="66"/>
      <c r="C89" s="60" t="s">
        <v>121</v>
      </c>
      <c r="D89" s="55">
        <v>12948</v>
      </c>
      <c r="E89" s="55"/>
      <c r="F89" s="55">
        <v>12948</v>
      </c>
      <c r="G89" s="55"/>
      <c r="H89" s="55">
        <f t="shared" ref="H89:H91" si="9">D89-F89</f>
        <v>0</v>
      </c>
      <c r="I89" s="56"/>
    </row>
    <row r="90" spans="1:9" s="68" customFormat="1" x14ac:dyDescent="0.2">
      <c r="A90" s="65"/>
      <c r="B90" s="66"/>
      <c r="C90" s="60" t="s">
        <v>122</v>
      </c>
      <c r="D90" s="55">
        <v>1325</v>
      </c>
      <c r="E90" s="55"/>
      <c r="F90" s="55">
        <f>1325</f>
        <v>1325</v>
      </c>
      <c r="G90" s="55"/>
      <c r="H90" s="55">
        <f t="shared" si="9"/>
        <v>0</v>
      </c>
      <c r="I90" s="56"/>
    </row>
    <row r="91" spans="1:9" s="68" customFormat="1" x14ac:dyDescent="0.2">
      <c r="A91" s="65"/>
      <c r="B91" s="66"/>
      <c r="C91" s="60" t="s">
        <v>123</v>
      </c>
      <c r="D91" s="55">
        <v>10908</v>
      </c>
      <c r="E91" s="55"/>
      <c r="F91" s="55">
        <f>545.4+545.4+545.4+545.4+545.4+545.4+545.4+545.4+545.4+545.4+545.4+545.4+545.4+545.4</f>
        <v>7635.5999999999976</v>
      </c>
      <c r="G91" s="55"/>
      <c r="H91" s="55">
        <f t="shared" si="9"/>
        <v>3272.4000000000024</v>
      </c>
      <c r="I91" s="56"/>
    </row>
    <row r="92" spans="1:9" s="68" customFormat="1" ht="13.5" thickBot="1" x14ac:dyDescent="0.25">
      <c r="A92" s="65"/>
      <c r="B92" s="66"/>
      <c r="C92" s="79" t="s">
        <v>111</v>
      </c>
      <c r="D92" s="63">
        <f>SUM(D88:D91)</f>
        <v>38849</v>
      </c>
      <c r="E92" s="125"/>
      <c r="F92" s="63">
        <f>SUM(F88:F91)</f>
        <v>35576.6</v>
      </c>
      <c r="G92" s="125"/>
      <c r="H92" s="63">
        <f>SUM(H88:H91)</f>
        <v>3272.4000000000024</v>
      </c>
      <c r="I92" s="56"/>
    </row>
    <row r="93" spans="1:9" s="68" customFormat="1" ht="13.5" thickTop="1" x14ac:dyDescent="0.2">
      <c r="A93" s="65"/>
      <c r="B93" s="66"/>
      <c r="C93" s="67"/>
      <c r="D93" s="56"/>
      <c r="E93" s="65"/>
      <c r="H93" s="56"/>
      <c r="I93" s="56"/>
    </row>
    <row r="94" spans="1:9" s="68" customFormat="1" x14ac:dyDescent="0.2">
      <c r="A94" s="65"/>
      <c r="B94" s="66"/>
      <c r="C94" s="67"/>
      <c r="D94" s="56"/>
      <c r="E94" s="65"/>
      <c r="H94" s="56"/>
      <c r="I94" s="56"/>
    </row>
    <row r="95" spans="1:9" s="68" customFormat="1" x14ac:dyDescent="0.2">
      <c r="A95" s="65"/>
      <c r="B95" s="66"/>
      <c r="C95" s="79" t="s">
        <v>128</v>
      </c>
      <c r="D95" s="39"/>
      <c r="E95" s="50"/>
      <c r="F95" s="64"/>
      <c r="G95" s="64"/>
      <c r="H95" s="39"/>
      <c r="I95" s="56"/>
    </row>
    <row r="96" spans="1:9" s="68" customFormat="1" x14ac:dyDescent="0.2">
      <c r="A96" s="65"/>
      <c r="B96" s="66"/>
      <c r="C96" s="60" t="s">
        <v>120</v>
      </c>
      <c r="D96" s="55">
        <v>13668</v>
      </c>
      <c r="E96" s="55"/>
      <c r="F96" s="55">
        <f>6834+6834</f>
        <v>13668</v>
      </c>
      <c r="G96" s="55"/>
      <c r="H96" s="55">
        <f>D96-F96</f>
        <v>0</v>
      </c>
      <c r="I96" s="56"/>
    </row>
    <row r="97" spans="1:9" s="68" customFormat="1" x14ac:dyDescent="0.2">
      <c r="A97" s="65"/>
      <c r="B97" s="66"/>
      <c r="C97" s="60" t="s">
        <v>121</v>
      </c>
      <c r="D97" s="55">
        <v>12948</v>
      </c>
      <c r="E97" s="55"/>
      <c r="F97" s="55">
        <v>12948</v>
      </c>
      <c r="G97" s="55"/>
      <c r="H97" s="55">
        <f t="shared" ref="H97:H99" si="10">D97-F97</f>
        <v>0</v>
      </c>
      <c r="I97" s="56"/>
    </row>
    <row r="98" spans="1:9" s="68" customFormat="1" x14ac:dyDescent="0.2">
      <c r="A98" s="65"/>
      <c r="B98" s="66"/>
      <c r="C98" s="60" t="s">
        <v>122</v>
      </c>
      <c r="D98" s="55">
        <v>1325</v>
      </c>
      <c r="E98" s="55"/>
      <c r="F98" s="55">
        <f>1325</f>
        <v>1325</v>
      </c>
      <c r="G98" s="55"/>
      <c r="H98" s="55">
        <f t="shared" si="10"/>
        <v>0</v>
      </c>
      <c r="I98" s="56"/>
    </row>
    <row r="99" spans="1:9" s="68" customFormat="1" x14ac:dyDescent="0.2">
      <c r="A99" s="65"/>
      <c r="B99" s="66"/>
      <c r="C99" s="60" t="s">
        <v>123</v>
      </c>
      <c r="D99" s="55">
        <v>10908</v>
      </c>
      <c r="E99" s="55"/>
      <c r="F99" s="55">
        <f>545.4+545.4+545.4+545.4+545.4+545.4+545.4+545.4+545.4+545.4+545.4+545.4+545.4+545.4</f>
        <v>7635.5999999999976</v>
      </c>
      <c r="G99" s="55"/>
      <c r="H99" s="55">
        <f t="shared" si="10"/>
        <v>3272.4000000000024</v>
      </c>
      <c r="I99" s="56"/>
    </row>
    <row r="100" spans="1:9" s="68" customFormat="1" ht="13.5" thickBot="1" x14ac:dyDescent="0.25">
      <c r="A100" s="65"/>
      <c r="B100" s="66"/>
      <c r="C100" s="79" t="s">
        <v>111</v>
      </c>
      <c r="D100" s="63">
        <f>SUM(D96:D99)</f>
        <v>38849</v>
      </c>
      <c r="E100" s="125"/>
      <c r="F100" s="63">
        <f>SUM(F96:F99)</f>
        <v>35576.6</v>
      </c>
      <c r="G100" s="125"/>
      <c r="H100" s="63">
        <f>SUM(H96:H99)</f>
        <v>3272.4000000000024</v>
      </c>
      <c r="I100" s="56"/>
    </row>
    <row r="101" spans="1:9" s="68" customFormat="1" ht="13.5" thickTop="1" x14ac:dyDescent="0.2">
      <c r="A101" s="65"/>
      <c r="B101" s="66"/>
      <c r="C101" s="67"/>
      <c r="D101" s="56"/>
      <c r="E101" s="65"/>
      <c r="H101" s="56"/>
      <c r="I101" s="56"/>
    </row>
    <row r="102" spans="1:9" s="68" customFormat="1" x14ac:dyDescent="0.2">
      <c r="A102" s="65"/>
      <c r="B102" s="66"/>
      <c r="C102" s="67"/>
      <c r="D102" s="56"/>
      <c r="E102" s="65"/>
      <c r="H102" s="56"/>
      <c r="I102" s="56"/>
    </row>
    <row r="103" spans="1:9" s="68" customFormat="1" x14ac:dyDescent="0.2">
      <c r="A103" s="65"/>
      <c r="B103" s="66"/>
      <c r="C103" s="79" t="s">
        <v>129</v>
      </c>
      <c r="D103" s="39"/>
      <c r="E103" s="50"/>
      <c r="F103" s="64"/>
      <c r="G103" s="64"/>
      <c r="H103" s="39"/>
      <c r="I103" s="56"/>
    </row>
    <row r="104" spans="1:9" s="68" customFormat="1" x14ac:dyDescent="0.2">
      <c r="A104" s="65"/>
      <c r="B104" s="66"/>
      <c r="C104" s="60" t="s">
        <v>120</v>
      </c>
      <c r="D104" s="55">
        <v>18370</v>
      </c>
      <c r="E104" s="55"/>
      <c r="F104" s="55">
        <f>9185+9185</f>
        <v>18370</v>
      </c>
      <c r="G104" s="55"/>
      <c r="H104" s="55">
        <f>D104-F104</f>
        <v>0</v>
      </c>
      <c r="I104" s="56"/>
    </row>
    <row r="105" spans="1:9" s="68" customFormat="1" x14ac:dyDescent="0.2">
      <c r="A105" s="65"/>
      <c r="B105" s="66"/>
      <c r="C105" s="60" t="s">
        <v>121</v>
      </c>
      <c r="D105" s="55">
        <v>15570</v>
      </c>
      <c r="E105" s="55"/>
      <c r="F105" s="55">
        <v>15570</v>
      </c>
      <c r="G105" s="55"/>
      <c r="H105" s="55">
        <f t="shared" ref="H105:H107" si="11">D105-F105</f>
        <v>0</v>
      </c>
      <c r="I105" s="56"/>
    </row>
    <row r="106" spans="1:9" s="68" customFormat="1" x14ac:dyDescent="0.2">
      <c r="A106" s="65"/>
      <c r="B106" s="66"/>
      <c r="C106" s="60" t="s">
        <v>122</v>
      </c>
      <c r="D106" s="55">
        <v>1745</v>
      </c>
      <c r="E106" s="55"/>
      <c r="F106" s="55">
        <f>1745</f>
        <v>1745</v>
      </c>
      <c r="G106" s="55"/>
      <c r="H106" s="55">
        <f t="shared" si="11"/>
        <v>0</v>
      </c>
      <c r="I106" s="56"/>
    </row>
    <row r="107" spans="1:9" s="68" customFormat="1" x14ac:dyDescent="0.2">
      <c r="A107" s="65"/>
      <c r="B107" s="66"/>
      <c r="C107" s="60" t="s">
        <v>123</v>
      </c>
      <c r="D107" s="55">
        <v>12241</v>
      </c>
      <c r="E107" s="55"/>
      <c r="F107" s="55">
        <f>612.05+612.05+612.05+612.05+612.05+612.05+612.05+612.05+612.05+612.05+612.05+612.05+612.05+612.05</f>
        <v>8568.7000000000007</v>
      </c>
      <c r="G107" s="55"/>
      <c r="H107" s="55">
        <f t="shared" si="11"/>
        <v>3672.2999999999993</v>
      </c>
      <c r="I107" s="56"/>
    </row>
    <row r="108" spans="1:9" s="68" customFormat="1" ht="13.5" thickBot="1" x14ac:dyDescent="0.25">
      <c r="A108" s="65"/>
      <c r="B108" s="66"/>
      <c r="C108" s="79" t="s">
        <v>111</v>
      </c>
      <c r="D108" s="63">
        <f>SUM(D104:D107)</f>
        <v>47926</v>
      </c>
      <c r="E108" s="125"/>
      <c r="F108" s="63">
        <f>SUM(F104:F107)</f>
        <v>44253.7</v>
      </c>
      <c r="G108" s="125"/>
      <c r="H108" s="63">
        <f>SUM(H104:H107)</f>
        <v>3672.2999999999993</v>
      </c>
      <c r="I108" s="56"/>
    </row>
    <row r="109" spans="1:9" s="68" customFormat="1" ht="13.5" thickTop="1" x14ac:dyDescent="0.2">
      <c r="A109" s="65"/>
      <c r="B109" s="66"/>
      <c r="C109" s="67"/>
      <c r="D109" s="56"/>
      <c r="E109" s="65"/>
      <c r="H109" s="56"/>
      <c r="I109" s="56"/>
    </row>
    <row r="110" spans="1:9" s="68" customFormat="1" x14ac:dyDescent="0.2">
      <c r="A110" s="65"/>
      <c r="B110" s="66"/>
      <c r="C110" s="67"/>
      <c r="D110" s="56"/>
      <c r="E110" s="65"/>
      <c r="H110" s="56"/>
      <c r="I110" s="56"/>
    </row>
    <row r="111" spans="1:9" s="68" customFormat="1" x14ac:dyDescent="0.2">
      <c r="A111" s="65"/>
      <c r="B111" s="66"/>
      <c r="C111" s="60" t="s">
        <v>580</v>
      </c>
      <c r="D111" s="55">
        <f>D9</f>
        <v>378005</v>
      </c>
      <c r="E111" s="65"/>
      <c r="F111" s="55">
        <f>F108+F100+F92+F84+F76+F68+F60+F52+F44</f>
        <v>347559.80000000005</v>
      </c>
      <c r="H111" s="55">
        <f>D111-F111</f>
        <v>30445.199999999953</v>
      </c>
      <c r="I111" s="56"/>
    </row>
    <row r="112" spans="1:9" s="68" customFormat="1" x14ac:dyDescent="0.2">
      <c r="A112" s="65"/>
      <c r="B112" s="66"/>
      <c r="C112" s="60" t="s">
        <v>131</v>
      </c>
      <c r="D112" s="55">
        <v>38849</v>
      </c>
      <c r="E112" s="65"/>
      <c r="F112" s="64">
        <f>6832.4+6835.6+12948+1325+545.03+547.77+545.25+551.26+547.07+547.5+545.83+546.8+545.64+546.99+549.71+545.25+546.41+547.77</f>
        <v>35599.279999999999</v>
      </c>
      <c r="H112" s="55">
        <f>D112-F112</f>
        <v>3249.7200000000012</v>
      </c>
      <c r="I112" s="56"/>
    </row>
    <row r="113" spans="1:9" s="68" customFormat="1" x14ac:dyDescent="0.2">
      <c r="A113" s="65"/>
      <c r="B113" s="66"/>
      <c r="C113" s="60" t="s">
        <v>557</v>
      </c>
      <c r="D113" s="64">
        <v>-38849</v>
      </c>
      <c r="E113" s="65"/>
      <c r="F113" s="64"/>
      <c r="H113" s="64">
        <f>D113-F113</f>
        <v>-38849</v>
      </c>
      <c r="I113" s="56"/>
    </row>
    <row r="114" spans="1:9" s="68" customFormat="1" x14ac:dyDescent="0.2">
      <c r="A114" s="65"/>
      <c r="B114" s="66"/>
      <c r="C114" s="60" t="s">
        <v>579</v>
      </c>
      <c r="D114" s="64">
        <v>38849</v>
      </c>
      <c r="E114" s="65"/>
      <c r="F114" s="64"/>
      <c r="H114" s="64">
        <f>D114-F114</f>
        <v>38849</v>
      </c>
      <c r="I114" s="56"/>
    </row>
    <row r="115" spans="1:9" s="68" customFormat="1" ht="13.5" thickBot="1" x14ac:dyDescent="0.25">
      <c r="A115" s="65"/>
      <c r="B115" s="66"/>
      <c r="C115" s="79" t="s">
        <v>130</v>
      </c>
      <c r="D115" s="63">
        <f>SUM(D111:D114)</f>
        <v>416854</v>
      </c>
      <c r="E115" s="126"/>
      <c r="F115" s="63">
        <f>SUM(F111:F114)</f>
        <v>383159.08000000007</v>
      </c>
      <c r="G115" s="126"/>
      <c r="H115" s="63">
        <f>SUM(H111:H114)</f>
        <v>33694.919999999955</v>
      </c>
      <c r="I115" s="56"/>
    </row>
    <row r="116" spans="1:9" s="68" customFormat="1" ht="13.5" thickTop="1" x14ac:dyDescent="0.2">
      <c r="A116" s="65"/>
      <c r="B116" s="66"/>
      <c r="C116" s="67"/>
      <c r="D116" s="56"/>
      <c r="E116" s="65"/>
      <c r="H116" s="56"/>
      <c r="I116" s="56"/>
    </row>
    <row r="117" spans="1:9" s="68" customFormat="1" x14ac:dyDescent="0.2">
      <c r="A117" s="65"/>
      <c r="B117" s="66"/>
      <c r="C117" s="67"/>
      <c r="D117" s="56"/>
      <c r="E117" s="65"/>
      <c r="H117" s="56"/>
      <c r="I117" s="56"/>
    </row>
    <row r="118" spans="1:9" s="68" customFormat="1" x14ac:dyDescent="0.2">
      <c r="A118" s="65"/>
      <c r="B118" s="66"/>
      <c r="C118" s="292" t="s">
        <v>581</v>
      </c>
      <c r="D118" s="55">
        <f>'[1]#9440.00 OPN Architects'!$D$26</f>
        <v>0</v>
      </c>
      <c r="E118" s="65"/>
      <c r="F118" s="64">
        <f>'[1]#9440.00 OPN Architects'!$F$26</f>
        <v>0</v>
      </c>
      <c r="H118" s="55">
        <f>'[1]#9440.00 OPN Architects'!$H$26</f>
        <v>0</v>
      </c>
      <c r="I118" s="56"/>
    </row>
    <row r="119" spans="1:9" s="68" customFormat="1" ht="13.5" thickBot="1" x14ac:dyDescent="0.25">
      <c r="A119" s="65"/>
      <c r="B119" s="66"/>
      <c r="C119" s="67"/>
      <c r="D119" s="63">
        <f>SUM(D115:D118)</f>
        <v>416854</v>
      </c>
      <c r="E119" s="126"/>
      <c r="F119" s="63">
        <f>SUM(F115:F118)</f>
        <v>383159.08000000007</v>
      </c>
      <c r="G119" s="126"/>
      <c r="H119" s="63">
        <f>SUM(H115:H118)</f>
        <v>33694.919999999955</v>
      </c>
      <c r="I119" s="56"/>
    </row>
    <row r="120" spans="1:9" s="68" customFormat="1" ht="13.5" thickTop="1" x14ac:dyDescent="0.2">
      <c r="A120" s="65"/>
      <c r="B120" s="66"/>
      <c r="C120" s="67"/>
      <c r="D120" s="56"/>
      <c r="E120" s="65"/>
      <c r="H120" s="56"/>
      <c r="I120" s="56"/>
    </row>
    <row r="121" spans="1:9" s="68" customFormat="1" x14ac:dyDescent="0.2">
      <c r="A121" s="65"/>
      <c r="B121" s="66"/>
      <c r="C121" s="67"/>
      <c r="D121" s="56"/>
      <c r="E121" s="65"/>
      <c r="H121" s="56"/>
      <c r="I121" s="56"/>
    </row>
    <row r="122" spans="1:9" s="68" customFormat="1" x14ac:dyDescent="0.2">
      <c r="A122" s="65"/>
      <c r="B122" s="66"/>
      <c r="C122" s="67"/>
      <c r="D122" s="56"/>
      <c r="E122" s="65"/>
      <c r="H122" s="56"/>
      <c r="I122" s="56"/>
    </row>
    <row r="123" spans="1:9" s="68" customFormat="1" x14ac:dyDescent="0.2">
      <c r="A123" s="65"/>
      <c r="B123" s="66"/>
      <c r="C123" s="67"/>
      <c r="D123" s="56"/>
      <c r="E123" s="65"/>
      <c r="H123" s="56"/>
      <c r="I123" s="56"/>
    </row>
    <row r="124" spans="1:9" s="68" customFormat="1" x14ac:dyDescent="0.2">
      <c r="A124" s="65"/>
      <c r="B124" s="66"/>
      <c r="C124" s="67"/>
      <c r="D124" s="56"/>
      <c r="E124" s="65"/>
      <c r="H124" s="56"/>
      <c r="I124" s="56"/>
    </row>
    <row r="125" spans="1:9" s="68" customFormat="1" x14ac:dyDescent="0.2">
      <c r="A125" s="65"/>
      <c r="B125" s="66"/>
      <c r="C125" s="67"/>
      <c r="D125" s="56"/>
      <c r="E125" s="65"/>
      <c r="H125" s="56"/>
      <c r="I125" s="56"/>
    </row>
    <row r="126" spans="1:9" s="68" customFormat="1" x14ac:dyDescent="0.2">
      <c r="A126" s="65"/>
      <c r="B126" s="66"/>
      <c r="C126" s="67"/>
      <c r="D126" s="56"/>
      <c r="E126" s="65"/>
      <c r="H126" s="56"/>
      <c r="I126" s="56"/>
    </row>
    <row r="127" spans="1:9" s="68" customFormat="1" x14ac:dyDescent="0.2">
      <c r="A127" s="65"/>
      <c r="B127" s="66"/>
      <c r="C127" s="67"/>
      <c r="D127" s="56"/>
      <c r="E127" s="65"/>
      <c r="H127" s="56"/>
      <c r="I127" s="56"/>
    </row>
    <row r="128" spans="1:9" s="68" customFormat="1" x14ac:dyDescent="0.2">
      <c r="A128" s="65"/>
      <c r="B128" s="66"/>
      <c r="C128" s="67"/>
      <c r="D128" s="56"/>
      <c r="E128" s="65"/>
      <c r="H128" s="56"/>
      <c r="I128" s="56"/>
    </row>
    <row r="129" spans="1:9" s="68" customFormat="1" x14ac:dyDescent="0.2">
      <c r="A129" s="65"/>
      <c r="B129" s="66"/>
      <c r="C129" s="67"/>
      <c r="D129" s="56"/>
      <c r="E129" s="65"/>
      <c r="H129" s="56"/>
      <c r="I129" s="56"/>
    </row>
    <row r="130" spans="1:9" s="68" customFormat="1" x14ac:dyDescent="0.2">
      <c r="A130" s="65"/>
      <c r="B130" s="66"/>
      <c r="C130" s="67"/>
      <c r="D130" s="56"/>
      <c r="E130" s="65"/>
      <c r="H130" s="56"/>
      <c r="I130" s="56"/>
    </row>
    <row r="131" spans="1:9" s="68" customFormat="1" x14ac:dyDescent="0.2">
      <c r="A131" s="65"/>
      <c r="B131" s="66"/>
      <c r="C131" s="67"/>
      <c r="D131" s="56"/>
      <c r="E131" s="65"/>
      <c r="H131" s="56"/>
      <c r="I131" s="56"/>
    </row>
    <row r="132" spans="1:9" s="68" customFormat="1" x14ac:dyDescent="0.2">
      <c r="A132" s="65"/>
      <c r="B132" s="66"/>
      <c r="C132" s="67"/>
      <c r="D132" s="56"/>
      <c r="E132" s="65"/>
      <c r="H132" s="56"/>
      <c r="I132" s="56"/>
    </row>
    <row r="133" spans="1:9" s="68" customFormat="1" x14ac:dyDescent="0.2">
      <c r="A133" s="65"/>
      <c r="B133" s="66"/>
      <c r="C133" s="67"/>
      <c r="D133" s="56"/>
      <c r="E133" s="65"/>
      <c r="H133" s="56"/>
      <c r="I133" s="56"/>
    </row>
    <row r="134" spans="1:9" s="68" customFormat="1" x14ac:dyDescent="0.2">
      <c r="A134" s="65"/>
      <c r="B134" s="66"/>
      <c r="C134" s="67"/>
      <c r="D134" s="56"/>
      <c r="E134" s="65"/>
      <c r="H134" s="56"/>
      <c r="I134" s="56"/>
    </row>
    <row r="135" spans="1:9" s="68" customFormat="1" x14ac:dyDescent="0.2">
      <c r="A135" s="65"/>
      <c r="B135" s="66"/>
      <c r="C135" s="67"/>
      <c r="D135" s="56"/>
      <c r="E135" s="65"/>
      <c r="H135" s="56"/>
      <c r="I135" s="56"/>
    </row>
    <row r="136" spans="1:9" s="68" customFormat="1" x14ac:dyDescent="0.2">
      <c r="A136" s="65"/>
      <c r="B136" s="66"/>
      <c r="C136" s="67"/>
      <c r="D136" s="56"/>
      <c r="E136" s="65"/>
      <c r="H136" s="56"/>
      <c r="I136" s="56"/>
    </row>
    <row r="137" spans="1:9" s="68" customFormat="1" x14ac:dyDescent="0.2">
      <c r="A137" s="65"/>
      <c r="B137" s="66"/>
      <c r="C137" s="67"/>
      <c r="D137" s="56"/>
      <c r="E137" s="65"/>
      <c r="H137" s="56"/>
      <c r="I137" s="56"/>
    </row>
    <row r="138" spans="1:9" s="68" customFormat="1" x14ac:dyDescent="0.2">
      <c r="A138" s="65"/>
      <c r="B138" s="66"/>
      <c r="C138" s="67"/>
      <c r="D138" s="56"/>
      <c r="E138" s="65"/>
      <c r="H138" s="56"/>
      <c r="I138" s="56"/>
    </row>
    <row r="139" spans="1:9" s="68" customFormat="1" x14ac:dyDescent="0.2">
      <c r="A139" s="65"/>
      <c r="B139" s="66"/>
      <c r="C139" s="67"/>
      <c r="D139" s="56"/>
      <c r="E139" s="65"/>
      <c r="H139" s="56"/>
      <c r="I139" s="56"/>
    </row>
    <row r="140" spans="1:9" s="68" customFormat="1" x14ac:dyDescent="0.2">
      <c r="A140" s="65"/>
      <c r="B140" s="66"/>
      <c r="C140" s="67"/>
      <c r="D140" s="56"/>
      <c r="E140" s="65"/>
      <c r="H140" s="56"/>
      <c r="I140" s="56"/>
    </row>
    <row r="141" spans="1:9" s="68" customFormat="1" x14ac:dyDescent="0.2">
      <c r="A141" s="65"/>
      <c r="B141" s="66"/>
      <c r="C141" s="67"/>
      <c r="D141" s="56"/>
      <c r="E141" s="65"/>
      <c r="H141" s="56"/>
      <c r="I141" s="56"/>
    </row>
    <row r="142" spans="1:9" s="68" customFormat="1" x14ac:dyDescent="0.2">
      <c r="A142" s="65"/>
      <c r="B142" s="66"/>
      <c r="C142" s="67"/>
      <c r="D142" s="56"/>
      <c r="E142" s="65"/>
      <c r="H142" s="56"/>
      <c r="I142" s="56"/>
    </row>
    <row r="143" spans="1:9" s="68" customFormat="1" x14ac:dyDescent="0.2">
      <c r="A143" s="65"/>
      <c r="B143" s="66"/>
      <c r="C143" s="67"/>
      <c r="D143" s="56"/>
      <c r="E143" s="65"/>
      <c r="H143" s="56"/>
      <c r="I143" s="56"/>
    </row>
    <row r="144" spans="1:9" s="68" customFormat="1" x14ac:dyDescent="0.2">
      <c r="A144" s="65"/>
      <c r="B144" s="66"/>
      <c r="C144" s="67"/>
      <c r="D144" s="56"/>
      <c r="E144" s="65"/>
      <c r="H144" s="56"/>
      <c r="I144" s="56"/>
    </row>
    <row r="145" spans="1:9" s="68" customFormat="1" x14ac:dyDescent="0.2">
      <c r="A145" s="65"/>
      <c r="B145" s="66"/>
      <c r="C145" s="67"/>
      <c r="D145" s="56"/>
      <c r="E145" s="65"/>
      <c r="H145" s="56"/>
      <c r="I145" s="56"/>
    </row>
    <row r="146" spans="1:9" s="68" customFormat="1" x14ac:dyDescent="0.2">
      <c r="A146" s="65"/>
      <c r="B146" s="66"/>
      <c r="C146" s="67"/>
      <c r="D146" s="56"/>
      <c r="E146" s="65"/>
      <c r="H146" s="56"/>
      <c r="I146" s="56"/>
    </row>
    <row r="147" spans="1:9" s="68" customFormat="1" x14ac:dyDescent="0.2">
      <c r="A147" s="65"/>
      <c r="B147" s="66"/>
      <c r="C147" s="67"/>
      <c r="D147" s="56"/>
      <c r="E147" s="65"/>
      <c r="H147" s="56"/>
      <c r="I147" s="56"/>
    </row>
    <row r="148" spans="1:9" s="68" customFormat="1" x14ac:dyDescent="0.2">
      <c r="A148" s="65"/>
      <c r="B148" s="66"/>
      <c r="C148" s="67"/>
      <c r="D148" s="56"/>
      <c r="E148" s="65"/>
      <c r="H148" s="56"/>
      <c r="I148" s="56"/>
    </row>
    <row r="149" spans="1:9" s="68" customFormat="1" x14ac:dyDescent="0.2">
      <c r="A149" s="65"/>
      <c r="B149" s="66"/>
      <c r="C149" s="67"/>
      <c r="D149" s="56"/>
      <c r="E149" s="65"/>
      <c r="H149" s="56"/>
      <c r="I149" s="56"/>
    </row>
    <row r="150" spans="1:9" s="68" customFormat="1" x14ac:dyDescent="0.2">
      <c r="A150" s="65"/>
      <c r="B150" s="66"/>
      <c r="C150" s="67"/>
      <c r="D150" s="56"/>
      <c r="E150" s="65"/>
      <c r="H150" s="56"/>
      <c r="I150" s="56"/>
    </row>
    <row r="151" spans="1:9" s="68" customFormat="1" x14ac:dyDescent="0.2">
      <c r="A151" s="65"/>
      <c r="B151" s="66"/>
      <c r="C151" s="67"/>
      <c r="D151" s="56"/>
      <c r="E151" s="65"/>
      <c r="H151" s="56"/>
      <c r="I151" s="56"/>
    </row>
    <row r="152" spans="1:9" s="68" customFormat="1" x14ac:dyDescent="0.2">
      <c r="A152" s="65"/>
      <c r="B152" s="66"/>
      <c r="C152" s="67"/>
      <c r="D152" s="56"/>
      <c r="E152" s="65"/>
      <c r="H152" s="56"/>
      <c r="I152" s="56"/>
    </row>
    <row r="153" spans="1:9" s="68" customFormat="1" x14ac:dyDescent="0.2">
      <c r="A153" s="65"/>
      <c r="B153" s="66"/>
      <c r="C153" s="67"/>
      <c r="D153" s="56"/>
      <c r="E153" s="65"/>
      <c r="H153" s="56"/>
      <c r="I153" s="56"/>
    </row>
    <row r="154" spans="1:9" s="68" customFormat="1" x14ac:dyDescent="0.2">
      <c r="A154" s="65"/>
      <c r="B154" s="66"/>
      <c r="C154" s="67"/>
      <c r="D154" s="56"/>
      <c r="E154" s="65"/>
      <c r="H154" s="56"/>
      <c r="I154" s="56"/>
    </row>
    <row r="155" spans="1:9" s="68" customFormat="1" x14ac:dyDescent="0.2">
      <c r="A155" s="65"/>
      <c r="B155" s="66"/>
      <c r="C155" s="67"/>
      <c r="D155" s="56"/>
      <c r="E155" s="65"/>
      <c r="H155" s="56"/>
      <c r="I155" s="56"/>
    </row>
    <row r="156" spans="1:9" s="68" customFormat="1" x14ac:dyDescent="0.2">
      <c r="A156" s="65"/>
      <c r="B156" s="66"/>
      <c r="C156" s="67"/>
      <c r="D156" s="56"/>
      <c r="E156" s="65"/>
      <c r="H156" s="56"/>
      <c r="I156" s="56"/>
    </row>
    <row r="157" spans="1:9" s="68" customFormat="1" x14ac:dyDescent="0.2">
      <c r="A157" s="65"/>
      <c r="B157" s="66"/>
      <c r="C157" s="67"/>
      <c r="D157" s="56"/>
      <c r="E157" s="65"/>
      <c r="H157" s="56"/>
      <c r="I157" s="56"/>
    </row>
    <row r="158" spans="1:9" s="68" customFormat="1" x14ac:dyDescent="0.2">
      <c r="A158" s="65"/>
      <c r="B158" s="66"/>
      <c r="C158" s="67"/>
      <c r="D158" s="56"/>
      <c r="E158" s="65"/>
      <c r="H158" s="56"/>
      <c r="I158" s="56"/>
    </row>
    <row r="159" spans="1:9" s="68" customFormat="1" x14ac:dyDescent="0.2">
      <c r="A159" s="65"/>
      <c r="B159" s="66"/>
      <c r="C159" s="67"/>
      <c r="D159" s="56"/>
      <c r="E159" s="65"/>
      <c r="H159" s="56"/>
      <c r="I159" s="56"/>
    </row>
    <row r="160" spans="1:9" s="68" customFormat="1" x14ac:dyDescent="0.2">
      <c r="A160" s="65"/>
      <c r="B160" s="66"/>
      <c r="C160" s="67"/>
      <c r="D160" s="56"/>
      <c r="E160" s="65"/>
      <c r="H160" s="56"/>
      <c r="I160" s="56"/>
    </row>
    <row r="161" spans="1:9" s="68" customFormat="1" x14ac:dyDescent="0.2">
      <c r="A161" s="65"/>
      <c r="B161" s="66"/>
      <c r="C161" s="67"/>
      <c r="D161" s="56"/>
      <c r="E161" s="65"/>
      <c r="H161" s="56"/>
      <c r="I161" s="56"/>
    </row>
    <row r="162" spans="1:9" s="68" customFormat="1" x14ac:dyDescent="0.2">
      <c r="A162" s="65"/>
      <c r="B162" s="66"/>
      <c r="C162" s="67"/>
      <c r="D162" s="56"/>
      <c r="E162" s="65"/>
      <c r="H162" s="56"/>
      <c r="I162" s="56"/>
    </row>
    <row r="163" spans="1:9" s="68" customFormat="1" x14ac:dyDescent="0.2">
      <c r="A163" s="65"/>
      <c r="B163" s="66"/>
      <c r="C163" s="67"/>
      <c r="D163" s="56"/>
      <c r="E163" s="65"/>
      <c r="H163" s="56"/>
      <c r="I163" s="56"/>
    </row>
    <row r="164" spans="1:9" s="68" customFormat="1" x14ac:dyDescent="0.2">
      <c r="A164" s="65"/>
      <c r="B164" s="66"/>
      <c r="C164" s="67"/>
      <c r="D164" s="56"/>
      <c r="E164" s="65"/>
      <c r="H164" s="56"/>
      <c r="I164" s="56"/>
    </row>
    <row r="165" spans="1:9" s="68" customFormat="1" x14ac:dyDescent="0.2">
      <c r="A165" s="65"/>
      <c r="B165" s="66"/>
      <c r="C165" s="67"/>
      <c r="D165" s="56"/>
      <c r="E165" s="65"/>
      <c r="H165" s="56"/>
      <c r="I165" s="56"/>
    </row>
    <row r="166" spans="1:9" s="68" customFormat="1" x14ac:dyDescent="0.2">
      <c r="A166" s="65"/>
      <c r="B166" s="66"/>
      <c r="C166" s="67"/>
      <c r="D166" s="56"/>
      <c r="E166" s="65"/>
      <c r="H166" s="56"/>
      <c r="I166" s="56"/>
    </row>
    <row r="167" spans="1:9" s="68" customFormat="1" x14ac:dyDescent="0.2">
      <c r="A167" s="65"/>
      <c r="B167" s="66"/>
      <c r="C167" s="67"/>
      <c r="D167" s="56"/>
      <c r="E167" s="65"/>
      <c r="H167" s="56"/>
      <c r="I167" s="56"/>
    </row>
    <row r="168" spans="1:9" s="68" customFormat="1" x14ac:dyDescent="0.2">
      <c r="A168" s="65"/>
      <c r="B168" s="66"/>
      <c r="C168" s="67"/>
      <c r="D168" s="56"/>
      <c r="E168" s="65"/>
      <c r="H168" s="56"/>
      <c r="I168" s="56"/>
    </row>
    <row r="169" spans="1:9" s="68" customFormat="1" x14ac:dyDescent="0.2">
      <c r="A169" s="65"/>
      <c r="B169" s="66"/>
      <c r="C169" s="67"/>
      <c r="D169" s="56"/>
      <c r="E169" s="65"/>
      <c r="H169" s="56"/>
      <c r="I169" s="56"/>
    </row>
    <row r="170" spans="1:9" s="68" customFormat="1" x14ac:dyDescent="0.2">
      <c r="A170" s="65"/>
      <c r="B170" s="66"/>
      <c r="C170" s="67"/>
      <c r="D170" s="56"/>
      <c r="E170" s="65"/>
      <c r="H170" s="56"/>
      <c r="I170" s="56"/>
    </row>
    <row r="171" spans="1:9" s="68" customFormat="1" x14ac:dyDescent="0.2">
      <c r="A171" s="65"/>
      <c r="B171" s="66"/>
      <c r="C171" s="67"/>
      <c r="D171" s="56"/>
      <c r="E171" s="65"/>
      <c r="H171" s="56"/>
      <c r="I171" s="56"/>
    </row>
    <row r="172" spans="1:9" s="68" customFormat="1" x14ac:dyDescent="0.2">
      <c r="A172" s="65"/>
      <c r="B172" s="66"/>
      <c r="C172" s="67"/>
      <c r="D172" s="56"/>
      <c r="E172" s="65"/>
      <c r="H172" s="56"/>
      <c r="I172" s="56"/>
    </row>
    <row r="173" spans="1:9" s="68" customFormat="1" x14ac:dyDescent="0.2">
      <c r="A173" s="65"/>
      <c r="B173" s="66"/>
      <c r="C173" s="67"/>
      <c r="D173" s="56"/>
      <c r="E173" s="65"/>
      <c r="H173" s="56"/>
      <c r="I173" s="56"/>
    </row>
    <row r="174" spans="1:9" s="68" customFormat="1" x14ac:dyDescent="0.2">
      <c r="A174" s="65"/>
      <c r="B174" s="66"/>
      <c r="C174" s="67"/>
      <c r="D174" s="56"/>
      <c r="E174" s="65"/>
      <c r="H174" s="56"/>
      <c r="I174" s="56"/>
    </row>
    <row r="175" spans="1:9" s="68" customFormat="1" x14ac:dyDescent="0.2">
      <c r="A175" s="65"/>
      <c r="B175" s="66"/>
      <c r="C175" s="67"/>
      <c r="D175" s="56"/>
      <c r="E175" s="65"/>
      <c r="H175" s="56"/>
      <c r="I175" s="56"/>
    </row>
    <row r="176" spans="1:9" s="68" customFormat="1" x14ac:dyDescent="0.2">
      <c r="A176" s="65"/>
      <c r="B176" s="66"/>
      <c r="C176" s="67"/>
      <c r="D176" s="56"/>
      <c r="E176" s="65"/>
      <c r="H176" s="56"/>
      <c r="I176" s="56"/>
    </row>
    <row r="177" spans="1:9" s="68" customFormat="1" x14ac:dyDescent="0.2">
      <c r="A177" s="65"/>
      <c r="B177" s="66"/>
      <c r="C177" s="67"/>
      <c r="D177" s="56"/>
      <c r="E177" s="65"/>
      <c r="H177" s="56"/>
      <c r="I177" s="56"/>
    </row>
    <row r="178" spans="1:9" s="68" customFormat="1" x14ac:dyDescent="0.2">
      <c r="A178" s="65"/>
      <c r="B178" s="66"/>
      <c r="C178" s="67"/>
      <c r="D178" s="56"/>
      <c r="E178" s="65"/>
      <c r="H178" s="56"/>
      <c r="I178" s="56"/>
    </row>
    <row r="179" spans="1:9" s="68" customFormat="1" x14ac:dyDescent="0.2">
      <c r="A179" s="65"/>
      <c r="B179" s="66"/>
      <c r="C179" s="67"/>
      <c r="D179" s="56"/>
      <c r="E179" s="65"/>
      <c r="H179" s="56"/>
      <c r="I179" s="56"/>
    </row>
    <row r="180" spans="1:9" s="68" customFormat="1" x14ac:dyDescent="0.2">
      <c r="A180" s="65"/>
      <c r="B180" s="66"/>
      <c r="C180" s="67"/>
      <c r="D180" s="56"/>
      <c r="E180" s="65"/>
      <c r="H180" s="56"/>
      <c r="I180" s="56"/>
    </row>
    <row r="181" spans="1:9" s="68" customFormat="1" x14ac:dyDescent="0.2">
      <c r="A181" s="65"/>
      <c r="B181" s="66"/>
      <c r="C181" s="67"/>
      <c r="D181" s="56"/>
      <c r="E181" s="65"/>
      <c r="H181" s="56"/>
      <c r="I181" s="56"/>
    </row>
    <row r="182" spans="1:9" s="68" customFormat="1" x14ac:dyDescent="0.2">
      <c r="A182" s="65"/>
      <c r="B182" s="66"/>
      <c r="C182" s="67"/>
      <c r="D182" s="56"/>
      <c r="E182" s="65"/>
      <c r="H182" s="56"/>
      <c r="I182" s="56"/>
    </row>
    <row r="183" spans="1:9" s="68" customFormat="1" x14ac:dyDescent="0.2">
      <c r="A183" s="65"/>
      <c r="B183" s="66"/>
      <c r="C183" s="67"/>
      <c r="D183" s="56"/>
      <c r="E183" s="65"/>
      <c r="H183" s="56"/>
      <c r="I183" s="56"/>
    </row>
    <row r="184" spans="1:9" s="68" customFormat="1" x14ac:dyDescent="0.2">
      <c r="A184" s="65"/>
      <c r="B184" s="66"/>
      <c r="C184" s="67"/>
      <c r="D184" s="56"/>
      <c r="E184" s="65"/>
      <c r="H184" s="56"/>
      <c r="I184" s="56"/>
    </row>
    <row r="185" spans="1:9" s="68" customFormat="1" x14ac:dyDescent="0.2">
      <c r="A185" s="65"/>
      <c r="B185" s="66"/>
      <c r="C185" s="67"/>
      <c r="D185" s="56"/>
      <c r="E185" s="65"/>
      <c r="H185" s="56"/>
      <c r="I185" s="56"/>
    </row>
    <row r="186" spans="1:9" s="68" customFormat="1" x14ac:dyDescent="0.2">
      <c r="A186" s="65"/>
      <c r="B186" s="66"/>
      <c r="C186" s="67"/>
      <c r="D186" s="56"/>
      <c r="E186" s="65"/>
      <c r="H186" s="56"/>
      <c r="I186" s="56"/>
    </row>
    <row r="187" spans="1:9" s="68" customFormat="1" x14ac:dyDescent="0.2">
      <c r="A187" s="65"/>
      <c r="B187" s="66"/>
      <c r="C187" s="67"/>
      <c r="D187" s="56"/>
      <c r="E187" s="65"/>
      <c r="H187" s="56"/>
      <c r="I187" s="56"/>
    </row>
    <row r="188" spans="1:9" s="68" customFormat="1" x14ac:dyDescent="0.2">
      <c r="A188" s="65"/>
      <c r="B188" s="66"/>
      <c r="C188" s="67"/>
      <c r="D188" s="56"/>
      <c r="E188" s="65"/>
      <c r="H188" s="56"/>
      <c r="I188" s="56"/>
    </row>
    <row r="189" spans="1:9" s="68" customFormat="1" x14ac:dyDescent="0.2">
      <c r="A189" s="65"/>
      <c r="B189" s="66"/>
      <c r="C189" s="67"/>
      <c r="D189" s="56"/>
      <c r="E189" s="65"/>
      <c r="H189" s="56"/>
      <c r="I189" s="56"/>
    </row>
    <row r="190" spans="1:9" s="68" customFormat="1" x14ac:dyDescent="0.2">
      <c r="A190" s="65"/>
      <c r="B190" s="66"/>
      <c r="C190" s="67"/>
      <c r="D190" s="56"/>
      <c r="E190" s="65"/>
      <c r="H190" s="56"/>
      <c r="I190" s="56"/>
    </row>
    <row r="191" spans="1:9" s="68" customFormat="1" x14ac:dyDescent="0.2">
      <c r="A191" s="65"/>
      <c r="B191" s="66"/>
      <c r="C191" s="67"/>
      <c r="D191" s="56"/>
      <c r="E191" s="65"/>
      <c r="H191" s="56"/>
      <c r="I191" s="56"/>
    </row>
    <row r="192" spans="1:9" s="68" customFormat="1" x14ac:dyDescent="0.2">
      <c r="A192" s="65"/>
      <c r="B192" s="66"/>
      <c r="C192" s="67"/>
      <c r="D192" s="56"/>
      <c r="E192" s="65"/>
      <c r="H192" s="56"/>
      <c r="I192" s="56"/>
    </row>
    <row r="193" spans="1:9" s="68" customFormat="1" x14ac:dyDescent="0.2">
      <c r="A193" s="65"/>
      <c r="B193" s="66"/>
      <c r="C193" s="67"/>
      <c r="D193" s="56"/>
      <c r="E193" s="65"/>
      <c r="H193" s="56"/>
      <c r="I193" s="56"/>
    </row>
    <row r="194" spans="1:9" s="68" customFormat="1" x14ac:dyDescent="0.2">
      <c r="A194" s="65"/>
      <c r="B194" s="66"/>
      <c r="C194" s="67"/>
      <c r="D194" s="56"/>
      <c r="E194" s="65"/>
      <c r="H194" s="56"/>
      <c r="I194" s="56"/>
    </row>
    <row r="195" spans="1:9" s="68" customFormat="1" x14ac:dyDescent="0.2">
      <c r="A195" s="65"/>
      <c r="B195" s="66"/>
      <c r="C195" s="67"/>
      <c r="D195" s="56"/>
      <c r="E195" s="65"/>
      <c r="H195" s="56"/>
      <c r="I195" s="56"/>
    </row>
    <row r="196" spans="1:9" s="68" customFormat="1" x14ac:dyDescent="0.2">
      <c r="A196" s="65"/>
      <c r="B196" s="66"/>
      <c r="C196" s="67"/>
      <c r="D196" s="56"/>
      <c r="E196" s="65"/>
      <c r="H196" s="56"/>
      <c r="I196" s="56"/>
    </row>
    <row r="197" spans="1:9" s="68" customFormat="1" x14ac:dyDescent="0.2">
      <c r="A197" s="65"/>
      <c r="B197" s="66"/>
      <c r="C197" s="67"/>
      <c r="D197" s="56"/>
      <c r="E197" s="65"/>
      <c r="H197" s="56"/>
      <c r="I197" s="56"/>
    </row>
    <row r="198" spans="1:9" s="68" customFormat="1" x14ac:dyDescent="0.2">
      <c r="A198" s="65"/>
      <c r="B198" s="66"/>
      <c r="C198" s="67"/>
      <c r="D198" s="56"/>
      <c r="E198" s="65"/>
      <c r="H198" s="56"/>
      <c r="I198" s="56"/>
    </row>
    <row r="199" spans="1:9" s="68" customFormat="1" x14ac:dyDescent="0.2">
      <c r="A199" s="65"/>
      <c r="B199" s="66"/>
      <c r="C199" s="67"/>
      <c r="D199" s="56"/>
      <c r="E199" s="65"/>
      <c r="H199" s="56"/>
      <c r="I199" s="56"/>
    </row>
    <row r="200" spans="1:9" s="68" customFormat="1" x14ac:dyDescent="0.2">
      <c r="A200" s="65"/>
      <c r="B200" s="66"/>
      <c r="C200" s="67"/>
      <c r="D200" s="56"/>
      <c r="E200" s="65"/>
      <c r="H200" s="56"/>
      <c r="I200" s="56"/>
    </row>
    <row r="201" spans="1:9" s="68" customFormat="1" x14ac:dyDescent="0.2">
      <c r="A201" s="65"/>
      <c r="B201" s="66"/>
      <c r="C201" s="67"/>
      <c r="D201" s="56"/>
      <c r="E201" s="65"/>
      <c r="H201" s="56"/>
      <c r="I201" s="56"/>
    </row>
    <row r="202" spans="1:9" s="68" customFormat="1" x14ac:dyDescent="0.2">
      <c r="A202" s="65"/>
      <c r="B202" s="66"/>
      <c r="C202" s="67"/>
      <c r="D202" s="56"/>
      <c r="E202" s="65"/>
      <c r="H202" s="56"/>
      <c r="I202" s="56"/>
    </row>
    <row r="203" spans="1:9" s="68" customFormat="1" x14ac:dyDescent="0.2">
      <c r="A203" s="65"/>
      <c r="B203" s="66"/>
      <c r="C203" s="67"/>
      <c r="D203" s="56"/>
      <c r="E203" s="65"/>
      <c r="H203" s="56"/>
      <c r="I203" s="56"/>
    </row>
    <row r="204" spans="1:9" s="68" customFormat="1" x14ac:dyDescent="0.2">
      <c r="A204" s="65"/>
      <c r="B204" s="66"/>
      <c r="C204" s="67"/>
      <c r="D204" s="56"/>
      <c r="E204" s="65"/>
      <c r="H204" s="56"/>
      <c r="I204" s="56"/>
    </row>
    <row r="205" spans="1:9" s="68" customFormat="1" x14ac:dyDescent="0.2">
      <c r="A205" s="65"/>
      <c r="B205" s="66"/>
      <c r="C205" s="67"/>
      <c r="D205" s="56"/>
      <c r="E205" s="65"/>
      <c r="H205" s="56"/>
      <c r="I205" s="56"/>
    </row>
    <row r="206" spans="1:9" s="68" customFormat="1" x14ac:dyDescent="0.2">
      <c r="A206" s="65"/>
      <c r="B206" s="66"/>
      <c r="C206" s="67"/>
      <c r="D206" s="56"/>
      <c r="E206" s="65"/>
      <c r="H206" s="56"/>
      <c r="I206" s="56"/>
    </row>
    <row r="207" spans="1:9" s="68" customFormat="1" x14ac:dyDescent="0.2">
      <c r="A207" s="65"/>
      <c r="B207" s="66"/>
      <c r="C207" s="67"/>
      <c r="D207" s="56"/>
      <c r="E207" s="65"/>
      <c r="H207" s="56"/>
      <c r="I207" s="56"/>
    </row>
    <row r="208" spans="1:9" s="68" customFormat="1" x14ac:dyDescent="0.2">
      <c r="A208" s="65"/>
      <c r="B208" s="66"/>
      <c r="C208" s="67"/>
      <c r="D208" s="56"/>
      <c r="E208" s="65"/>
      <c r="H208" s="56"/>
      <c r="I208" s="56"/>
    </row>
    <row r="209" spans="1:9" s="68" customFormat="1" x14ac:dyDescent="0.2">
      <c r="A209" s="65"/>
      <c r="B209" s="66"/>
      <c r="C209" s="67"/>
      <c r="D209" s="56"/>
      <c r="E209" s="65"/>
      <c r="H209" s="56"/>
      <c r="I209" s="56"/>
    </row>
    <row r="210" spans="1:9" s="68" customFormat="1" x14ac:dyDescent="0.2">
      <c r="A210" s="65"/>
      <c r="B210" s="66"/>
      <c r="C210" s="67"/>
      <c r="D210" s="56"/>
      <c r="E210" s="65"/>
      <c r="H210" s="56"/>
      <c r="I210" s="56"/>
    </row>
    <row r="211" spans="1:9" s="68" customFormat="1" x14ac:dyDescent="0.2">
      <c r="A211" s="65"/>
      <c r="B211" s="66"/>
      <c r="C211" s="67"/>
      <c r="D211" s="56"/>
      <c r="E211" s="65"/>
      <c r="H211" s="56"/>
      <c r="I211" s="56"/>
    </row>
    <row r="212" spans="1:9" s="68" customFormat="1" x14ac:dyDescent="0.2">
      <c r="A212" s="65"/>
      <c r="B212" s="66"/>
      <c r="C212" s="67"/>
      <c r="D212" s="56"/>
      <c r="E212" s="65"/>
      <c r="H212" s="56"/>
      <c r="I212" s="56"/>
    </row>
    <row r="213" spans="1:9" s="68" customFormat="1" x14ac:dyDescent="0.2">
      <c r="A213" s="65"/>
      <c r="B213" s="66"/>
      <c r="C213" s="67"/>
      <c r="D213" s="56"/>
      <c r="E213" s="65"/>
      <c r="H213" s="56"/>
      <c r="I213" s="56"/>
    </row>
    <row r="214" spans="1:9" s="68" customFormat="1" x14ac:dyDescent="0.2">
      <c r="A214" s="65"/>
      <c r="B214" s="66"/>
      <c r="C214" s="67"/>
      <c r="D214" s="56"/>
      <c r="E214" s="65"/>
      <c r="H214" s="56"/>
      <c r="I214" s="56"/>
    </row>
    <row r="215" spans="1:9" s="68" customFormat="1" x14ac:dyDescent="0.2">
      <c r="A215" s="65"/>
      <c r="B215" s="66"/>
      <c r="C215" s="67"/>
      <c r="D215" s="56"/>
      <c r="E215" s="65"/>
      <c r="H215" s="56"/>
      <c r="I215" s="56"/>
    </row>
    <row r="216" spans="1:9" s="68" customFormat="1" x14ac:dyDescent="0.2">
      <c r="A216" s="65"/>
      <c r="B216" s="66"/>
      <c r="C216" s="67"/>
      <c r="D216" s="56"/>
      <c r="E216" s="65"/>
      <c r="H216" s="56"/>
      <c r="I216" s="56"/>
    </row>
    <row r="217" spans="1:9" s="68" customFormat="1" x14ac:dyDescent="0.2">
      <c r="A217" s="65"/>
      <c r="B217" s="66"/>
      <c r="C217" s="67"/>
      <c r="D217" s="56"/>
      <c r="E217" s="65"/>
      <c r="H217" s="56"/>
      <c r="I217" s="56"/>
    </row>
    <row r="218" spans="1:9" s="68" customFormat="1" x14ac:dyDescent="0.2">
      <c r="A218" s="65"/>
      <c r="B218" s="66"/>
      <c r="C218" s="67"/>
      <c r="D218" s="56"/>
      <c r="E218" s="65"/>
      <c r="H218" s="56"/>
      <c r="I218" s="56"/>
    </row>
    <row r="219" spans="1:9" s="68" customFormat="1" x14ac:dyDescent="0.2">
      <c r="A219" s="65"/>
      <c r="B219" s="66"/>
      <c r="C219" s="67"/>
      <c r="D219" s="56"/>
      <c r="E219" s="65"/>
      <c r="H219" s="56"/>
      <c r="I219" s="56"/>
    </row>
    <row r="220" spans="1:9" s="68" customFormat="1" x14ac:dyDescent="0.2">
      <c r="A220" s="65"/>
      <c r="B220" s="66"/>
      <c r="C220" s="67"/>
      <c r="D220" s="56"/>
      <c r="E220" s="65"/>
      <c r="H220" s="56"/>
      <c r="I220" s="56"/>
    </row>
    <row r="221" spans="1:9" s="68" customFormat="1" x14ac:dyDescent="0.2">
      <c r="A221" s="65"/>
      <c r="B221" s="66"/>
      <c r="C221" s="67"/>
      <c r="D221" s="56"/>
      <c r="E221" s="65"/>
      <c r="H221" s="56"/>
      <c r="I221" s="56"/>
    </row>
    <row r="222" spans="1:9" s="68" customFormat="1" x14ac:dyDescent="0.2">
      <c r="A222" s="65"/>
      <c r="B222" s="66"/>
      <c r="C222" s="67"/>
      <c r="D222" s="56"/>
      <c r="E222" s="65"/>
      <c r="H222" s="56"/>
      <c r="I222" s="56"/>
    </row>
    <row r="223" spans="1:9" s="68" customFormat="1" x14ac:dyDescent="0.2">
      <c r="A223" s="65"/>
      <c r="B223" s="66"/>
      <c r="C223" s="67"/>
      <c r="D223" s="56"/>
      <c r="E223" s="65"/>
      <c r="H223" s="56"/>
      <c r="I223" s="56"/>
    </row>
    <row r="224" spans="1:9" s="68" customFormat="1" x14ac:dyDescent="0.2">
      <c r="A224" s="65"/>
      <c r="B224" s="66"/>
      <c r="C224" s="67"/>
      <c r="D224" s="56"/>
      <c r="E224" s="65"/>
      <c r="H224" s="56"/>
      <c r="I224" s="56"/>
    </row>
    <row r="225" spans="1:9" s="68" customFormat="1" x14ac:dyDescent="0.2">
      <c r="A225" s="65"/>
      <c r="B225" s="66"/>
      <c r="C225" s="67"/>
      <c r="D225" s="56"/>
      <c r="E225" s="65"/>
      <c r="H225" s="56"/>
      <c r="I225" s="56"/>
    </row>
    <row r="226" spans="1:9" s="68" customFormat="1" x14ac:dyDescent="0.2">
      <c r="A226" s="65"/>
      <c r="B226" s="66"/>
      <c r="C226" s="67"/>
      <c r="D226" s="56"/>
      <c r="E226" s="65"/>
      <c r="H226" s="56"/>
      <c r="I226" s="56"/>
    </row>
    <row r="227" spans="1:9" s="68" customFormat="1" x14ac:dyDescent="0.2">
      <c r="A227" s="65"/>
      <c r="B227" s="66"/>
      <c r="C227" s="67"/>
      <c r="D227" s="56"/>
      <c r="E227" s="65"/>
      <c r="H227" s="56"/>
      <c r="I227" s="56"/>
    </row>
    <row r="228" spans="1:9" s="68" customFormat="1" x14ac:dyDescent="0.2">
      <c r="A228" s="65"/>
      <c r="B228" s="66"/>
      <c r="C228" s="67"/>
      <c r="D228" s="56"/>
      <c r="E228" s="65"/>
      <c r="H228" s="56"/>
      <c r="I228" s="56"/>
    </row>
    <row r="229" spans="1:9" s="68" customFormat="1" x14ac:dyDescent="0.2">
      <c r="A229" s="65"/>
      <c r="B229" s="66"/>
      <c r="C229" s="67"/>
      <c r="D229" s="56"/>
      <c r="E229" s="65"/>
      <c r="H229" s="56"/>
      <c r="I229" s="56"/>
    </row>
    <row r="230" spans="1:9" s="68" customFormat="1" x14ac:dyDescent="0.2">
      <c r="A230" s="65"/>
      <c r="B230" s="66"/>
      <c r="C230" s="67"/>
      <c r="D230" s="56"/>
      <c r="E230" s="65"/>
      <c r="H230" s="56"/>
      <c r="I230" s="56"/>
    </row>
    <row r="231" spans="1:9" s="68" customFormat="1" x14ac:dyDescent="0.2">
      <c r="A231" s="65"/>
      <c r="B231" s="66"/>
      <c r="C231" s="67"/>
      <c r="D231" s="56"/>
      <c r="E231" s="65"/>
      <c r="H231" s="56"/>
      <c r="I231" s="56"/>
    </row>
    <row r="232" spans="1:9" s="68" customFormat="1" x14ac:dyDescent="0.2">
      <c r="A232" s="65"/>
      <c r="B232" s="66"/>
      <c r="C232" s="67"/>
      <c r="D232" s="56"/>
      <c r="E232" s="65"/>
      <c r="H232" s="56"/>
      <c r="I232" s="56"/>
    </row>
    <row r="233" spans="1:9" s="68" customFormat="1" x14ac:dyDescent="0.2">
      <c r="A233" s="65"/>
      <c r="B233" s="66"/>
      <c r="C233" s="67"/>
      <c r="D233" s="56"/>
      <c r="E233" s="65"/>
      <c r="H233" s="56"/>
      <c r="I233" s="56"/>
    </row>
    <row r="234" spans="1:9" s="68" customFormat="1" x14ac:dyDescent="0.2">
      <c r="A234" s="65"/>
      <c r="B234" s="66"/>
      <c r="C234" s="67"/>
      <c r="D234" s="56"/>
      <c r="E234" s="65"/>
      <c r="H234" s="56"/>
      <c r="I234" s="56"/>
    </row>
    <row r="235" spans="1:9" s="68" customFormat="1" x14ac:dyDescent="0.2">
      <c r="A235" s="65"/>
      <c r="B235" s="66"/>
      <c r="C235" s="67"/>
      <c r="D235" s="56"/>
      <c r="E235" s="65"/>
      <c r="H235" s="56"/>
      <c r="I235" s="56"/>
    </row>
    <row r="236" spans="1:9" s="68" customFormat="1" x14ac:dyDescent="0.2">
      <c r="A236" s="65"/>
      <c r="B236" s="66"/>
      <c r="C236" s="67"/>
      <c r="D236" s="56"/>
      <c r="E236" s="65"/>
      <c r="H236" s="56"/>
      <c r="I236" s="56"/>
    </row>
    <row r="237" spans="1:9" s="68" customFormat="1" x14ac:dyDescent="0.2">
      <c r="A237" s="65"/>
      <c r="B237" s="66"/>
      <c r="C237" s="67"/>
      <c r="D237" s="56"/>
      <c r="E237" s="65"/>
      <c r="H237" s="56"/>
      <c r="I237" s="56"/>
    </row>
    <row r="238" spans="1:9" s="68" customFormat="1" x14ac:dyDescent="0.2">
      <c r="A238" s="65"/>
      <c r="B238" s="66"/>
      <c r="C238" s="67"/>
      <c r="D238" s="56"/>
      <c r="E238" s="65"/>
      <c r="H238" s="56"/>
      <c r="I238" s="56"/>
    </row>
    <row r="239" spans="1:9" s="68" customFormat="1" x14ac:dyDescent="0.2">
      <c r="A239" s="65"/>
      <c r="B239" s="66"/>
      <c r="C239" s="67"/>
      <c r="D239" s="56"/>
      <c r="E239" s="65"/>
      <c r="H239" s="56"/>
      <c r="I239" s="56"/>
    </row>
    <row r="240" spans="1:9" s="68" customFormat="1" x14ac:dyDescent="0.2">
      <c r="A240" s="65"/>
      <c r="B240" s="66"/>
      <c r="C240" s="67"/>
      <c r="D240" s="56"/>
      <c r="E240" s="65"/>
      <c r="H240" s="56"/>
      <c r="I240" s="56"/>
    </row>
    <row r="241" spans="1:9" s="68" customFormat="1" x14ac:dyDescent="0.2">
      <c r="A241" s="65"/>
      <c r="B241" s="66"/>
      <c r="C241" s="67"/>
      <c r="D241" s="56"/>
      <c r="E241" s="65"/>
      <c r="H241" s="56"/>
      <c r="I241" s="56"/>
    </row>
    <row r="242" spans="1:9" s="68" customFormat="1" x14ac:dyDescent="0.2">
      <c r="A242" s="65"/>
      <c r="B242" s="66"/>
      <c r="C242" s="67"/>
      <c r="D242" s="56"/>
      <c r="E242" s="65"/>
      <c r="H242" s="56"/>
      <c r="I242" s="56"/>
    </row>
    <row r="243" spans="1:9" s="68" customFormat="1" x14ac:dyDescent="0.2">
      <c r="A243" s="65"/>
      <c r="B243" s="66"/>
      <c r="C243" s="67"/>
      <c r="D243" s="56"/>
      <c r="E243" s="65"/>
      <c r="H243" s="56"/>
      <c r="I243" s="56"/>
    </row>
    <row r="244" spans="1:9" s="68" customFormat="1" x14ac:dyDescent="0.2">
      <c r="A244" s="65"/>
      <c r="B244" s="66"/>
      <c r="C244" s="67"/>
      <c r="D244" s="56"/>
      <c r="E244" s="65"/>
      <c r="H244" s="56"/>
      <c r="I244" s="56"/>
    </row>
    <row r="245" spans="1:9" s="68" customFormat="1" x14ac:dyDescent="0.2">
      <c r="A245" s="65"/>
      <c r="B245" s="66"/>
      <c r="C245" s="67"/>
      <c r="D245" s="56"/>
      <c r="E245" s="65"/>
      <c r="H245" s="56"/>
      <c r="I245" s="56"/>
    </row>
    <row r="246" spans="1:9" s="68" customFormat="1" x14ac:dyDescent="0.2">
      <c r="A246" s="65"/>
      <c r="B246" s="66"/>
      <c r="C246" s="67"/>
      <c r="D246" s="56"/>
      <c r="E246" s="65"/>
      <c r="H246" s="56"/>
      <c r="I246" s="56"/>
    </row>
    <row r="247" spans="1:9" s="68" customFormat="1" x14ac:dyDescent="0.2">
      <c r="A247" s="65"/>
      <c r="B247" s="66"/>
      <c r="C247" s="67"/>
      <c r="D247" s="56"/>
      <c r="E247" s="65"/>
      <c r="H247" s="56"/>
      <c r="I247" s="56"/>
    </row>
    <row r="248" spans="1:9" s="68" customFormat="1" x14ac:dyDescent="0.2">
      <c r="A248" s="65"/>
      <c r="B248" s="66"/>
      <c r="C248" s="67"/>
      <c r="D248" s="56"/>
      <c r="E248" s="65"/>
      <c r="H248" s="56"/>
      <c r="I248" s="56"/>
    </row>
    <row r="249" spans="1:9" s="68" customFormat="1" x14ac:dyDescent="0.2">
      <c r="A249" s="65"/>
      <c r="B249" s="66"/>
      <c r="C249" s="67"/>
      <c r="D249" s="56"/>
      <c r="E249" s="65"/>
      <c r="H249" s="56"/>
      <c r="I249" s="56"/>
    </row>
    <row r="250" spans="1:9" s="68" customFormat="1" x14ac:dyDescent="0.2">
      <c r="A250" s="65"/>
      <c r="B250" s="66"/>
      <c r="C250" s="67"/>
      <c r="D250" s="56"/>
      <c r="E250" s="65"/>
      <c r="H250" s="56"/>
      <c r="I250" s="56"/>
    </row>
    <row r="251" spans="1:9" s="68" customFormat="1" x14ac:dyDescent="0.2">
      <c r="A251" s="65"/>
      <c r="B251" s="66"/>
      <c r="C251" s="67"/>
      <c r="D251" s="56"/>
      <c r="E251" s="65"/>
      <c r="H251" s="56"/>
      <c r="I251" s="56"/>
    </row>
    <row r="252" spans="1:9" s="68" customFormat="1" x14ac:dyDescent="0.2">
      <c r="A252" s="65"/>
      <c r="B252" s="66"/>
      <c r="C252" s="67"/>
      <c r="D252" s="56"/>
      <c r="E252" s="65"/>
      <c r="H252" s="56"/>
      <c r="I252" s="56"/>
    </row>
    <row r="253" spans="1:9" s="68" customFormat="1" x14ac:dyDescent="0.2">
      <c r="A253" s="65"/>
      <c r="B253" s="66"/>
      <c r="C253" s="67"/>
      <c r="D253" s="56"/>
      <c r="E253" s="65"/>
      <c r="H253" s="56"/>
      <c r="I253" s="56"/>
    </row>
    <row r="254" spans="1:9" s="68" customFormat="1" x14ac:dyDescent="0.2">
      <c r="A254" s="65"/>
      <c r="B254" s="66"/>
      <c r="C254" s="67"/>
      <c r="D254" s="56"/>
      <c r="E254" s="65"/>
      <c r="H254" s="56"/>
      <c r="I254" s="56"/>
    </row>
    <row r="255" spans="1:9" s="68" customFormat="1" x14ac:dyDescent="0.2">
      <c r="A255" s="65"/>
      <c r="B255" s="66"/>
      <c r="C255" s="67"/>
      <c r="D255" s="56"/>
      <c r="E255" s="65"/>
      <c r="H255" s="56"/>
      <c r="I255" s="56"/>
    </row>
    <row r="256" spans="1:9" s="68" customFormat="1" x14ac:dyDescent="0.2">
      <c r="A256" s="65"/>
      <c r="B256" s="66"/>
      <c r="C256" s="67"/>
      <c r="D256" s="56"/>
      <c r="E256" s="65"/>
      <c r="H256" s="56"/>
      <c r="I256" s="56"/>
    </row>
    <row r="257" spans="1:9" s="68" customFormat="1" x14ac:dyDescent="0.2">
      <c r="A257" s="65"/>
      <c r="B257" s="66"/>
      <c r="C257" s="67"/>
      <c r="D257" s="56"/>
      <c r="E257" s="65"/>
      <c r="H257" s="56"/>
      <c r="I257" s="56"/>
    </row>
    <row r="258" spans="1:9" s="68" customFormat="1" x14ac:dyDescent="0.2">
      <c r="A258" s="65"/>
      <c r="B258" s="66"/>
      <c r="C258" s="67"/>
      <c r="D258" s="56"/>
      <c r="E258" s="65"/>
      <c r="H258" s="56"/>
      <c r="I258" s="56"/>
    </row>
    <row r="259" spans="1:9" s="68" customFormat="1" x14ac:dyDescent="0.2">
      <c r="A259" s="65"/>
      <c r="B259" s="66"/>
      <c r="C259" s="67"/>
      <c r="D259" s="56"/>
      <c r="E259" s="65"/>
      <c r="H259" s="56"/>
      <c r="I259" s="56"/>
    </row>
    <row r="260" spans="1:9" s="68" customFormat="1" x14ac:dyDescent="0.2">
      <c r="A260" s="65"/>
      <c r="B260" s="66"/>
      <c r="C260" s="67"/>
      <c r="D260" s="56"/>
      <c r="E260" s="65"/>
      <c r="H260" s="56"/>
      <c r="I260" s="56"/>
    </row>
    <row r="261" spans="1:9" s="68" customFormat="1" x14ac:dyDescent="0.2">
      <c r="A261" s="65"/>
      <c r="B261" s="66"/>
      <c r="C261" s="67"/>
      <c r="D261" s="56"/>
      <c r="E261" s="65"/>
      <c r="H261" s="56"/>
      <c r="I261" s="56"/>
    </row>
    <row r="262" spans="1:9" s="68" customFormat="1" x14ac:dyDescent="0.2">
      <c r="A262" s="65"/>
      <c r="B262" s="66"/>
      <c r="C262" s="67"/>
      <c r="D262" s="56"/>
      <c r="E262" s="65"/>
      <c r="H262" s="56"/>
      <c r="I262" s="56"/>
    </row>
    <row r="263" spans="1:9" s="68" customFormat="1" x14ac:dyDescent="0.2">
      <c r="A263" s="65"/>
      <c r="B263" s="66"/>
      <c r="C263" s="67"/>
      <c r="D263" s="56"/>
      <c r="E263" s="65"/>
      <c r="H263" s="56"/>
      <c r="I263" s="56"/>
    </row>
    <row r="264" spans="1:9" s="68" customFormat="1" x14ac:dyDescent="0.2">
      <c r="A264" s="65"/>
      <c r="B264" s="66"/>
      <c r="C264" s="67"/>
      <c r="D264" s="56"/>
      <c r="E264" s="65"/>
      <c r="H264" s="56"/>
      <c r="I264" s="56"/>
    </row>
    <row r="265" spans="1:9" s="68" customFormat="1" x14ac:dyDescent="0.2">
      <c r="A265" s="65"/>
      <c r="B265" s="66"/>
      <c r="C265" s="67"/>
      <c r="D265" s="56"/>
      <c r="E265" s="65"/>
      <c r="H265" s="56"/>
      <c r="I265" s="56"/>
    </row>
    <row r="266" spans="1:9" s="68" customFormat="1" x14ac:dyDescent="0.2">
      <c r="A266" s="65"/>
      <c r="B266" s="66"/>
      <c r="C266" s="67"/>
      <c r="D266" s="56"/>
      <c r="E266" s="65"/>
      <c r="H266" s="56"/>
      <c r="I266" s="56"/>
    </row>
    <row r="267" spans="1:9" s="68" customFormat="1" x14ac:dyDescent="0.2">
      <c r="A267" s="65"/>
      <c r="B267" s="66"/>
      <c r="C267" s="67"/>
      <c r="D267" s="56"/>
      <c r="E267" s="65"/>
      <c r="H267" s="56"/>
      <c r="I267" s="56"/>
    </row>
    <row r="268" spans="1:9" s="68" customFormat="1" x14ac:dyDescent="0.2">
      <c r="A268" s="65"/>
      <c r="B268" s="66"/>
      <c r="C268" s="67"/>
      <c r="D268" s="56"/>
      <c r="E268" s="65"/>
      <c r="H268" s="56"/>
      <c r="I268" s="56"/>
    </row>
    <row r="269" spans="1:9" s="68" customFormat="1" x14ac:dyDescent="0.2">
      <c r="A269" s="65"/>
      <c r="B269" s="66"/>
      <c r="C269" s="67"/>
      <c r="D269" s="56"/>
      <c r="E269" s="65"/>
      <c r="H269" s="56"/>
      <c r="I269" s="56"/>
    </row>
    <row r="270" spans="1:9" s="68" customFormat="1" x14ac:dyDescent="0.2">
      <c r="A270" s="65"/>
      <c r="B270" s="66"/>
      <c r="C270" s="67"/>
      <c r="D270" s="56"/>
      <c r="E270" s="65"/>
      <c r="H270" s="56"/>
      <c r="I270" s="56"/>
    </row>
    <row r="271" spans="1:9" s="68" customFormat="1" x14ac:dyDescent="0.2">
      <c r="A271" s="65"/>
      <c r="B271" s="66"/>
      <c r="C271" s="67"/>
      <c r="D271" s="56"/>
      <c r="E271" s="65"/>
      <c r="H271" s="56"/>
      <c r="I271" s="56"/>
    </row>
    <row r="272" spans="1:9" s="68" customFormat="1" x14ac:dyDescent="0.2">
      <c r="A272" s="65"/>
      <c r="B272" s="66"/>
      <c r="C272" s="67"/>
      <c r="D272" s="56"/>
      <c r="E272" s="65"/>
      <c r="H272" s="56"/>
      <c r="I272" s="56"/>
    </row>
    <row r="273" spans="1:9" s="68" customFormat="1" x14ac:dyDescent="0.2">
      <c r="A273" s="65"/>
      <c r="B273" s="66"/>
      <c r="C273" s="67"/>
      <c r="D273" s="56"/>
      <c r="E273" s="65"/>
      <c r="H273" s="56"/>
      <c r="I273" s="56"/>
    </row>
    <row r="274" spans="1:9" s="68" customFormat="1" x14ac:dyDescent="0.2">
      <c r="A274" s="65"/>
      <c r="B274" s="66"/>
      <c r="C274" s="67"/>
      <c r="D274" s="56"/>
      <c r="E274" s="65"/>
      <c r="H274" s="56"/>
      <c r="I274" s="56"/>
    </row>
    <row r="275" spans="1:9" s="68" customFormat="1" x14ac:dyDescent="0.2">
      <c r="A275" s="65"/>
      <c r="B275" s="66"/>
      <c r="C275" s="67"/>
      <c r="D275" s="56"/>
      <c r="E275" s="65"/>
      <c r="H275" s="56"/>
      <c r="I275" s="56"/>
    </row>
    <row r="276" spans="1:9" s="68" customFormat="1" x14ac:dyDescent="0.2">
      <c r="A276" s="65"/>
      <c r="B276" s="66"/>
      <c r="C276" s="67"/>
      <c r="D276" s="56"/>
      <c r="E276" s="65"/>
      <c r="H276" s="56"/>
      <c r="I276" s="56"/>
    </row>
    <row r="277" spans="1:9" s="68" customFormat="1" x14ac:dyDescent="0.2">
      <c r="A277" s="65"/>
      <c r="B277" s="66"/>
      <c r="C277" s="67"/>
      <c r="D277" s="56"/>
      <c r="E277" s="65"/>
      <c r="H277" s="56"/>
      <c r="I277" s="56"/>
    </row>
    <row r="278" spans="1:9" s="68" customFormat="1" x14ac:dyDescent="0.2">
      <c r="A278" s="65"/>
      <c r="B278" s="66"/>
      <c r="C278" s="67"/>
      <c r="D278" s="56"/>
      <c r="E278" s="65"/>
      <c r="H278" s="56"/>
      <c r="I278" s="56"/>
    </row>
    <row r="279" spans="1:9" s="68" customFormat="1" x14ac:dyDescent="0.2">
      <c r="A279" s="65"/>
      <c r="B279" s="66"/>
      <c r="C279" s="67"/>
      <c r="D279" s="56"/>
      <c r="E279" s="65"/>
      <c r="H279" s="56"/>
      <c r="I279" s="56"/>
    </row>
    <row r="280" spans="1:9" s="68" customFormat="1" x14ac:dyDescent="0.2">
      <c r="A280" s="65"/>
      <c r="B280" s="66"/>
      <c r="C280" s="67"/>
      <c r="D280" s="56"/>
      <c r="E280" s="65"/>
      <c r="H280" s="56"/>
      <c r="I280" s="56"/>
    </row>
    <row r="281" spans="1:9" s="68" customFormat="1" x14ac:dyDescent="0.2">
      <c r="A281" s="65"/>
      <c r="B281" s="66"/>
      <c r="C281" s="67"/>
      <c r="D281" s="56"/>
      <c r="E281" s="65"/>
      <c r="H281" s="56"/>
      <c r="I281" s="56"/>
    </row>
    <row r="282" spans="1:9" s="68" customFormat="1" x14ac:dyDescent="0.2">
      <c r="A282" s="65"/>
      <c r="B282" s="66"/>
      <c r="C282" s="67"/>
      <c r="D282" s="56"/>
      <c r="E282" s="65"/>
      <c r="H282" s="56"/>
      <c r="I282" s="56"/>
    </row>
    <row r="283" spans="1:9" s="68" customFormat="1" x14ac:dyDescent="0.2">
      <c r="A283" s="65"/>
      <c r="B283" s="66"/>
      <c r="C283" s="67"/>
      <c r="D283" s="56"/>
      <c r="E283" s="65"/>
      <c r="H283" s="56"/>
      <c r="I283" s="56"/>
    </row>
    <row r="284" spans="1:9" s="68" customFormat="1" x14ac:dyDescent="0.2">
      <c r="A284" s="65"/>
      <c r="B284" s="66"/>
      <c r="C284" s="67"/>
      <c r="D284" s="56"/>
      <c r="E284" s="65"/>
      <c r="H284" s="56"/>
      <c r="I284" s="56"/>
    </row>
    <row r="285" spans="1:9" s="68" customFormat="1" x14ac:dyDescent="0.2">
      <c r="A285" s="65"/>
      <c r="B285" s="66"/>
      <c r="C285" s="67"/>
      <c r="D285" s="56"/>
      <c r="E285" s="65"/>
      <c r="H285" s="56"/>
      <c r="I285" s="56"/>
    </row>
    <row r="286" spans="1:9" s="68" customFormat="1" x14ac:dyDescent="0.2">
      <c r="A286" s="65"/>
      <c r="B286" s="66"/>
      <c r="C286" s="67"/>
      <c r="D286" s="56"/>
      <c r="E286" s="65"/>
      <c r="H286" s="56"/>
      <c r="I286" s="56"/>
    </row>
    <row r="287" spans="1:9" s="68" customFormat="1" x14ac:dyDescent="0.2">
      <c r="A287" s="65"/>
      <c r="B287" s="66"/>
      <c r="C287" s="67"/>
      <c r="D287" s="56"/>
      <c r="E287" s="65"/>
      <c r="H287" s="56"/>
      <c r="I287" s="56"/>
    </row>
    <row r="288" spans="1:9" s="68" customFormat="1" x14ac:dyDescent="0.2">
      <c r="A288" s="65"/>
      <c r="B288" s="66"/>
      <c r="C288" s="67"/>
      <c r="D288" s="56"/>
      <c r="E288" s="65"/>
      <c r="H288" s="56"/>
      <c r="I288" s="56"/>
    </row>
    <row r="289" spans="1:9" s="68" customFormat="1" x14ac:dyDescent="0.2">
      <c r="A289" s="65"/>
      <c r="B289" s="66"/>
      <c r="C289" s="67"/>
      <c r="D289" s="56"/>
      <c r="E289" s="65"/>
      <c r="H289" s="56"/>
      <c r="I289" s="56"/>
    </row>
    <row r="290" spans="1:9" s="68" customFormat="1" x14ac:dyDescent="0.2">
      <c r="A290" s="65"/>
      <c r="B290" s="66"/>
      <c r="C290" s="67"/>
      <c r="D290" s="56"/>
      <c r="E290" s="65"/>
      <c r="H290" s="56"/>
      <c r="I290" s="56"/>
    </row>
    <row r="291" spans="1:9" s="68" customFormat="1" x14ac:dyDescent="0.2">
      <c r="A291" s="65"/>
      <c r="B291" s="66"/>
      <c r="C291" s="67"/>
      <c r="D291" s="56"/>
      <c r="E291" s="65"/>
      <c r="H291" s="56"/>
      <c r="I291" s="56"/>
    </row>
    <row r="292" spans="1:9" s="68" customFormat="1" x14ac:dyDescent="0.2">
      <c r="A292" s="65"/>
      <c r="B292" s="66"/>
      <c r="C292" s="67"/>
      <c r="D292" s="56"/>
      <c r="E292" s="65"/>
      <c r="H292" s="56"/>
      <c r="I292" s="56"/>
    </row>
    <row r="293" spans="1:9" s="68" customFormat="1" x14ac:dyDescent="0.2">
      <c r="A293" s="65"/>
      <c r="B293" s="66"/>
      <c r="C293" s="67"/>
      <c r="D293" s="56"/>
      <c r="E293" s="65"/>
      <c r="H293" s="56"/>
      <c r="I293" s="56"/>
    </row>
    <row r="294" spans="1:9" s="68" customFormat="1" x14ac:dyDescent="0.2">
      <c r="A294" s="65"/>
      <c r="B294" s="66"/>
      <c r="C294" s="67"/>
      <c r="D294" s="56"/>
      <c r="E294" s="65"/>
      <c r="H294" s="56"/>
      <c r="I294" s="56"/>
    </row>
    <row r="295" spans="1:9" s="68" customFormat="1" x14ac:dyDescent="0.2">
      <c r="A295" s="65"/>
      <c r="B295" s="66"/>
      <c r="C295" s="67"/>
      <c r="D295" s="56"/>
      <c r="E295" s="65"/>
      <c r="H295" s="56"/>
      <c r="I295" s="56"/>
    </row>
    <row r="296" spans="1:9" s="68" customFormat="1" x14ac:dyDescent="0.2">
      <c r="A296" s="65"/>
      <c r="B296" s="66"/>
      <c r="C296" s="67"/>
      <c r="D296" s="56"/>
      <c r="E296" s="65"/>
      <c r="H296" s="56"/>
      <c r="I296" s="56"/>
    </row>
    <row r="297" spans="1:9" s="68" customFormat="1" x14ac:dyDescent="0.2">
      <c r="A297" s="65"/>
      <c r="B297" s="66"/>
      <c r="C297" s="67"/>
      <c r="D297" s="56"/>
      <c r="E297" s="65"/>
      <c r="H297" s="56"/>
      <c r="I297" s="56"/>
    </row>
    <row r="298" spans="1:9" s="68" customFormat="1" x14ac:dyDescent="0.2">
      <c r="A298" s="65"/>
      <c r="B298" s="66"/>
      <c r="C298" s="67"/>
      <c r="D298" s="56"/>
      <c r="E298" s="65"/>
      <c r="H298" s="56"/>
      <c r="I298" s="56"/>
    </row>
    <row r="299" spans="1:9" s="68" customFormat="1" x14ac:dyDescent="0.2">
      <c r="A299" s="65"/>
      <c r="B299" s="66"/>
      <c r="C299" s="67"/>
      <c r="D299" s="56"/>
      <c r="E299" s="65"/>
      <c r="H299" s="56"/>
      <c r="I299" s="56"/>
    </row>
    <row r="300" spans="1:9" s="68" customFormat="1" x14ac:dyDescent="0.2">
      <c r="A300" s="65"/>
      <c r="B300" s="66"/>
      <c r="C300" s="67"/>
      <c r="D300" s="56"/>
      <c r="E300" s="65"/>
      <c r="H300" s="56"/>
      <c r="I300" s="56"/>
    </row>
    <row r="301" spans="1:9" s="68" customFormat="1" x14ac:dyDescent="0.2">
      <c r="A301" s="65"/>
      <c r="B301" s="66"/>
      <c r="C301" s="67"/>
      <c r="D301" s="56"/>
      <c r="E301" s="65"/>
      <c r="H301" s="56"/>
      <c r="I301" s="56"/>
    </row>
    <row r="302" spans="1:9" s="68" customFormat="1" x14ac:dyDescent="0.2">
      <c r="A302" s="65"/>
      <c r="B302" s="66"/>
      <c r="C302" s="67"/>
      <c r="D302" s="56"/>
      <c r="E302" s="65"/>
      <c r="H302" s="56"/>
      <c r="I302" s="56"/>
    </row>
    <row r="303" spans="1:9" s="68" customFormat="1" x14ac:dyDescent="0.2">
      <c r="A303" s="65"/>
      <c r="B303" s="66"/>
      <c r="C303" s="67"/>
      <c r="D303" s="56"/>
      <c r="E303" s="65"/>
      <c r="H303" s="56"/>
      <c r="I303" s="56"/>
    </row>
    <row r="304" spans="1:9" s="68" customFormat="1" x14ac:dyDescent="0.2">
      <c r="A304" s="65"/>
      <c r="B304" s="66"/>
      <c r="C304" s="67"/>
      <c r="D304" s="56"/>
      <c r="E304" s="65"/>
      <c r="H304" s="56"/>
      <c r="I304" s="56"/>
    </row>
    <row r="305" spans="1:9" s="68" customFormat="1" x14ac:dyDescent="0.2">
      <c r="A305" s="65"/>
      <c r="B305" s="66"/>
      <c r="C305" s="67"/>
      <c r="D305" s="56"/>
      <c r="E305" s="65"/>
      <c r="H305" s="56"/>
      <c r="I305" s="56"/>
    </row>
    <row r="306" spans="1:9" s="68" customFormat="1" x14ac:dyDescent="0.2">
      <c r="A306" s="65"/>
      <c r="B306" s="66"/>
      <c r="C306" s="67"/>
      <c r="D306" s="56"/>
      <c r="E306" s="65"/>
      <c r="H306" s="56"/>
      <c r="I306" s="56"/>
    </row>
    <row r="307" spans="1:9" s="68" customFormat="1" x14ac:dyDescent="0.2">
      <c r="A307" s="65"/>
      <c r="B307" s="66"/>
      <c r="C307" s="67"/>
      <c r="D307" s="56"/>
      <c r="E307" s="65"/>
      <c r="H307" s="56"/>
      <c r="I307" s="56"/>
    </row>
    <row r="308" spans="1:9" s="68" customFormat="1" x14ac:dyDescent="0.2">
      <c r="A308" s="65"/>
      <c r="B308" s="66"/>
      <c r="C308" s="67"/>
      <c r="D308" s="56"/>
      <c r="E308" s="65"/>
      <c r="H308" s="56"/>
      <c r="I308" s="56"/>
    </row>
    <row r="309" spans="1:9" s="68" customFormat="1" x14ac:dyDescent="0.2">
      <c r="A309" s="65"/>
      <c r="B309" s="66"/>
      <c r="C309" s="67"/>
      <c r="D309" s="56"/>
      <c r="E309" s="65"/>
      <c r="H309" s="56"/>
      <c r="I309" s="56"/>
    </row>
    <row r="310" spans="1:9" s="68" customFormat="1" x14ac:dyDescent="0.2">
      <c r="A310" s="65"/>
      <c r="B310" s="66"/>
      <c r="C310" s="67"/>
      <c r="D310" s="56"/>
      <c r="E310" s="65"/>
      <c r="H310" s="56"/>
      <c r="I310" s="56"/>
    </row>
    <row r="311" spans="1:9" s="68" customFormat="1" x14ac:dyDescent="0.2">
      <c r="A311" s="65"/>
      <c r="B311" s="66"/>
      <c r="C311" s="67"/>
      <c r="D311" s="56"/>
      <c r="E311" s="65"/>
      <c r="H311" s="56"/>
      <c r="I311" s="56"/>
    </row>
    <row r="312" spans="1:9" s="68" customFormat="1" x14ac:dyDescent="0.2">
      <c r="A312" s="65"/>
      <c r="B312" s="66"/>
      <c r="C312" s="67"/>
      <c r="D312" s="56"/>
      <c r="E312" s="65"/>
      <c r="H312" s="56"/>
      <c r="I312" s="56"/>
    </row>
    <row r="313" spans="1:9" s="68" customFormat="1" x14ac:dyDescent="0.2">
      <c r="A313" s="65"/>
      <c r="B313" s="66"/>
      <c r="C313" s="67"/>
      <c r="D313" s="56"/>
      <c r="E313" s="65"/>
      <c r="H313" s="56"/>
      <c r="I313" s="56"/>
    </row>
    <row r="314" spans="1:9" s="68" customFormat="1" x14ac:dyDescent="0.2">
      <c r="A314" s="65"/>
      <c r="B314" s="66"/>
      <c r="C314" s="67"/>
      <c r="D314" s="56"/>
      <c r="E314" s="65"/>
      <c r="H314" s="56"/>
      <c r="I314" s="56"/>
    </row>
    <row r="315" spans="1:9" s="68" customFormat="1" x14ac:dyDescent="0.2">
      <c r="A315" s="65"/>
      <c r="B315" s="66"/>
      <c r="C315" s="67"/>
      <c r="D315" s="56"/>
      <c r="E315" s="65"/>
      <c r="H315" s="56"/>
      <c r="I315" s="56"/>
    </row>
    <row r="316" spans="1:9" s="68" customFormat="1" x14ac:dyDescent="0.2">
      <c r="A316" s="65"/>
      <c r="B316" s="66"/>
      <c r="C316" s="67"/>
      <c r="D316" s="56"/>
      <c r="E316" s="65"/>
      <c r="H316" s="56"/>
      <c r="I316" s="56"/>
    </row>
    <row r="317" spans="1:9" s="68" customFormat="1" x14ac:dyDescent="0.2">
      <c r="A317" s="65"/>
      <c r="B317" s="66"/>
      <c r="C317" s="67"/>
      <c r="D317" s="56"/>
      <c r="E317" s="65"/>
      <c r="H317" s="56"/>
      <c r="I317" s="56"/>
    </row>
    <row r="318" spans="1:9" s="68" customFormat="1" x14ac:dyDescent="0.2">
      <c r="A318" s="65"/>
      <c r="B318" s="66"/>
      <c r="C318" s="67"/>
      <c r="D318" s="56"/>
      <c r="E318" s="65"/>
      <c r="H318" s="56"/>
      <c r="I318" s="56"/>
    </row>
    <row r="319" spans="1:9" s="68" customFormat="1" x14ac:dyDescent="0.2">
      <c r="A319" s="65"/>
      <c r="B319" s="66"/>
      <c r="C319" s="67"/>
      <c r="D319" s="56"/>
      <c r="E319" s="65"/>
      <c r="H319" s="56"/>
      <c r="I319" s="56"/>
    </row>
    <row r="320" spans="1:9" s="68" customFormat="1" x14ac:dyDescent="0.2">
      <c r="A320" s="65"/>
      <c r="B320" s="66"/>
      <c r="C320" s="67"/>
      <c r="D320" s="56"/>
      <c r="E320" s="65"/>
      <c r="H320" s="56"/>
      <c r="I320" s="56"/>
    </row>
    <row r="321" spans="1:9" s="68" customFormat="1" x14ac:dyDescent="0.2">
      <c r="A321" s="65"/>
      <c r="B321" s="66"/>
      <c r="C321" s="67"/>
      <c r="D321" s="56"/>
      <c r="E321" s="65"/>
      <c r="H321" s="56"/>
      <c r="I321" s="56"/>
    </row>
    <row r="322" spans="1:9" s="68" customFormat="1" x14ac:dyDescent="0.2">
      <c r="A322" s="65"/>
      <c r="B322" s="66"/>
      <c r="C322" s="67"/>
      <c r="D322" s="56"/>
      <c r="E322" s="65"/>
      <c r="H322" s="56"/>
      <c r="I322" s="56"/>
    </row>
    <row r="323" spans="1:9" s="68" customFormat="1" x14ac:dyDescent="0.2">
      <c r="A323" s="65"/>
      <c r="B323" s="66"/>
      <c r="C323" s="67"/>
      <c r="D323" s="56"/>
      <c r="E323" s="65"/>
      <c r="H323" s="56"/>
      <c r="I323" s="56"/>
    </row>
    <row r="324" spans="1:9" s="68" customFormat="1" x14ac:dyDescent="0.2">
      <c r="A324" s="65"/>
      <c r="B324" s="66"/>
      <c r="C324" s="67"/>
      <c r="D324" s="56"/>
      <c r="E324" s="65"/>
      <c r="H324" s="56"/>
      <c r="I324" s="56"/>
    </row>
    <row r="325" spans="1:9" s="68" customFormat="1" x14ac:dyDescent="0.2">
      <c r="A325" s="65"/>
      <c r="B325" s="66"/>
      <c r="C325" s="67"/>
      <c r="D325" s="56"/>
      <c r="E325" s="65"/>
      <c r="H325" s="56"/>
      <c r="I325" s="56"/>
    </row>
    <row r="326" spans="1:9" s="68" customFormat="1" x14ac:dyDescent="0.2">
      <c r="A326" s="65"/>
      <c r="B326" s="66"/>
      <c r="C326" s="67"/>
      <c r="D326" s="56"/>
      <c r="E326" s="65"/>
      <c r="H326" s="56"/>
      <c r="I326" s="56"/>
    </row>
    <row r="327" spans="1:9" s="68" customFormat="1" x14ac:dyDescent="0.2">
      <c r="A327" s="65"/>
      <c r="B327" s="66"/>
      <c r="C327" s="67"/>
      <c r="D327" s="56"/>
      <c r="E327" s="65"/>
      <c r="H327" s="56"/>
      <c r="I327" s="56"/>
    </row>
    <row r="328" spans="1:9" s="68" customFormat="1" x14ac:dyDescent="0.2">
      <c r="A328" s="65"/>
      <c r="B328" s="66"/>
      <c r="C328" s="67"/>
      <c r="D328" s="56"/>
      <c r="E328" s="65"/>
      <c r="H328" s="56"/>
      <c r="I328" s="56"/>
    </row>
    <row r="329" spans="1:9" s="68" customFormat="1" x14ac:dyDescent="0.2">
      <c r="A329" s="65"/>
      <c r="B329" s="66"/>
      <c r="C329" s="67"/>
      <c r="D329" s="56"/>
      <c r="E329" s="65"/>
      <c r="H329" s="56"/>
      <c r="I329" s="56"/>
    </row>
    <row r="330" spans="1:9" s="68" customFormat="1" x14ac:dyDescent="0.2">
      <c r="A330" s="65"/>
      <c r="B330" s="66"/>
      <c r="C330" s="67"/>
      <c r="D330" s="56"/>
      <c r="E330" s="65"/>
      <c r="H330" s="56"/>
      <c r="I330" s="56"/>
    </row>
    <row r="331" spans="1:9" s="68" customFormat="1" x14ac:dyDescent="0.2">
      <c r="A331" s="65"/>
      <c r="B331" s="66"/>
      <c r="C331" s="67"/>
      <c r="D331" s="56"/>
      <c r="E331" s="65"/>
      <c r="H331" s="56"/>
      <c r="I331" s="56"/>
    </row>
    <row r="332" spans="1:9" s="68" customFormat="1" x14ac:dyDescent="0.2">
      <c r="A332" s="65"/>
      <c r="B332" s="66"/>
      <c r="C332" s="67"/>
      <c r="D332" s="56"/>
      <c r="E332" s="65"/>
      <c r="H332" s="56"/>
      <c r="I332" s="56"/>
    </row>
    <row r="333" spans="1:9" s="68" customFormat="1" x14ac:dyDescent="0.2">
      <c r="A333" s="65"/>
      <c r="B333" s="66"/>
      <c r="C333" s="67"/>
      <c r="D333" s="56"/>
      <c r="E333" s="65"/>
      <c r="H333" s="56"/>
      <c r="I333" s="56"/>
    </row>
    <row r="334" spans="1:9" s="68" customFormat="1" x14ac:dyDescent="0.2">
      <c r="A334" s="65"/>
      <c r="B334" s="66"/>
      <c r="C334" s="67"/>
      <c r="D334" s="56"/>
      <c r="E334" s="65"/>
      <c r="H334" s="56"/>
      <c r="I334" s="56"/>
    </row>
    <row r="335" spans="1:9" s="68" customFormat="1" x14ac:dyDescent="0.2">
      <c r="A335" s="65"/>
      <c r="B335" s="66"/>
      <c r="C335" s="67"/>
      <c r="D335" s="56"/>
      <c r="E335" s="65"/>
      <c r="H335" s="56"/>
      <c r="I335" s="56"/>
    </row>
    <row r="336" spans="1:9" s="68" customFormat="1" x14ac:dyDescent="0.2">
      <c r="A336" s="65"/>
      <c r="B336" s="66"/>
      <c r="C336" s="67"/>
      <c r="D336" s="56"/>
      <c r="E336" s="65"/>
      <c r="H336" s="56"/>
      <c r="I336" s="56"/>
    </row>
    <row r="337" spans="1:9" s="68" customFormat="1" x14ac:dyDescent="0.2">
      <c r="A337" s="65"/>
      <c r="B337" s="66"/>
      <c r="C337" s="67"/>
      <c r="D337" s="56"/>
      <c r="E337" s="65"/>
      <c r="H337" s="56"/>
      <c r="I337" s="56"/>
    </row>
    <row r="338" spans="1:9" s="68" customFormat="1" x14ac:dyDescent="0.2">
      <c r="A338" s="65"/>
      <c r="B338" s="66"/>
      <c r="C338" s="67"/>
      <c r="D338" s="56"/>
      <c r="E338" s="65"/>
      <c r="H338" s="56"/>
      <c r="I338" s="56"/>
    </row>
    <row r="339" spans="1:9" s="68" customFormat="1" x14ac:dyDescent="0.2">
      <c r="A339" s="65"/>
      <c r="B339" s="66"/>
      <c r="C339" s="67"/>
      <c r="D339" s="56"/>
      <c r="E339" s="65"/>
      <c r="H339" s="56"/>
      <c r="I339" s="56"/>
    </row>
    <row r="340" spans="1:9" s="68" customFormat="1" x14ac:dyDescent="0.2">
      <c r="A340" s="65"/>
      <c r="B340" s="66"/>
      <c r="C340" s="67"/>
      <c r="D340" s="56"/>
      <c r="E340" s="65"/>
      <c r="H340" s="56"/>
      <c r="I340" s="56"/>
    </row>
    <row r="341" spans="1:9" s="68" customFormat="1" x14ac:dyDescent="0.2">
      <c r="A341" s="65"/>
      <c r="B341" s="66"/>
      <c r="C341" s="67"/>
      <c r="D341" s="56"/>
      <c r="E341" s="65"/>
      <c r="H341" s="56"/>
      <c r="I341" s="56"/>
    </row>
    <row r="342" spans="1:9" s="68" customFormat="1" x14ac:dyDescent="0.2">
      <c r="A342" s="65"/>
      <c r="B342" s="66"/>
      <c r="C342" s="67"/>
      <c r="D342" s="56"/>
      <c r="E342" s="65"/>
      <c r="H342" s="56"/>
      <c r="I342" s="56"/>
    </row>
    <row r="343" spans="1:9" s="68" customFormat="1" x14ac:dyDescent="0.2">
      <c r="A343" s="65"/>
      <c r="B343" s="66"/>
      <c r="C343" s="67"/>
      <c r="D343" s="56"/>
      <c r="E343" s="65"/>
      <c r="H343" s="56"/>
      <c r="I343" s="56"/>
    </row>
    <row r="344" spans="1:9" s="68" customFormat="1" x14ac:dyDescent="0.2">
      <c r="A344" s="65"/>
      <c r="B344" s="66"/>
      <c r="C344" s="67"/>
      <c r="D344" s="56"/>
      <c r="E344" s="65"/>
      <c r="H344" s="56"/>
      <c r="I344" s="56"/>
    </row>
    <row r="345" spans="1:9" s="68" customFormat="1" x14ac:dyDescent="0.2">
      <c r="A345" s="65"/>
      <c r="B345" s="66"/>
      <c r="C345" s="67"/>
      <c r="D345" s="56"/>
      <c r="E345" s="65"/>
      <c r="H345" s="56"/>
      <c r="I345" s="56"/>
    </row>
    <row r="346" spans="1:9" s="68" customFormat="1" x14ac:dyDescent="0.2">
      <c r="A346" s="65"/>
      <c r="B346" s="66"/>
      <c r="C346" s="67"/>
      <c r="D346" s="56"/>
      <c r="E346" s="65"/>
      <c r="H346" s="56"/>
      <c r="I346" s="56"/>
    </row>
    <row r="347" spans="1:9" s="68" customFormat="1" x14ac:dyDescent="0.2">
      <c r="A347" s="65"/>
      <c r="B347" s="66"/>
      <c r="C347" s="67"/>
      <c r="D347" s="56"/>
      <c r="E347" s="65"/>
      <c r="H347" s="56"/>
      <c r="I347" s="56"/>
    </row>
    <row r="348" spans="1:9" s="68" customFormat="1" x14ac:dyDescent="0.2">
      <c r="A348" s="65"/>
      <c r="B348" s="66"/>
      <c r="C348" s="67"/>
      <c r="D348" s="56"/>
      <c r="E348" s="65"/>
      <c r="H348" s="56"/>
      <c r="I348" s="56"/>
    </row>
    <row r="349" spans="1:9" s="68" customFormat="1" x14ac:dyDescent="0.2">
      <c r="A349" s="65"/>
      <c r="B349" s="66"/>
      <c r="C349" s="67"/>
      <c r="D349" s="56"/>
      <c r="E349" s="65"/>
      <c r="H349" s="56"/>
      <c r="I349" s="56"/>
    </row>
    <row r="350" spans="1:9" s="68" customFormat="1" x14ac:dyDescent="0.2">
      <c r="A350" s="65"/>
      <c r="B350" s="66"/>
      <c r="C350" s="67"/>
      <c r="D350" s="56"/>
      <c r="E350" s="65"/>
      <c r="H350" s="56"/>
      <c r="I350" s="56"/>
    </row>
    <row r="351" spans="1:9" s="68" customFormat="1" x14ac:dyDescent="0.2">
      <c r="A351" s="65"/>
      <c r="B351" s="66"/>
      <c r="C351" s="67"/>
      <c r="D351" s="56"/>
      <c r="E351" s="65"/>
      <c r="H351" s="56"/>
      <c r="I351" s="56"/>
    </row>
    <row r="352" spans="1:9" s="68" customFormat="1" x14ac:dyDescent="0.2">
      <c r="A352" s="65"/>
      <c r="B352" s="66"/>
      <c r="C352" s="67"/>
      <c r="D352" s="56"/>
      <c r="E352" s="65"/>
      <c r="H352" s="56"/>
      <c r="I352" s="56"/>
    </row>
    <row r="353" spans="1:9" s="68" customFormat="1" x14ac:dyDescent="0.2">
      <c r="A353" s="65"/>
      <c r="B353" s="66"/>
      <c r="C353" s="67"/>
      <c r="D353" s="56"/>
      <c r="E353" s="65"/>
      <c r="H353" s="56"/>
      <c r="I353" s="56"/>
    </row>
    <row r="354" spans="1:9" s="68" customFormat="1" x14ac:dyDescent="0.2">
      <c r="A354" s="65"/>
      <c r="B354" s="66"/>
      <c r="C354" s="67"/>
      <c r="D354" s="56"/>
      <c r="E354" s="65"/>
      <c r="H354" s="56"/>
      <c r="I354" s="56"/>
    </row>
    <row r="355" spans="1:9" s="68" customFormat="1" x14ac:dyDescent="0.2">
      <c r="A355" s="65"/>
      <c r="B355" s="66"/>
      <c r="C355" s="67"/>
      <c r="D355" s="56"/>
      <c r="E355" s="65"/>
      <c r="H355" s="56"/>
      <c r="I355" s="56"/>
    </row>
    <row r="356" spans="1:9" s="68" customFormat="1" x14ac:dyDescent="0.2">
      <c r="A356" s="65"/>
      <c r="B356" s="66"/>
      <c r="C356" s="67"/>
      <c r="D356" s="56"/>
      <c r="E356" s="65"/>
      <c r="H356" s="56"/>
      <c r="I356" s="56"/>
    </row>
    <row r="357" spans="1:9" s="68" customFormat="1" x14ac:dyDescent="0.2">
      <c r="A357" s="65"/>
      <c r="B357" s="66"/>
      <c r="C357" s="67"/>
      <c r="D357" s="56"/>
      <c r="E357" s="65"/>
      <c r="H357" s="56"/>
      <c r="I357" s="56"/>
    </row>
    <row r="358" spans="1:9" s="68" customFormat="1" x14ac:dyDescent="0.2">
      <c r="A358" s="65"/>
      <c r="B358" s="66"/>
      <c r="C358" s="67"/>
      <c r="D358" s="56"/>
      <c r="E358" s="65"/>
      <c r="H358" s="56"/>
      <c r="I358" s="56"/>
    </row>
    <row r="359" spans="1:9" s="68" customFormat="1" x14ac:dyDescent="0.2">
      <c r="A359" s="65"/>
      <c r="B359" s="66"/>
      <c r="C359" s="67"/>
      <c r="D359" s="56"/>
      <c r="E359" s="65"/>
      <c r="H359" s="56"/>
      <c r="I359" s="56"/>
    </row>
    <row r="360" spans="1:9" s="68" customFormat="1" x14ac:dyDescent="0.2">
      <c r="A360" s="65"/>
      <c r="B360" s="66"/>
      <c r="C360" s="67"/>
      <c r="D360" s="56"/>
      <c r="E360" s="65"/>
      <c r="H360" s="56"/>
      <c r="I360" s="56"/>
    </row>
    <row r="361" spans="1:9" s="68" customFormat="1" x14ac:dyDescent="0.2">
      <c r="A361" s="65"/>
      <c r="B361" s="66"/>
      <c r="C361" s="67"/>
      <c r="D361" s="56"/>
      <c r="E361" s="65"/>
      <c r="H361" s="56"/>
      <c r="I361" s="56"/>
    </row>
    <row r="362" spans="1:9" s="68" customFormat="1" x14ac:dyDescent="0.2">
      <c r="A362" s="65"/>
      <c r="B362" s="66"/>
      <c r="C362" s="67"/>
      <c r="D362" s="56"/>
      <c r="E362" s="65"/>
      <c r="H362" s="56"/>
      <c r="I362" s="56"/>
    </row>
    <row r="363" spans="1:9" s="68" customFormat="1" x14ac:dyDescent="0.2">
      <c r="A363" s="65"/>
      <c r="B363" s="66"/>
      <c r="C363" s="67"/>
      <c r="D363" s="56"/>
      <c r="E363" s="65"/>
      <c r="H363" s="56"/>
      <c r="I363" s="56"/>
    </row>
    <row r="364" spans="1:9" s="68" customFormat="1" x14ac:dyDescent="0.2">
      <c r="A364" s="65"/>
      <c r="B364" s="66"/>
      <c r="C364" s="67"/>
      <c r="D364" s="56"/>
      <c r="E364" s="65"/>
      <c r="H364" s="56"/>
      <c r="I364" s="56"/>
    </row>
    <row r="365" spans="1:9" s="68" customFormat="1" x14ac:dyDescent="0.2">
      <c r="A365" s="65"/>
      <c r="B365" s="66"/>
      <c r="C365" s="67"/>
      <c r="D365" s="56"/>
      <c r="E365" s="65"/>
      <c r="H365" s="56"/>
      <c r="I365" s="56"/>
    </row>
    <row r="366" spans="1:9" s="68" customFormat="1" x14ac:dyDescent="0.2">
      <c r="A366" s="65"/>
      <c r="B366" s="66"/>
      <c r="C366" s="67"/>
      <c r="D366" s="56"/>
      <c r="E366" s="65"/>
      <c r="H366" s="56"/>
      <c r="I366" s="56"/>
    </row>
    <row r="367" spans="1:9" s="68" customFormat="1" x14ac:dyDescent="0.2">
      <c r="A367" s="65"/>
      <c r="B367" s="66"/>
      <c r="C367" s="67"/>
      <c r="D367" s="56"/>
      <c r="E367" s="65"/>
      <c r="H367" s="56"/>
      <c r="I367" s="56"/>
    </row>
    <row r="368" spans="1:9" s="68" customFormat="1" x14ac:dyDescent="0.2">
      <c r="A368" s="65"/>
      <c r="B368" s="66"/>
      <c r="C368" s="67"/>
      <c r="D368" s="56"/>
      <c r="E368" s="65"/>
      <c r="H368" s="56"/>
      <c r="I368" s="56"/>
    </row>
    <row r="369" spans="1:9" s="68" customFormat="1" x14ac:dyDescent="0.2">
      <c r="A369" s="65"/>
      <c r="B369" s="66"/>
      <c r="C369" s="67"/>
      <c r="D369" s="56"/>
      <c r="E369" s="65"/>
      <c r="H369" s="56"/>
      <c r="I369" s="56"/>
    </row>
    <row r="370" spans="1:9" s="68" customFormat="1" x14ac:dyDescent="0.2">
      <c r="A370" s="65"/>
      <c r="B370" s="66"/>
      <c r="C370" s="67"/>
      <c r="D370" s="56"/>
      <c r="E370" s="65"/>
      <c r="H370" s="56"/>
      <c r="I370" s="56"/>
    </row>
    <row r="371" spans="1:9" s="68" customFormat="1" x14ac:dyDescent="0.2">
      <c r="A371" s="65"/>
      <c r="B371" s="66"/>
      <c r="C371" s="67"/>
      <c r="D371" s="56"/>
      <c r="E371" s="65"/>
      <c r="H371" s="56"/>
      <c r="I371" s="56"/>
    </row>
    <row r="372" spans="1:9" s="68" customFormat="1" x14ac:dyDescent="0.2">
      <c r="A372" s="65"/>
      <c r="B372" s="66"/>
      <c r="C372" s="67"/>
      <c r="D372" s="56"/>
      <c r="E372" s="65"/>
      <c r="H372" s="56"/>
      <c r="I372" s="56"/>
    </row>
    <row r="373" spans="1:9" s="68" customFormat="1" x14ac:dyDescent="0.2">
      <c r="A373" s="65"/>
      <c r="B373" s="66"/>
      <c r="C373" s="67"/>
      <c r="D373" s="56"/>
      <c r="E373" s="65"/>
      <c r="H373" s="56"/>
      <c r="I373" s="56"/>
    </row>
    <row r="374" spans="1:9" s="68" customFormat="1" x14ac:dyDescent="0.2">
      <c r="A374" s="65"/>
      <c r="B374" s="66"/>
      <c r="C374" s="67"/>
      <c r="D374" s="56"/>
      <c r="E374" s="65"/>
      <c r="H374" s="56"/>
      <c r="I374" s="56"/>
    </row>
    <row r="375" spans="1:9" s="68" customFormat="1" x14ac:dyDescent="0.2">
      <c r="A375" s="65"/>
      <c r="B375" s="66"/>
      <c r="C375" s="67"/>
      <c r="D375" s="56"/>
      <c r="E375" s="65"/>
      <c r="H375" s="56"/>
      <c r="I375" s="56"/>
    </row>
    <row r="376" spans="1:9" s="68" customFormat="1" x14ac:dyDescent="0.2">
      <c r="A376" s="65"/>
      <c r="B376" s="66"/>
      <c r="C376" s="67"/>
      <c r="D376" s="56"/>
      <c r="E376" s="65"/>
      <c r="H376" s="56"/>
      <c r="I376" s="56"/>
    </row>
    <row r="377" spans="1:9" s="68" customFormat="1" x14ac:dyDescent="0.2">
      <c r="A377" s="65"/>
      <c r="B377" s="66"/>
      <c r="C377" s="67"/>
      <c r="D377" s="56"/>
      <c r="E377" s="65"/>
      <c r="H377" s="56"/>
      <c r="I377" s="56"/>
    </row>
    <row r="378" spans="1:9" s="68" customFormat="1" x14ac:dyDescent="0.2">
      <c r="A378" s="65"/>
      <c r="B378" s="66"/>
      <c r="C378" s="67"/>
      <c r="D378" s="56"/>
      <c r="E378" s="65"/>
      <c r="H378" s="56"/>
      <c r="I378" s="56"/>
    </row>
    <row r="379" spans="1:9" s="68" customFormat="1" x14ac:dyDescent="0.2">
      <c r="A379" s="65"/>
      <c r="B379" s="66"/>
      <c r="C379" s="67"/>
      <c r="D379" s="56"/>
      <c r="E379" s="65"/>
      <c r="H379" s="56"/>
      <c r="I379" s="56"/>
    </row>
    <row r="380" spans="1:9" s="68" customFormat="1" x14ac:dyDescent="0.2">
      <c r="A380" s="65"/>
      <c r="B380" s="66"/>
      <c r="C380" s="67"/>
      <c r="D380" s="56"/>
      <c r="E380" s="65"/>
      <c r="H380" s="56"/>
      <c r="I380" s="56"/>
    </row>
    <row r="381" spans="1:9" s="68" customFormat="1" x14ac:dyDescent="0.2">
      <c r="A381" s="65"/>
      <c r="B381" s="66"/>
      <c r="C381" s="67"/>
      <c r="D381" s="56"/>
      <c r="E381" s="65"/>
      <c r="H381" s="56"/>
      <c r="I381" s="56"/>
    </row>
    <row r="382" spans="1:9" s="68" customFormat="1" x14ac:dyDescent="0.2">
      <c r="A382" s="65"/>
      <c r="B382" s="66"/>
      <c r="C382" s="67"/>
      <c r="D382" s="56"/>
      <c r="E382" s="65"/>
      <c r="H382" s="56"/>
      <c r="I382" s="56"/>
    </row>
    <row r="383" spans="1:9" s="68" customFormat="1" x14ac:dyDescent="0.2">
      <c r="A383" s="65"/>
      <c r="B383" s="66"/>
      <c r="C383" s="67"/>
      <c r="D383" s="56"/>
      <c r="E383" s="65"/>
      <c r="H383" s="56"/>
      <c r="I383" s="56"/>
    </row>
    <row r="384" spans="1:9" s="68" customFormat="1" x14ac:dyDescent="0.2">
      <c r="A384" s="65"/>
      <c r="B384" s="66"/>
      <c r="C384" s="67"/>
      <c r="D384" s="56"/>
      <c r="E384" s="65"/>
      <c r="H384" s="56"/>
      <c r="I384" s="56"/>
    </row>
    <row r="385" spans="1:9" s="68" customFormat="1" x14ac:dyDescent="0.2">
      <c r="A385" s="65"/>
      <c r="B385" s="66"/>
      <c r="C385" s="67"/>
      <c r="D385" s="56"/>
      <c r="E385" s="65"/>
      <c r="H385" s="56"/>
      <c r="I385" s="56"/>
    </row>
    <row r="386" spans="1:9" s="68" customFormat="1" x14ac:dyDescent="0.2">
      <c r="A386" s="65"/>
      <c r="B386" s="66"/>
      <c r="C386" s="67"/>
      <c r="D386" s="56"/>
      <c r="E386" s="65"/>
      <c r="H386" s="56"/>
      <c r="I386" s="56"/>
    </row>
    <row r="387" spans="1:9" s="68" customFormat="1" x14ac:dyDescent="0.2">
      <c r="A387" s="65"/>
      <c r="B387" s="66"/>
      <c r="C387" s="67"/>
      <c r="D387" s="56"/>
      <c r="E387" s="65"/>
      <c r="H387" s="56"/>
      <c r="I387" s="56"/>
    </row>
    <row r="388" spans="1:9" s="68" customFormat="1" x14ac:dyDescent="0.2">
      <c r="A388" s="65"/>
      <c r="B388" s="66"/>
      <c r="C388" s="67"/>
      <c r="D388" s="56"/>
      <c r="E388" s="65"/>
      <c r="H388" s="56"/>
      <c r="I388" s="56"/>
    </row>
    <row r="389" spans="1:9" s="68" customFormat="1" x14ac:dyDescent="0.2">
      <c r="A389" s="65"/>
      <c r="B389" s="66"/>
      <c r="C389" s="67"/>
      <c r="D389" s="56"/>
      <c r="E389" s="65"/>
      <c r="H389" s="56"/>
      <c r="I389" s="56"/>
    </row>
    <row r="390" spans="1:9" s="68" customFormat="1" x14ac:dyDescent="0.2">
      <c r="A390" s="65"/>
      <c r="B390" s="66"/>
      <c r="C390" s="67"/>
      <c r="D390" s="56"/>
      <c r="E390" s="65"/>
      <c r="H390" s="56"/>
      <c r="I390" s="56"/>
    </row>
    <row r="391" spans="1:9" s="68" customFormat="1" x14ac:dyDescent="0.2">
      <c r="A391" s="65"/>
      <c r="B391" s="66"/>
      <c r="C391" s="67"/>
      <c r="D391" s="56"/>
      <c r="E391" s="65"/>
      <c r="H391" s="56"/>
      <c r="I391" s="56"/>
    </row>
    <row r="392" spans="1:9" s="68" customFormat="1" x14ac:dyDescent="0.2">
      <c r="A392" s="65"/>
      <c r="B392" s="66"/>
      <c r="C392" s="67"/>
      <c r="D392" s="56"/>
      <c r="E392" s="65"/>
      <c r="H392" s="56"/>
      <c r="I392" s="56"/>
    </row>
    <row r="393" spans="1:9" s="68" customFormat="1" x14ac:dyDescent="0.2">
      <c r="A393" s="65"/>
      <c r="B393" s="66"/>
      <c r="C393" s="67"/>
      <c r="D393" s="56"/>
      <c r="E393" s="65"/>
      <c r="H393" s="56"/>
      <c r="I393" s="56"/>
    </row>
    <row r="394" spans="1:9" s="68" customFormat="1" x14ac:dyDescent="0.2">
      <c r="A394" s="65"/>
      <c r="B394" s="66"/>
      <c r="C394" s="67"/>
      <c r="D394" s="56"/>
      <c r="E394" s="65"/>
      <c r="H394" s="56"/>
      <c r="I394" s="56"/>
    </row>
    <row r="395" spans="1:9" s="68" customFormat="1" x14ac:dyDescent="0.2">
      <c r="A395" s="65"/>
      <c r="B395" s="66"/>
      <c r="C395" s="67"/>
      <c r="D395" s="56"/>
      <c r="E395" s="65"/>
      <c r="H395" s="56"/>
      <c r="I395" s="56"/>
    </row>
    <row r="396" spans="1:9" s="68" customFormat="1" x14ac:dyDescent="0.2">
      <c r="A396" s="65"/>
      <c r="B396" s="66"/>
      <c r="C396" s="67"/>
      <c r="D396" s="56"/>
      <c r="E396" s="65"/>
      <c r="H396" s="56"/>
      <c r="I396" s="56"/>
    </row>
    <row r="397" spans="1:9" s="68" customFormat="1" x14ac:dyDescent="0.2">
      <c r="A397" s="65"/>
      <c r="B397" s="66"/>
      <c r="C397" s="67"/>
      <c r="D397" s="56"/>
      <c r="E397" s="65"/>
      <c r="H397" s="56"/>
      <c r="I397" s="56"/>
    </row>
    <row r="398" spans="1:9" s="68" customFormat="1" x14ac:dyDescent="0.2">
      <c r="A398" s="65"/>
      <c r="B398" s="66"/>
      <c r="C398" s="67"/>
      <c r="D398" s="56"/>
      <c r="E398" s="65"/>
      <c r="H398" s="56"/>
      <c r="I398" s="56"/>
    </row>
    <row r="399" spans="1:9" s="68" customFormat="1" x14ac:dyDescent="0.2">
      <c r="A399" s="65"/>
      <c r="B399" s="66"/>
      <c r="C399" s="67"/>
      <c r="D399" s="56"/>
      <c r="E399" s="65"/>
      <c r="H399" s="56"/>
      <c r="I399" s="56"/>
    </row>
    <row r="400" spans="1:9" s="68" customFormat="1" x14ac:dyDescent="0.2">
      <c r="A400" s="65"/>
      <c r="B400" s="66"/>
      <c r="C400" s="67"/>
      <c r="D400" s="56"/>
      <c r="E400" s="65"/>
      <c r="H400" s="56"/>
      <c r="I400" s="56"/>
    </row>
    <row r="401" spans="1:9" s="68" customFormat="1" x14ac:dyDescent="0.2">
      <c r="A401" s="65"/>
      <c r="B401" s="66"/>
      <c r="C401" s="67"/>
      <c r="D401" s="56"/>
      <c r="E401" s="65"/>
      <c r="H401" s="56"/>
      <c r="I401" s="56"/>
    </row>
    <row r="402" spans="1:9" s="68" customFormat="1" x14ac:dyDescent="0.2">
      <c r="A402" s="65"/>
      <c r="B402" s="66"/>
      <c r="C402" s="67"/>
      <c r="D402" s="56"/>
      <c r="E402" s="65"/>
      <c r="H402" s="56"/>
      <c r="I402" s="56"/>
    </row>
    <row r="403" spans="1:9" s="68" customFormat="1" x14ac:dyDescent="0.2">
      <c r="A403" s="65"/>
      <c r="B403" s="66"/>
      <c r="C403" s="67"/>
      <c r="D403" s="56"/>
      <c r="E403" s="65"/>
      <c r="H403" s="56"/>
      <c r="I403" s="56"/>
    </row>
    <row r="404" spans="1:9" s="68" customFormat="1" x14ac:dyDescent="0.2">
      <c r="A404" s="65"/>
      <c r="B404" s="66"/>
      <c r="C404" s="67"/>
      <c r="D404" s="56"/>
      <c r="E404" s="65"/>
      <c r="H404" s="56"/>
      <c r="I404" s="56"/>
    </row>
    <row r="405" spans="1:9" s="68" customFormat="1" x14ac:dyDescent="0.2">
      <c r="A405" s="65"/>
      <c r="B405" s="66"/>
      <c r="C405" s="67"/>
      <c r="D405" s="56"/>
      <c r="E405" s="65"/>
      <c r="H405" s="56"/>
      <c r="I405" s="56"/>
    </row>
    <row r="406" spans="1:9" s="68" customFormat="1" x14ac:dyDescent="0.2">
      <c r="A406" s="65"/>
      <c r="B406" s="66"/>
      <c r="C406" s="67"/>
      <c r="D406" s="56"/>
      <c r="E406" s="65"/>
      <c r="H406" s="56"/>
      <c r="I406" s="56"/>
    </row>
    <row r="407" spans="1:9" s="68" customFormat="1" x14ac:dyDescent="0.2">
      <c r="A407" s="65"/>
      <c r="B407" s="66"/>
      <c r="C407" s="67"/>
      <c r="D407" s="56"/>
      <c r="E407" s="65"/>
      <c r="H407" s="56"/>
      <c r="I407" s="56"/>
    </row>
    <row r="408" spans="1:9" s="68" customFormat="1" x14ac:dyDescent="0.2">
      <c r="A408" s="65"/>
      <c r="B408" s="66"/>
      <c r="C408" s="67"/>
      <c r="D408" s="56"/>
      <c r="E408" s="65"/>
      <c r="H408" s="56"/>
      <c r="I408" s="56"/>
    </row>
    <row r="409" spans="1:9" s="68" customFormat="1" x14ac:dyDescent="0.2">
      <c r="A409" s="65"/>
      <c r="B409" s="66"/>
      <c r="C409" s="67"/>
      <c r="D409" s="56"/>
      <c r="E409" s="65"/>
      <c r="H409" s="56"/>
      <c r="I409" s="56"/>
    </row>
    <row r="410" spans="1:9" s="68" customFormat="1" x14ac:dyDescent="0.2">
      <c r="A410" s="65"/>
      <c r="B410" s="66"/>
      <c r="C410" s="67"/>
      <c r="D410" s="56"/>
      <c r="E410" s="65"/>
      <c r="H410" s="56"/>
      <c r="I410" s="56"/>
    </row>
    <row r="411" spans="1:9" s="68" customFormat="1" x14ac:dyDescent="0.2">
      <c r="A411" s="65"/>
      <c r="B411" s="66"/>
      <c r="C411" s="67"/>
      <c r="D411" s="56"/>
      <c r="E411" s="65"/>
      <c r="H411" s="56"/>
      <c r="I411" s="56"/>
    </row>
    <row r="412" spans="1:9" s="68" customFormat="1" x14ac:dyDescent="0.2">
      <c r="A412" s="65"/>
      <c r="B412" s="66"/>
      <c r="C412" s="67"/>
      <c r="D412" s="56"/>
      <c r="E412" s="65"/>
      <c r="H412" s="56"/>
      <c r="I412" s="56"/>
    </row>
    <row r="413" spans="1:9" s="68" customFormat="1" x14ac:dyDescent="0.2">
      <c r="A413" s="65"/>
      <c r="B413" s="66"/>
      <c r="C413" s="67"/>
      <c r="D413" s="56"/>
      <c r="E413" s="65"/>
      <c r="H413" s="56"/>
      <c r="I413" s="56"/>
    </row>
    <row r="414" spans="1:9" s="68" customFormat="1" x14ac:dyDescent="0.2">
      <c r="A414" s="65"/>
      <c r="B414" s="66"/>
      <c r="C414" s="67"/>
      <c r="D414" s="56"/>
      <c r="E414" s="65"/>
      <c r="H414" s="56"/>
      <c r="I414" s="56"/>
    </row>
    <row r="415" spans="1:9" s="68" customFormat="1" x14ac:dyDescent="0.2">
      <c r="A415" s="65"/>
      <c r="B415" s="66"/>
      <c r="C415" s="67"/>
      <c r="D415" s="56"/>
      <c r="E415" s="65"/>
      <c r="H415" s="56"/>
      <c r="I415" s="56"/>
    </row>
    <row r="416" spans="1:9" s="68" customFormat="1" x14ac:dyDescent="0.2">
      <c r="A416" s="65"/>
      <c r="B416" s="66"/>
      <c r="C416" s="67"/>
      <c r="D416" s="56"/>
      <c r="E416" s="65"/>
      <c r="H416" s="56"/>
      <c r="I416" s="56"/>
    </row>
    <row r="417" spans="1:9" s="68" customFormat="1" x14ac:dyDescent="0.2">
      <c r="A417" s="65"/>
      <c r="B417" s="66"/>
      <c r="C417" s="67"/>
      <c r="D417" s="56"/>
      <c r="E417" s="65"/>
      <c r="H417" s="56"/>
      <c r="I417" s="56"/>
    </row>
    <row r="418" spans="1:9" s="68" customFormat="1" x14ac:dyDescent="0.2">
      <c r="A418" s="65"/>
      <c r="B418" s="66"/>
      <c r="C418" s="67"/>
      <c r="D418" s="56"/>
      <c r="E418" s="65"/>
      <c r="H418" s="56"/>
      <c r="I418" s="56"/>
    </row>
    <row r="419" spans="1:9" s="68" customFormat="1" x14ac:dyDescent="0.2">
      <c r="A419" s="65"/>
      <c r="B419" s="66"/>
      <c r="C419" s="67"/>
      <c r="D419" s="56"/>
      <c r="E419" s="65"/>
      <c r="H419" s="56"/>
      <c r="I419" s="56"/>
    </row>
    <row r="420" spans="1:9" s="68" customFormat="1" x14ac:dyDescent="0.2">
      <c r="A420" s="65"/>
      <c r="B420" s="66"/>
      <c r="C420" s="67"/>
      <c r="D420" s="56"/>
      <c r="E420" s="65"/>
      <c r="H420" s="56"/>
      <c r="I420" s="56"/>
    </row>
    <row r="421" spans="1:9" s="68" customFormat="1" x14ac:dyDescent="0.2">
      <c r="A421" s="65"/>
      <c r="B421" s="66"/>
      <c r="C421" s="67"/>
      <c r="D421" s="56"/>
      <c r="E421" s="65"/>
      <c r="H421" s="56"/>
      <c r="I421" s="56"/>
    </row>
    <row r="422" spans="1:9" s="68" customFormat="1" x14ac:dyDescent="0.2">
      <c r="A422" s="65"/>
      <c r="B422" s="66"/>
      <c r="C422" s="67"/>
      <c r="D422" s="56"/>
      <c r="E422" s="65"/>
      <c r="H422" s="56"/>
      <c r="I422" s="56"/>
    </row>
    <row r="423" spans="1:9" s="68" customFormat="1" x14ac:dyDescent="0.2">
      <c r="A423" s="65"/>
      <c r="B423" s="66"/>
      <c r="C423" s="67"/>
      <c r="D423" s="56"/>
      <c r="E423" s="65"/>
      <c r="H423" s="56"/>
      <c r="I423" s="56"/>
    </row>
    <row r="424" spans="1:9" s="68" customFormat="1" x14ac:dyDescent="0.2">
      <c r="A424" s="65"/>
      <c r="B424" s="66"/>
      <c r="C424" s="67"/>
      <c r="D424" s="56"/>
      <c r="E424" s="65"/>
      <c r="H424" s="56"/>
      <c r="I424" s="56"/>
    </row>
    <row r="425" spans="1:9" s="68" customFormat="1" x14ac:dyDescent="0.2">
      <c r="A425" s="65"/>
      <c r="B425" s="66"/>
      <c r="C425" s="67"/>
      <c r="D425" s="56"/>
      <c r="E425" s="65"/>
      <c r="H425" s="56"/>
      <c r="I425" s="56"/>
    </row>
    <row r="426" spans="1:9" s="68" customFormat="1" x14ac:dyDescent="0.2">
      <c r="A426" s="65"/>
      <c r="B426" s="66"/>
      <c r="C426" s="67"/>
      <c r="D426" s="56"/>
      <c r="E426" s="65"/>
      <c r="H426" s="56"/>
      <c r="I426" s="56"/>
    </row>
    <row r="427" spans="1:9" s="68" customFormat="1" x14ac:dyDescent="0.2">
      <c r="A427" s="65"/>
      <c r="B427" s="66"/>
      <c r="C427" s="67"/>
      <c r="D427" s="56"/>
      <c r="E427" s="65"/>
      <c r="H427" s="56"/>
      <c r="I427" s="56"/>
    </row>
    <row r="428" spans="1:9" s="68" customFormat="1" x14ac:dyDescent="0.2">
      <c r="A428" s="65"/>
      <c r="B428" s="66"/>
      <c r="C428" s="67"/>
      <c r="D428" s="56"/>
      <c r="E428" s="65"/>
      <c r="H428" s="56"/>
      <c r="I428" s="56"/>
    </row>
    <row r="429" spans="1:9" s="68" customFormat="1" x14ac:dyDescent="0.2">
      <c r="A429" s="65"/>
      <c r="B429" s="66"/>
      <c r="C429" s="67"/>
      <c r="D429" s="56"/>
      <c r="E429" s="65"/>
      <c r="H429" s="56"/>
      <c r="I429" s="56"/>
    </row>
    <row r="430" spans="1:9" s="68" customFormat="1" x14ac:dyDescent="0.2">
      <c r="A430" s="65"/>
      <c r="B430" s="66"/>
      <c r="C430" s="67"/>
      <c r="D430" s="56"/>
      <c r="E430" s="65"/>
      <c r="H430" s="56"/>
      <c r="I430" s="56"/>
    </row>
    <row r="431" spans="1:9" s="68" customFormat="1" x14ac:dyDescent="0.2">
      <c r="A431" s="65"/>
      <c r="B431" s="66"/>
      <c r="C431" s="67"/>
      <c r="D431" s="56"/>
      <c r="E431" s="65"/>
      <c r="H431" s="56"/>
      <c r="I431" s="56"/>
    </row>
    <row r="432" spans="1:9" s="68" customFormat="1" x14ac:dyDescent="0.2">
      <c r="A432" s="65"/>
      <c r="B432" s="66"/>
      <c r="C432" s="67"/>
      <c r="D432" s="56"/>
      <c r="E432" s="65"/>
      <c r="H432" s="56"/>
      <c r="I432" s="56"/>
    </row>
    <row r="433" spans="1:9" s="68" customFormat="1" x14ac:dyDescent="0.2">
      <c r="A433" s="65"/>
      <c r="B433" s="66"/>
      <c r="C433" s="67"/>
      <c r="D433" s="56"/>
      <c r="E433" s="65"/>
      <c r="H433" s="56"/>
      <c r="I433" s="56"/>
    </row>
    <row r="434" spans="1:9" s="68" customFormat="1" x14ac:dyDescent="0.2">
      <c r="A434" s="65"/>
      <c r="B434" s="66"/>
      <c r="C434" s="67"/>
      <c r="D434" s="56"/>
      <c r="E434" s="65"/>
      <c r="H434" s="56"/>
      <c r="I434" s="56"/>
    </row>
    <row r="435" spans="1:9" s="68" customFormat="1" x14ac:dyDescent="0.2">
      <c r="A435" s="65"/>
      <c r="B435" s="66"/>
      <c r="C435" s="67"/>
      <c r="D435" s="56"/>
      <c r="E435" s="65"/>
      <c r="H435" s="56"/>
      <c r="I435" s="56"/>
    </row>
    <row r="436" spans="1:9" s="68" customFormat="1" x14ac:dyDescent="0.2">
      <c r="A436" s="65"/>
      <c r="B436" s="66"/>
      <c r="C436" s="67"/>
      <c r="D436" s="56"/>
      <c r="E436" s="65"/>
      <c r="H436" s="56"/>
      <c r="I436" s="56"/>
    </row>
    <row r="437" spans="1:9" s="68" customFormat="1" x14ac:dyDescent="0.2">
      <c r="A437" s="65"/>
      <c r="B437" s="66"/>
      <c r="C437" s="67"/>
      <c r="D437" s="56"/>
      <c r="E437" s="65"/>
      <c r="H437" s="56"/>
      <c r="I437" s="56"/>
    </row>
    <row r="438" spans="1:9" s="68" customFormat="1" x14ac:dyDescent="0.2">
      <c r="A438" s="65"/>
      <c r="B438" s="66"/>
      <c r="C438" s="67"/>
      <c r="D438" s="56"/>
      <c r="E438" s="65"/>
      <c r="H438" s="56"/>
      <c r="I438" s="56"/>
    </row>
    <row r="439" spans="1:9" s="68" customFormat="1" x14ac:dyDescent="0.2">
      <c r="A439" s="65"/>
      <c r="B439" s="66"/>
      <c r="C439" s="67"/>
      <c r="D439" s="56"/>
      <c r="E439" s="65"/>
      <c r="H439" s="56"/>
      <c r="I439" s="56"/>
    </row>
    <row r="440" spans="1:9" s="68" customFormat="1" x14ac:dyDescent="0.2">
      <c r="A440" s="65"/>
      <c r="B440" s="66"/>
      <c r="C440" s="67"/>
      <c r="D440" s="56"/>
      <c r="E440" s="65"/>
      <c r="H440" s="56"/>
      <c r="I440" s="56"/>
    </row>
    <row r="441" spans="1:9" s="68" customFormat="1" x14ac:dyDescent="0.2">
      <c r="A441" s="65"/>
      <c r="B441" s="66"/>
      <c r="C441" s="67"/>
      <c r="D441" s="56"/>
      <c r="E441" s="65"/>
      <c r="H441" s="56"/>
      <c r="I441" s="56"/>
    </row>
    <row r="442" spans="1:9" s="68" customFormat="1" x14ac:dyDescent="0.2">
      <c r="A442" s="65"/>
      <c r="B442" s="66"/>
      <c r="C442" s="67"/>
      <c r="D442" s="56"/>
      <c r="E442" s="65"/>
      <c r="H442" s="56"/>
      <c r="I442" s="56"/>
    </row>
    <row r="443" spans="1:9" s="68" customFormat="1" x14ac:dyDescent="0.2">
      <c r="A443" s="65"/>
      <c r="B443" s="66"/>
      <c r="C443" s="67"/>
      <c r="D443" s="56"/>
      <c r="E443" s="65"/>
      <c r="H443" s="56"/>
      <c r="I443" s="56"/>
    </row>
    <row r="444" spans="1:9" s="68" customFormat="1" x14ac:dyDescent="0.2">
      <c r="A444" s="65"/>
      <c r="B444" s="66"/>
      <c r="C444" s="67"/>
      <c r="D444" s="56"/>
      <c r="E444" s="65"/>
      <c r="H444" s="56"/>
      <c r="I444" s="56"/>
    </row>
    <row r="445" spans="1:9" s="68" customFormat="1" x14ac:dyDescent="0.2">
      <c r="A445" s="65"/>
      <c r="B445" s="66"/>
      <c r="C445" s="67"/>
      <c r="D445" s="56"/>
      <c r="E445" s="65"/>
      <c r="H445" s="56"/>
      <c r="I445" s="56"/>
    </row>
    <row r="446" spans="1:9" s="68" customFormat="1" x14ac:dyDescent="0.2">
      <c r="A446" s="65"/>
      <c r="B446" s="66"/>
      <c r="C446" s="67"/>
      <c r="D446" s="56"/>
      <c r="E446" s="65"/>
      <c r="H446" s="56"/>
      <c r="I446" s="56"/>
    </row>
    <row r="447" spans="1:9" s="68" customFormat="1" x14ac:dyDescent="0.2">
      <c r="A447" s="65"/>
      <c r="B447" s="66"/>
      <c r="C447" s="67"/>
      <c r="D447" s="56"/>
      <c r="E447" s="65"/>
      <c r="H447" s="56"/>
      <c r="I447" s="56"/>
    </row>
    <row r="448" spans="1:9" s="68" customFormat="1" x14ac:dyDescent="0.2">
      <c r="A448" s="65"/>
      <c r="B448" s="66"/>
      <c r="C448" s="67"/>
      <c r="D448" s="56"/>
      <c r="E448" s="65"/>
      <c r="H448" s="56"/>
      <c r="I448" s="56"/>
    </row>
    <row r="449" spans="1:9" s="68" customFormat="1" x14ac:dyDescent="0.2">
      <c r="A449" s="65"/>
      <c r="B449" s="66"/>
      <c r="C449" s="67"/>
      <c r="D449" s="56"/>
      <c r="E449" s="65"/>
      <c r="H449" s="56"/>
      <c r="I449" s="56"/>
    </row>
    <row r="450" spans="1:9" s="68" customFormat="1" x14ac:dyDescent="0.2">
      <c r="A450" s="65"/>
      <c r="B450" s="66"/>
      <c r="C450" s="67"/>
      <c r="D450" s="56"/>
      <c r="E450" s="65"/>
      <c r="H450" s="56"/>
      <c r="I450" s="56"/>
    </row>
    <row r="451" spans="1:9" s="68" customFormat="1" x14ac:dyDescent="0.2">
      <c r="A451" s="65"/>
      <c r="B451" s="66"/>
      <c r="C451" s="67"/>
      <c r="D451" s="56"/>
      <c r="E451" s="65"/>
      <c r="H451" s="56"/>
      <c r="I451" s="56"/>
    </row>
    <row r="452" spans="1:9" s="68" customFormat="1" x14ac:dyDescent="0.2">
      <c r="A452" s="65"/>
      <c r="B452" s="66"/>
      <c r="C452" s="67"/>
      <c r="D452" s="56"/>
      <c r="E452" s="65"/>
      <c r="H452" s="56"/>
      <c r="I452" s="56"/>
    </row>
    <row r="453" spans="1:9" s="68" customFormat="1" x14ac:dyDescent="0.2">
      <c r="A453" s="65"/>
      <c r="B453" s="66"/>
      <c r="C453" s="67"/>
      <c r="D453" s="56"/>
      <c r="E453" s="65"/>
      <c r="H453" s="56"/>
      <c r="I453" s="56"/>
    </row>
    <row r="454" spans="1:9" s="68" customFormat="1" x14ac:dyDescent="0.2">
      <c r="A454" s="65"/>
      <c r="B454" s="66"/>
      <c r="C454" s="67"/>
      <c r="D454" s="56"/>
      <c r="E454" s="65"/>
      <c r="H454" s="56"/>
      <c r="I454" s="56"/>
    </row>
    <row r="455" spans="1:9" s="68" customFormat="1" x14ac:dyDescent="0.2">
      <c r="A455" s="65"/>
      <c r="B455" s="66"/>
      <c r="C455" s="67"/>
      <c r="D455" s="56"/>
      <c r="E455" s="65"/>
      <c r="H455" s="56"/>
      <c r="I455" s="56"/>
    </row>
    <row r="456" spans="1:9" s="68" customFormat="1" x14ac:dyDescent="0.2">
      <c r="A456" s="65"/>
      <c r="B456" s="66"/>
      <c r="C456" s="67"/>
      <c r="D456" s="56"/>
      <c r="E456" s="65"/>
      <c r="H456" s="56"/>
      <c r="I456" s="56"/>
    </row>
    <row r="457" spans="1:9" s="68" customFormat="1" x14ac:dyDescent="0.2">
      <c r="A457" s="65"/>
      <c r="B457" s="66"/>
      <c r="C457" s="67"/>
      <c r="D457" s="56"/>
      <c r="E457" s="65"/>
      <c r="H457" s="56"/>
      <c r="I457" s="56"/>
    </row>
    <row r="458" spans="1:9" s="68" customFormat="1" x14ac:dyDescent="0.2">
      <c r="A458" s="65"/>
      <c r="B458" s="66"/>
      <c r="C458" s="67"/>
      <c r="D458" s="56"/>
      <c r="E458" s="65"/>
      <c r="H458" s="56"/>
      <c r="I458" s="56"/>
    </row>
    <row r="459" spans="1:9" s="68" customFormat="1" x14ac:dyDescent="0.2">
      <c r="A459" s="65"/>
      <c r="B459" s="66"/>
      <c r="C459" s="67"/>
      <c r="D459" s="56"/>
      <c r="E459" s="65"/>
      <c r="H459" s="56"/>
      <c r="I459" s="56"/>
    </row>
    <row r="460" spans="1:9" s="68" customFormat="1" x14ac:dyDescent="0.2">
      <c r="A460" s="65"/>
      <c r="B460" s="66"/>
      <c r="C460" s="67"/>
      <c r="D460" s="56"/>
      <c r="E460" s="65"/>
      <c r="H460" s="56"/>
      <c r="I460" s="56"/>
    </row>
    <row r="461" spans="1:9" s="68" customFormat="1" x14ac:dyDescent="0.2">
      <c r="A461" s="65"/>
      <c r="B461" s="66"/>
      <c r="C461" s="67"/>
      <c r="D461" s="56"/>
      <c r="E461" s="65"/>
      <c r="H461" s="56"/>
      <c r="I461" s="56"/>
    </row>
    <row r="462" spans="1:9" s="68" customFormat="1" x14ac:dyDescent="0.2">
      <c r="A462" s="65"/>
      <c r="B462" s="66"/>
      <c r="C462" s="67"/>
      <c r="D462" s="56"/>
      <c r="E462" s="65"/>
      <c r="H462" s="56"/>
      <c r="I462" s="56"/>
    </row>
    <row r="463" spans="1:9" s="68" customFormat="1" x14ac:dyDescent="0.2">
      <c r="A463" s="65"/>
      <c r="B463" s="66"/>
      <c r="C463" s="67"/>
      <c r="D463" s="56"/>
      <c r="E463" s="65"/>
      <c r="H463" s="56"/>
      <c r="I463" s="56"/>
    </row>
    <row r="464" spans="1:9" s="68" customFormat="1" x14ac:dyDescent="0.2">
      <c r="A464" s="65"/>
      <c r="B464" s="66"/>
      <c r="C464" s="67"/>
      <c r="D464" s="56"/>
      <c r="E464" s="65"/>
      <c r="H464" s="56"/>
      <c r="I464" s="56"/>
    </row>
    <row r="465" spans="1:9" s="68" customFormat="1" x14ac:dyDescent="0.2">
      <c r="A465" s="65"/>
      <c r="B465" s="66"/>
      <c r="C465" s="67"/>
      <c r="D465" s="56"/>
      <c r="E465" s="65"/>
      <c r="H465" s="56"/>
      <c r="I465" s="56"/>
    </row>
    <row r="466" spans="1:9" s="68" customFormat="1" x14ac:dyDescent="0.2">
      <c r="A466" s="65"/>
      <c r="B466" s="66"/>
      <c r="C466" s="67"/>
      <c r="D466" s="56"/>
      <c r="E466" s="65"/>
      <c r="H466" s="56"/>
      <c r="I466" s="56"/>
    </row>
    <row r="467" spans="1:9" s="68" customFormat="1" x14ac:dyDescent="0.2">
      <c r="A467" s="65"/>
      <c r="B467" s="66"/>
      <c r="C467" s="67"/>
      <c r="D467" s="56"/>
      <c r="E467" s="65"/>
      <c r="H467" s="56"/>
      <c r="I467" s="56"/>
    </row>
    <row r="468" spans="1:9" s="68" customFormat="1" x14ac:dyDescent="0.2">
      <c r="A468" s="65"/>
      <c r="B468" s="66"/>
      <c r="C468" s="67"/>
      <c r="D468" s="56"/>
      <c r="E468" s="65"/>
      <c r="H468" s="56"/>
      <c r="I468" s="56"/>
    </row>
    <row r="469" spans="1:9" s="68" customFormat="1" x14ac:dyDescent="0.2">
      <c r="A469" s="65"/>
      <c r="B469" s="66"/>
      <c r="C469" s="67"/>
      <c r="D469" s="56"/>
      <c r="E469" s="65"/>
      <c r="H469" s="56"/>
      <c r="I469" s="56"/>
    </row>
    <row r="470" spans="1:9" s="68" customFormat="1" x14ac:dyDescent="0.2">
      <c r="A470" s="65"/>
      <c r="B470" s="66"/>
      <c r="C470" s="67"/>
      <c r="D470" s="56"/>
      <c r="E470" s="65"/>
      <c r="H470" s="56"/>
      <c r="I470" s="56"/>
    </row>
    <row r="471" spans="1:9" s="68" customFormat="1" x14ac:dyDescent="0.2">
      <c r="A471" s="65"/>
      <c r="B471" s="66"/>
      <c r="C471" s="67"/>
      <c r="D471" s="56"/>
      <c r="E471" s="65"/>
      <c r="H471" s="56"/>
      <c r="I471" s="56"/>
    </row>
    <row r="472" spans="1:9" s="68" customFormat="1" x14ac:dyDescent="0.2">
      <c r="A472" s="65"/>
      <c r="B472" s="66"/>
      <c r="C472" s="67"/>
      <c r="D472" s="56"/>
      <c r="E472" s="65"/>
      <c r="H472" s="56"/>
      <c r="I472" s="56"/>
    </row>
    <row r="473" spans="1:9" s="68" customFormat="1" x14ac:dyDescent="0.2">
      <c r="A473" s="65"/>
      <c r="B473" s="66"/>
      <c r="C473" s="67"/>
      <c r="D473" s="56"/>
      <c r="E473" s="65"/>
      <c r="H473" s="56"/>
      <c r="I473" s="56"/>
    </row>
    <row r="474" spans="1:9" s="68" customFormat="1" x14ac:dyDescent="0.2">
      <c r="A474" s="65"/>
      <c r="B474" s="66"/>
      <c r="C474" s="67"/>
      <c r="D474" s="56"/>
      <c r="E474" s="65"/>
      <c r="H474" s="56"/>
      <c r="I474" s="56"/>
    </row>
    <row r="475" spans="1:9" s="68" customFormat="1" x14ac:dyDescent="0.2">
      <c r="A475" s="65"/>
      <c r="B475" s="66"/>
      <c r="C475" s="67"/>
      <c r="D475" s="56"/>
      <c r="E475" s="65"/>
      <c r="H475" s="56"/>
      <c r="I475" s="56"/>
    </row>
    <row r="476" spans="1:9" s="68" customFormat="1" x14ac:dyDescent="0.2">
      <c r="A476" s="65"/>
      <c r="B476" s="66"/>
      <c r="C476" s="67"/>
      <c r="D476" s="56"/>
      <c r="E476" s="65"/>
      <c r="H476" s="56"/>
      <c r="I476" s="56"/>
    </row>
    <row r="477" spans="1:9" s="68" customFormat="1" x14ac:dyDescent="0.2">
      <c r="A477" s="65"/>
      <c r="B477" s="66"/>
      <c r="C477" s="67"/>
      <c r="D477" s="56"/>
      <c r="E477" s="65"/>
      <c r="H477" s="56"/>
      <c r="I477" s="56"/>
    </row>
    <row r="478" spans="1:9" s="68" customFormat="1" x14ac:dyDescent="0.2">
      <c r="A478" s="65"/>
      <c r="B478" s="66"/>
      <c r="C478" s="67"/>
      <c r="D478" s="56"/>
      <c r="E478" s="65"/>
      <c r="H478" s="56"/>
      <c r="I478" s="56"/>
    </row>
    <row r="479" spans="1:9" s="68" customFormat="1" x14ac:dyDescent="0.2">
      <c r="A479" s="65"/>
      <c r="B479" s="66"/>
      <c r="C479" s="67"/>
      <c r="D479" s="56"/>
      <c r="E479" s="65"/>
      <c r="H479" s="56"/>
      <c r="I479" s="56"/>
    </row>
    <row r="480" spans="1:9" s="68" customFormat="1" x14ac:dyDescent="0.2">
      <c r="A480" s="65"/>
      <c r="B480" s="66"/>
      <c r="C480" s="67"/>
      <c r="D480" s="56"/>
      <c r="E480" s="65"/>
      <c r="H480" s="56"/>
      <c r="I480" s="56"/>
    </row>
    <row r="481" spans="1:9" s="68" customFormat="1" x14ac:dyDescent="0.2">
      <c r="A481" s="65"/>
      <c r="B481" s="66"/>
      <c r="C481" s="67"/>
      <c r="D481" s="56"/>
      <c r="E481" s="65"/>
      <c r="H481" s="56"/>
      <c r="I481" s="56"/>
    </row>
    <row r="482" spans="1:9" s="68" customFormat="1" x14ac:dyDescent="0.2">
      <c r="A482" s="65"/>
      <c r="B482" s="66"/>
      <c r="C482" s="67"/>
      <c r="D482" s="56"/>
      <c r="E482" s="65"/>
      <c r="H482" s="56"/>
      <c r="I482" s="56"/>
    </row>
    <row r="483" spans="1:9" s="68" customFormat="1" x14ac:dyDescent="0.2">
      <c r="A483" s="65"/>
      <c r="B483" s="66"/>
      <c r="C483" s="67"/>
      <c r="D483" s="56"/>
      <c r="E483" s="65"/>
      <c r="H483" s="56"/>
      <c r="I483" s="56"/>
    </row>
    <row r="484" spans="1:9" s="68" customFormat="1" x14ac:dyDescent="0.2">
      <c r="A484" s="65"/>
      <c r="B484" s="66"/>
      <c r="C484" s="67"/>
      <c r="D484" s="56"/>
      <c r="E484" s="65"/>
      <c r="H484" s="56"/>
      <c r="I484" s="56"/>
    </row>
    <row r="485" spans="1:9" s="68" customFormat="1" x14ac:dyDescent="0.2">
      <c r="A485" s="65"/>
      <c r="B485" s="66"/>
      <c r="C485" s="67"/>
      <c r="D485" s="56"/>
      <c r="E485" s="65"/>
      <c r="H485" s="56"/>
      <c r="I485" s="56"/>
    </row>
    <row r="486" spans="1:9" s="68" customFormat="1" x14ac:dyDescent="0.2">
      <c r="A486" s="65"/>
      <c r="B486" s="66"/>
      <c r="C486" s="67"/>
      <c r="D486" s="56"/>
      <c r="E486" s="65"/>
      <c r="H486" s="56"/>
      <c r="I486" s="56"/>
    </row>
    <row r="487" spans="1:9" s="68" customFormat="1" x14ac:dyDescent="0.2">
      <c r="A487" s="65"/>
      <c r="B487" s="66"/>
      <c r="C487" s="67"/>
      <c r="D487" s="56"/>
      <c r="E487" s="65"/>
      <c r="H487" s="56"/>
      <c r="I487" s="56"/>
    </row>
    <row r="488" spans="1:9" s="68" customFormat="1" x14ac:dyDescent="0.2">
      <c r="A488" s="65"/>
      <c r="B488" s="66"/>
      <c r="C488" s="67"/>
      <c r="D488" s="56"/>
      <c r="E488" s="65"/>
      <c r="H488" s="56"/>
      <c r="I488" s="56"/>
    </row>
    <row r="489" spans="1:9" s="68" customFormat="1" x14ac:dyDescent="0.2">
      <c r="A489" s="65"/>
      <c r="B489" s="66"/>
      <c r="C489" s="67"/>
      <c r="D489" s="56"/>
      <c r="E489" s="65"/>
      <c r="H489" s="56"/>
      <c r="I489" s="56"/>
    </row>
    <row r="490" spans="1:9" s="68" customFormat="1" x14ac:dyDescent="0.2">
      <c r="A490" s="65"/>
      <c r="B490" s="66"/>
      <c r="C490" s="67"/>
      <c r="D490" s="56"/>
      <c r="E490" s="65"/>
      <c r="H490" s="56"/>
      <c r="I490" s="56"/>
    </row>
    <row r="491" spans="1:9" s="68" customFormat="1" x14ac:dyDescent="0.2">
      <c r="A491" s="65"/>
      <c r="B491" s="66"/>
      <c r="C491" s="67"/>
      <c r="D491" s="56"/>
      <c r="E491" s="65"/>
      <c r="H491" s="56"/>
      <c r="I491" s="56"/>
    </row>
    <row r="492" spans="1:9" s="68" customFormat="1" x14ac:dyDescent="0.2">
      <c r="A492" s="65"/>
      <c r="B492" s="66"/>
      <c r="C492" s="67"/>
      <c r="D492" s="56"/>
      <c r="E492" s="65"/>
      <c r="H492" s="56"/>
      <c r="I492" s="56"/>
    </row>
    <row r="493" spans="1:9" s="68" customFormat="1" x14ac:dyDescent="0.2">
      <c r="A493" s="65"/>
      <c r="B493" s="66"/>
      <c r="C493" s="67"/>
      <c r="D493" s="56"/>
      <c r="E493" s="65"/>
      <c r="H493" s="56"/>
      <c r="I493" s="56"/>
    </row>
    <row r="494" spans="1:9" s="68" customFormat="1" x14ac:dyDescent="0.2">
      <c r="A494" s="65"/>
      <c r="B494" s="66"/>
      <c r="C494" s="67"/>
      <c r="D494" s="56"/>
      <c r="E494" s="65"/>
      <c r="H494" s="56"/>
      <c r="I494" s="56"/>
    </row>
    <row r="495" spans="1:9" s="68" customFormat="1" x14ac:dyDescent="0.2">
      <c r="A495" s="65"/>
      <c r="B495" s="66"/>
      <c r="C495" s="67"/>
      <c r="D495" s="56"/>
      <c r="E495" s="65"/>
      <c r="H495" s="56"/>
      <c r="I495" s="56"/>
    </row>
    <row r="496" spans="1:9" s="68" customFormat="1" x14ac:dyDescent="0.2">
      <c r="A496" s="65"/>
      <c r="B496" s="66"/>
      <c r="C496" s="67"/>
      <c r="D496" s="56"/>
      <c r="E496" s="65"/>
      <c r="H496" s="56"/>
      <c r="I496" s="56"/>
    </row>
    <row r="497" spans="1:9" s="68" customFormat="1" x14ac:dyDescent="0.2">
      <c r="A497" s="65"/>
      <c r="B497" s="66"/>
      <c r="C497" s="67"/>
      <c r="D497" s="56"/>
      <c r="E497" s="65"/>
      <c r="H497" s="56"/>
      <c r="I497" s="56"/>
    </row>
    <row r="498" spans="1:9" s="68" customFormat="1" x14ac:dyDescent="0.2">
      <c r="A498" s="65"/>
      <c r="B498" s="66"/>
      <c r="C498" s="67"/>
      <c r="D498" s="56"/>
      <c r="E498" s="65"/>
      <c r="H498" s="56"/>
      <c r="I498" s="56"/>
    </row>
    <row r="499" spans="1:9" s="68" customFormat="1" x14ac:dyDescent="0.2">
      <c r="A499" s="65"/>
      <c r="B499" s="66"/>
      <c r="C499" s="67"/>
      <c r="D499" s="56"/>
      <c r="E499" s="65"/>
      <c r="H499" s="56"/>
      <c r="I499" s="56"/>
    </row>
    <row r="500" spans="1:9" s="68" customFormat="1" x14ac:dyDescent="0.2">
      <c r="A500" s="65"/>
      <c r="B500" s="66"/>
      <c r="C500" s="67"/>
      <c r="D500" s="56"/>
      <c r="E500" s="65"/>
      <c r="H500" s="56"/>
      <c r="I500" s="56"/>
    </row>
    <row r="501" spans="1:9" s="68" customFormat="1" x14ac:dyDescent="0.2">
      <c r="A501" s="65"/>
      <c r="B501" s="66"/>
      <c r="C501" s="67"/>
      <c r="D501" s="56"/>
      <c r="E501" s="65"/>
      <c r="H501" s="56"/>
      <c r="I501" s="56"/>
    </row>
    <row r="502" spans="1:9" s="68" customFormat="1" x14ac:dyDescent="0.2">
      <c r="A502" s="65"/>
      <c r="B502" s="66"/>
      <c r="C502" s="67"/>
      <c r="D502" s="56"/>
      <c r="E502" s="65"/>
      <c r="H502" s="56"/>
      <c r="I502" s="56"/>
    </row>
    <row r="503" spans="1:9" s="68" customFormat="1" x14ac:dyDescent="0.2">
      <c r="A503" s="65"/>
      <c r="B503" s="66"/>
      <c r="C503" s="67"/>
      <c r="D503" s="56"/>
      <c r="E503" s="65"/>
      <c r="H503" s="56"/>
      <c r="I503" s="56"/>
    </row>
    <row r="504" spans="1:9" s="68" customFormat="1" x14ac:dyDescent="0.2">
      <c r="A504" s="65"/>
      <c r="B504" s="66"/>
      <c r="C504" s="67"/>
      <c r="D504" s="56"/>
      <c r="E504" s="65"/>
      <c r="H504" s="56"/>
      <c r="I504" s="56"/>
    </row>
    <row r="505" spans="1:9" s="68" customFormat="1" x14ac:dyDescent="0.2">
      <c r="A505" s="65"/>
      <c r="B505" s="66"/>
      <c r="C505" s="67"/>
      <c r="D505" s="56"/>
      <c r="E505" s="65"/>
      <c r="H505" s="56"/>
      <c r="I505" s="56"/>
    </row>
    <row r="506" spans="1:9" s="68" customFormat="1" x14ac:dyDescent="0.2">
      <c r="A506" s="65"/>
      <c r="B506" s="66"/>
      <c r="C506" s="67"/>
      <c r="D506" s="56"/>
      <c r="E506" s="65"/>
      <c r="H506" s="56"/>
      <c r="I506" s="56"/>
    </row>
    <row r="507" spans="1:9" s="68" customFormat="1" x14ac:dyDescent="0.2">
      <c r="A507" s="65"/>
      <c r="B507" s="66"/>
      <c r="C507" s="67"/>
      <c r="D507" s="56"/>
      <c r="E507" s="65"/>
      <c r="H507" s="56"/>
      <c r="I507" s="56"/>
    </row>
    <row r="508" spans="1:9" s="68" customFormat="1" x14ac:dyDescent="0.2">
      <c r="A508" s="65"/>
      <c r="B508" s="66"/>
      <c r="C508" s="67"/>
      <c r="D508" s="56"/>
      <c r="E508" s="65"/>
      <c r="H508" s="56"/>
      <c r="I508" s="56"/>
    </row>
    <row r="509" spans="1:9" s="68" customFormat="1" x14ac:dyDescent="0.2">
      <c r="A509" s="65"/>
      <c r="B509" s="66"/>
      <c r="C509" s="67"/>
      <c r="D509" s="56"/>
      <c r="E509" s="65"/>
      <c r="H509" s="56"/>
      <c r="I509" s="56"/>
    </row>
    <row r="510" spans="1:9" s="68" customFormat="1" x14ac:dyDescent="0.2">
      <c r="A510" s="65"/>
      <c r="B510" s="66"/>
      <c r="C510" s="67"/>
      <c r="D510" s="56"/>
      <c r="E510" s="65"/>
      <c r="H510" s="56"/>
      <c r="I510" s="56"/>
    </row>
    <row r="511" spans="1:9" s="68" customFormat="1" x14ac:dyDescent="0.2">
      <c r="A511" s="65"/>
      <c r="B511" s="66"/>
      <c r="C511" s="67"/>
      <c r="D511" s="56"/>
      <c r="E511" s="65"/>
      <c r="H511" s="56"/>
      <c r="I511" s="56"/>
    </row>
    <row r="512" spans="1:9" s="68" customFormat="1" x14ac:dyDescent="0.2">
      <c r="A512" s="65"/>
      <c r="B512" s="66"/>
      <c r="C512" s="67"/>
      <c r="D512" s="56"/>
      <c r="E512" s="65"/>
      <c r="H512" s="56"/>
      <c r="I512" s="56"/>
    </row>
    <row r="513" spans="1:9" s="68" customFormat="1" x14ac:dyDescent="0.2">
      <c r="A513" s="65"/>
      <c r="B513" s="66"/>
      <c r="C513" s="67"/>
      <c r="D513" s="56"/>
      <c r="E513" s="65"/>
      <c r="H513" s="56"/>
      <c r="I513" s="56"/>
    </row>
    <row r="514" spans="1:9" s="68" customFormat="1" x14ac:dyDescent="0.2">
      <c r="A514" s="65"/>
      <c r="B514" s="66"/>
      <c r="C514" s="67"/>
      <c r="D514" s="56"/>
      <c r="E514" s="65"/>
      <c r="H514" s="56"/>
      <c r="I514" s="56"/>
    </row>
    <row r="515" spans="1:9" s="68" customFormat="1" x14ac:dyDescent="0.2">
      <c r="A515" s="65"/>
      <c r="B515" s="66"/>
      <c r="C515" s="67"/>
      <c r="D515" s="56"/>
      <c r="E515" s="65"/>
      <c r="H515" s="56"/>
      <c r="I515" s="56"/>
    </row>
    <row r="516" spans="1:9" s="68" customFormat="1" x14ac:dyDescent="0.2">
      <c r="A516" s="65"/>
      <c r="B516" s="66"/>
      <c r="C516" s="67"/>
      <c r="D516" s="56"/>
      <c r="E516" s="65"/>
      <c r="H516" s="56"/>
      <c r="I516" s="56"/>
    </row>
    <row r="517" spans="1:9" s="68" customFormat="1" x14ac:dyDescent="0.2">
      <c r="A517" s="65"/>
      <c r="B517" s="66"/>
      <c r="C517" s="67"/>
      <c r="D517" s="56"/>
      <c r="E517" s="65"/>
      <c r="H517" s="56"/>
      <c r="I517" s="56"/>
    </row>
    <row r="518" spans="1:9" s="68" customFormat="1" x14ac:dyDescent="0.2">
      <c r="A518" s="65"/>
      <c r="B518" s="66"/>
      <c r="C518" s="67"/>
      <c r="D518" s="56"/>
      <c r="E518" s="65"/>
      <c r="H518" s="56"/>
      <c r="I518" s="56"/>
    </row>
    <row r="519" spans="1:9" s="68" customFormat="1" x14ac:dyDescent="0.2">
      <c r="A519" s="65"/>
      <c r="B519" s="66"/>
      <c r="C519" s="67"/>
      <c r="D519" s="56"/>
      <c r="E519" s="65"/>
      <c r="H519" s="56"/>
      <c r="I519" s="56"/>
    </row>
    <row r="520" spans="1:9" s="68" customFormat="1" x14ac:dyDescent="0.2">
      <c r="A520" s="65"/>
      <c r="B520" s="66"/>
      <c r="C520" s="67"/>
      <c r="D520" s="56"/>
      <c r="E520" s="65"/>
      <c r="H520" s="56"/>
      <c r="I520" s="56"/>
    </row>
    <row r="521" spans="1:9" s="68" customFormat="1" x14ac:dyDescent="0.2">
      <c r="A521" s="65"/>
      <c r="B521" s="66"/>
      <c r="C521" s="67"/>
      <c r="D521" s="56"/>
      <c r="E521" s="65"/>
      <c r="H521" s="56"/>
      <c r="I521" s="56"/>
    </row>
    <row r="522" spans="1:9" s="68" customFormat="1" x14ac:dyDescent="0.2">
      <c r="A522" s="65"/>
      <c r="B522" s="66"/>
      <c r="C522" s="67"/>
      <c r="D522" s="56"/>
      <c r="E522" s="65"/>
      <c r="H522" s="56"/>
      <c r="I522" s="56"/>
    </row>
    <row r="523" spans="1:9" s="68" customFormat="1" x14ac:dyDescent="0.2">
      <c r="A523" s="65"/>
      <c r="B523" s="66"/>
      <c r="C523" s="67"/>
      <c r="D523" s="56"/>
      <c r="E523" s="65"/>
      <c r="H523" s="56"/>
      <c r="I523" s="56"/>
    </row>
    <row r="524" spans="1:9" s="68" customFormat="1" x14ac:dyDescent="0.2">
      <c r="A524" s="65"/>
      <c r="B524" s="66"/>
      <c r="C524" s="67"/>
      <c r="D524" s="56"/>
      <c r="E524" s="65"/>
      <c r="H524" s="56"/>
      <c r="I524" s="56"/>
    </row>
    <row r="525" spans="1:9" s="68" customFormat="1" x14ac:dyDescent="0.2">
      <c r="A525" s="65"/>
      <c r="B525" s="66"/>
      <c r="C525" s="67"/>
      <c r="D525" s="56"/>
      <c r="E525" s="65"/>
      <c r="H525" s="56"/>
      <c r="I525" s="56"/>
    </row>
    <row r="526" spans="1:9" s="68" customFormat="1" x14ac:dyDescent="0.2">
      <c r="A526" s="65"/>
      <c r="B526" s="66"/>
      <c r="C526" s="67"/>
      <c r="D526" s="56"/>
      <c r="E526" s="65"/>
      <c r="H526" s="56"/>
      <c r="I526" s="56"/>
    </row>
    <row r="527" spans="1:9" s="68" customFormat="1" x14ac:dyDescent="0.2">
      <c r="A527" s="65"/>
      <c r="B527" s="66"/>
      <c r="C527" s="67"/>
      <c r="D527" s="56"/>
      <c r="E527" s="65"/>
      <c r="H527" s="56"/>
      <c r="I527" s="56"/>
    </row>
    <row r="528" spans="1:9" s="68" customFormat="1" x14ac:dyDescent="0.2">
      <c r="A528" s="65"/>
      <c r="B528" s="66"/>
      <c r="C528" s="67"/>
      <c r="D528" s="56"/>
      <c r="E528" s="65"/>
      <c r="H528" s="56"/>
      <c r="I528" s="56"/>
    </row>
    <row r="529" spans="1:9" s="68" customFormat="1" x14ac:dyDescent="0.2">
      <c r="A529" s="65"/>
      <c r="B529" s="66"/>
      <c r="C529" s="67"/>
      <c r="D529" s="56"/>
      <c r="E529" s="65"/>
      <c r="H529" s="56"/>
      <c r="I529" s="56"/>
    </row>
    <row r="530" spans="1:9" s="68" customFormat="1" x14ac:dyDescent="0.2">
      <c r="A530" s="65"/>
      <c r="B530" s="66"/>
      <c r="C530" s="67"/>
      <c r="D530" s="56"/>
      <c r="E530" s="65"/>
      <c r="H530" s="56"/>
      <c r="I530" s="56"/>
    </row>
    <row r="531" spans="1:9" s="68" customFormat="1" x14ac:dyDescent="0.2">
      <c r="A531" s="65"/>
      <c r="B531" s="66"/>
      <c r="C531" s="67"/>
      <c r="D531" s="56"/>
      <c r="E531" s="65"/>
      <c r="H531" s="56"/>
      <c r="I531" s="56"/>
    </row>
    <row r="532" spans="1:9" s="68" customFormat="1" x14ac:dyDescent="0.2">
      <c r="A532" s="65"/>
      <c r="B532" s="66"/>
      <c r="C532" s="67"/>
      <c r="D532" s="56"/>
      <c r="E532" s="65"/>
      <c r="H532" s="56"/>
      <c r="I532" s="56"/>
    </row>
    <row r="533" spans="1:9" s="68" customFormat="1" x14ac:dyDescent="0.2">
      <c r="A533" s="65"/>
      <c r="B533" s="66"/>
      <c r="C533" s="67"/>
      <c r="D533" s="56"/>
      <c r="E533" s="65"/>
      <c r="H533" s="56"/>
      <c r="I533" s="56"/>
    </row>
    <row r="534" spans="1:9" s="68" customFormat="1" x14ac:dyDescent="0.2">
      <c r="A534" s="65"/>
      <c r="B534" s="66"/>
      <c r="C534" s="67"/>
      <c r="D534" s="56"/>
      <c r="E534" s="65"/>
      <c r="H534" s="56"/>
      <c r="I534" s="56"/>
    </row>
    <row r="535" spans="1:9" s="68" customFormat="1" x14ac:dyDescent="0.2">
      <c r="A535" s="65"/>
      <c r="B535" s="66"/>
      <c r="C535" s="67"/>
      <c r="D535" s="56"/>
      <c r="E535" s="65"/>
      <c r="H535" s="56"/>
      <c r="I535" s="56"/>
    </row>
    <row r="536" spans="1:9" s="68" customFormat="1" x14ac:dyDescent="0.2">
      <c r="A536" s="65"/>
      <c r="B536" s="66"/>
      <c r="C536" s="67"/>
      <c r="D536" s="56"/>
      <c r="E536" s="65"/>
      <c r="H536" s="56"/>
      <c r="I536" s="56"/>
    </row>
    <row r="537" spans="1:9" s="68" customFormat="1" x14ac:dyDescent="0.2">
      <c r="A537" s="65"/>
      <c r="B537" s="66"/>
      <c r="C537" s="67"/>
      <c r="D537" s="56"/>
      <c r="E537" s="65"/>
      <c r="H537" s="56"/>
      <c r="I537" s="56"/>
    </row>
    <row r="538" spans="1:9" s="68" customFormat="1" x14ac:dyDescent="0.2">
      <c r="A538" s="65"/>
      <c r="B538" s="66"/>
      <c r="C538" s="67"/>
      <c r="D538" s="56"/>
      <c r="E538" s="65"/>
      <c r="H538" s="56"/>
      <c r="I538" s="56"/>
    </row>
    <row r="539" spans="1:9" s="68" customFormat="1" x14ac:dyDescent="0.2">
      <c r="A539" s="65"/>
      <c r="B539" s="66"/>
      <c r="C539" s="67"/>
      <c r="D539" s="56"/>
      <c r="E539" s="65"/>
      <c r="H539" s="56"/>
      <c r="I539" s="56"/>
    </row>
    <row r="540" spans="1:9" s="68" customFormat="1" x14ac:dyDescent="0.2">
      <c r="A540" s="65"/>
      <c r="B540" s="66"/>
      <c r="C540" s="67"/>
      <c r="D540" s="56"/>
      <c r="E540" s="65"/>
      <c r="H540" s="56"/>
      <c r="I540" s="56"/>
    </row>
    <row r="541" spans="1:9" s="68" customFormat="1" x14ac:dyDescent="0.2">
      <c r="A541" s="65"/>
      <c r="B541" s="66"/>
      <c r="C541" s="67"/>
      <c r="D541" s="56"/>
      <c r="E541" s="65"/>
      <c r="H541" s="56"/>
      <c r="I541" s="56"/>
    </row>
    <row r="542" spans="1:9" s="68" customFormat="1" x14ac:dyDescent="0.2">
      <c r="A542" s="65"/>
      <c r="B542" s="66"/>
      <c r="C542" s="67"/>
      <c r="D542" s="56"/>
      <c r="E542" s="65"/>
      <c r="H542" s="56"/>
      <c r="I542" s="56"/>
    </row>
    <row r="543" spans="1:9" s="68" customFormat="1" x14ac:dyDescent="0.2">
      <c r="A543" s="65"/>
      <c r="B543" s="66"/>
      <c r="C543" s="67"/>
      <c r="D543" s="56"/>
      <c r="E543" s="65"/>
      <c r="H543" s="56"/>
      <c r="I543" s="56"/>
    </row>
    <row r="544" spans="1:9" s="68" customFormat="1" x14ac:dyDescent="0.2">
      <c r="A544" s="65"/>
      <c r="B544" s="66"/>
      <c r="C544" s="67"/>
      <c r="D544" s="56"/>
      <c r="E544" s="65"/>
      <c r="H544" s="56"/>
      <c r="I544" s="56"/>
    </row>
    <row r="545" spans="1:9" s="68" customFormat="1" x14ac:dyDescent="0.2">
      <c r="A545" s="65"/>
      <c r="B545" s="66"/>
      <c r="C545" s="67"/>
      <c r="D545" s="56"/>
      <c r="E545" s="65"/>
      <c r="H545" s="56"/>
      <c r="I545" s="56"/>
    </row>
    <row r="546" spans="1:9" s="68" customFormat="1" x14ac:dyDescent="0.2">
      <c r="A546" s="65"/>
      <c r="B546" s="66"/>
      <c r="C546" s="67"/>
      <c r="D546" s="56"/>
      <c r="E546" s="65"/>
      <c r="H546" s="56"/>
      <c r="I546" s="56"/>
    </row>
    <row r="547" spans="1:9" s="68" customFormat="1" x14ac:dyDescent="0.2">
      <c r="A547" s="65"/>
      <c r="B547" s="66"/>
      <c r="C547" s="67"/>
      <c r="D547" s="56"/>
      <c r="E547" s="65"/>
      <c r="H547" s="56"/>
      <c r="I547" s="56"/>
    </row>
    <row r="548" spans="1:9" s="68" customFormat="1" x14ac:dyDescent="0.2">
      <c r="A548" s="65"/>
      <c r="B548" s="66"/>
      <c r="C548" s="67"/>
      <c r="D548" s="56"/>
      <c r="E548" s="65"/>
      <c r="H548" s="56"/>
      <c r="I548" s="56"/>
    </row>
    <row r="549" spans="1:9" s="68" customFormat="1" x14ac:dyDescent="0.2">
      <c r="A549" s="65"/>
      <c r="B549" s="66"/>
      <c r="C549" s="67"/>
      <c r="D549" s="56"/>
      <c r="E549" s="65"/>
      <c r="H549" s="56"/>
      <c r="I549" s="56"/>
    </row>
    <row r="550" spans="1:9" s="68" customFormat="1" x14ac:dyDescent="0.2">
      <c r="A550" s="65"/>
      <c r="B550" s="66"/>
      <c r="C550" s="67"/>
      <c r="D550" s="56"/>
      <c r="E550" s="65"/>
      <c r="H550" s="56"/>
      <c r="I550" s="56"/>
    </row>
    <row r="551" spans="1:9" s="68" customFormat="1" x14ac:dyDescent="0.2">
      <c r="A551" s="65"/>
      <c r="B551" s="66"/>
      <c r="C551" s="67"/>
      <c r="D551" s="56"/>
      <c r="E551" s="65"/>
      <c r="H551" s="56"/>
      <c r="I551" s="56"/>
    </row>
    <row r="552" spans="1:9" s="68" customFormat="1" x14ac:dyDescent="0.2">
      <c r="A552" s="65"/>
      <c r="B552" s="66"/>
      <c r="C552" s="67"/>
      <c r="D552" s="56"/>
      <c r="E552" s="65"/>
      <c r="H552" s="56"/>
      <c r="I552" s="56"/>
    </row>
    <row r="553" spans="1:9" s="68" customFormat="1" x14ac:dyDescent="0.2">
      <c r="A553" s="65"/>
      <c r="B553" s="66"/>
      <c r="C553" s="67"/>
      <c r="D553" s="56"/>
      <c r="E553" s="65"/>
      <c r="H553" s="56"/>
      <c r="I553" s="56"/>
    </row>
    <row r="554" spans="1:9" s="68" customFormat="1" x14ac:dyDescent="0.2">
      <c r="A554" s="65"/>
      <c r="B554" s="66"/>
      <c r="C554" s="67"/>
      <c r="D554" s="56"/>
      <c r="E554" s="65"/>
      <c r="H554" s="56"/>
      <c r="I554" s="56"/>
    </row>
    <row r="555" spans="1:9" s="68" customFormat="1" x14ac:dyDescent="0.2">
      <c r="A555" s="65"/>
      <c r="B555" s="66"/>
      <c r="C555" s="67"/>
      <c r="D555" s="56"/>
      <c r="E555" s="65"/>
      <c r="H555" s="56"/>
      <c r="I555" s="56"/>
    </row>
    <row r="556" spans="1:9" s="68" customFormat="1" x14ac:dyDescent="0.2">
      <c r="A556" s="65"/>
      <c r="B556" s="66"/>
      <c r="C556" s="67"/>
      <c r="D556" s="56"/>
      <c r="E556" s="65"/>
      <c r="H556" s="56"/>
      <c r="I556" s="56"/>
    </row>
    <row r="557" spans="1:9" s="68" customFormat="1" x14ac:dyDescent="0.2">
      <c r="A557" s="65"/>
      <c r="B557" s="66"/>
      <c r="C557" s="67"/>
      <c r="D557" s="56"/>
      <c r="E557" s="65"/>
      <c r="H557" s="56"/>
      <c r="I557" s="56"/>
    </row>
    <row r="558" spans="1:9" s="68" customFormat="1" x14ac:dyDescent="0.2">
      <c r="A558" s="65"/>
      <c r="B558" s="66"/>
      <c r="C558" s="67"/>
      <c r="D558" s="56"/>
      <c r="E558" s="65"/>
      <c r="H558" s="56"/>
      <c r="I558" s="56"/>
    </row>
    <row r="559" spans="1:9" s="68" customFormat="1" x14ac:dyDescent="0.2">
      <c r="A559" s="65"/>
      <c r="B559" s="66"/>
      <c r="C559" s="67"/>
      <c r="D559" s="56"/>
      <c r="E559" s="65"/>
      <c r="H559" s="56"/>
      <c r="I559" s="56"/>
    </row>
    <row r="560" spans="1:9" s="68" customFormat="1" x14ac:dyDescent="0.2">
      <c r="A560" s="65"/>
      <c r="B560" s="66"/>
      <c r="C560" s="67"/>
      <c r="D560" s="56"/>
      <c r="E560" s="65"/>
      <c r="H560" s="56"/>
      <c r="I560" s="56"/>
    </row>
    <row r="561" spans="1:9" s="68" customFormat="1" x14ac:dyDescent="0.2">
      <c r="A561" s="65"/>
      <c r="B561" s="66"/>
      <c r="C561" s="67"/>
      <c r="D561" s="56"/>
      <c r="E561" s="65"/>
      <c r="H561" s="56"/>
      <c r="I561" s="56"/>
    </row>
    <row r="562" spans="1:9" s="68" customFormat="1" x14ac:dyDescent="0.2">
      <c r="A562" s="65"/>
      <c r="B562" s="66"/>
      <c r="C562" s="67"/>
      <c r="D562" s="56"/>
      <c r="E562" s="65"/>
      <c r="H562" s="56"/>
      <c r="I562" s="56"/>
    </row>
    <row r="563" spans="1:9" s="68" customFormat="1" x14ac:dyDescent="0.2">
      <c r="A563" s="65"/>
      <c r="B563" s="66"/>
      <c r="C563" s="67"/>
      <c r="D563" s="56"/>
      <c r="E563" s="65"/>
      <c r="H563" s="56"/>
      <c r="I563" s="56"/>
    </row>
    <row r="564" spans="1:9" s="68" customFormat="1" x14ac:dyDescent="0.2">
      <c r="A564" s="65"/>
      <c r="B564" s="66"/>
      <c r="C564" s="67"/>
      <c r="D564" s="56"/>
      <c r="E564" s="65"/>
      <c r="H564" s="56"/>
      <c r="I564" s="56"/>
    </row>
    <row r="565" spans="1:9" s="68" customFormat="1" x14ac:dyDescent="0.2">
      <c r="A565" s="65"/>
      <c r="B565" s="66"/>
      <c r="C565" s="67"/>
      <c r="D565" s="56"/>
      <c r="E565" s="65"/>
      <c r="H565" s="56"/>
      <c r="I565" s="56"/>
    </row>
    <row r="566" spans="1:9" s="68" customFormat="1" x14ac:dyDescent="0.2">
      <c r="A566" s="65"/>
      <c r="B566" s="66"/>
      <c r="C566" s="67"/>
      <c r="D566" s="56"/>
      <c r="E566" s="65"/>
      <c r="H566" s="56"/>
      <c r="I566" s="56"/>
    </row>
    <row r="567" spans="1:9" s="68" customFormat="1" x14ac:dyDescent="0.2">
      <c r="A567" s="65"/>
      <c r="B567" s="66"/>
      <c r="C567" s="67"/>
      <c r="D567" s="56"/>
      <c r="E567" s="65"/>
      <c r="H567" s="56"/>
      <c r="I567" s="56"/>
    </row>
    <row r="568" spans="1:9" s="68" customFormat="1" x14ac:dyDescent="0.2">
      <c r="A568" s="65"/>
      <c r="B568" s="66"/>
      <c r="C568" s="67"/>
      <c r="D568" s="56"/>
      <c r="E568" s="65"/>
      <c r="H568" s="56"/>
      <c r="I568" s="56"/>
    </row>
    <row r="569" spans="1:9" s="68" customFormat="1" x14ac:dyDescent="0.2">
      <c r="A569" s="65"/>
      <c r="B569" s="66"/>
      <c r="C569" s="67"/>
      <c r="D569" s="56"/>
      <c r="E569" s="65"/>
      <c r="H569" s="56"/>
      <c r="I569" s="56"/>
    </row>
    <row r="570" spans="1:9" s="68" customFormat="1" x14ac:dyDescent="0.2">
      <c r="A570" s="65"/>
      <c r="B570" s="66"/>
      <c r="C570" s="67"/>
      <c r="D570" s="56"/>
      <c r="E570" s="65"/>
      <c r="H570" s="56"/>
      <c r="I570" s="56"/>
    </row>
    <row r="571" spans="1:9" s="68" customFormat="1" x14ac:dyDescent="0.2">
      <c r="A571" s="65"/>
      <c r="B571" s="66"/>
      <c r="C571" s="67"/>
      <c r="D571" s="56"/>
      <c r="E571" s="65"/>
      <c r="H571" s="56"/>
      <c r="I571" s="56"/>
    </row>
    <row r="572" spans="1:9" s="68" customFormat="1" x14ac:dyDescent="0.2">
      <c r="A572" s="65"/>
      <c r="B572" s="66"/>
      <c r="C572" s="67"/>
      <c r="D572" s="56"/>
      <c r="E572" s="65"/>
      <c r="H572" s="56"/>
      <c r="I572" s="56"/>
    </row>
    <row r="573" spans="1:9" s="68" customFormat="1" x14ac:dyDescent="0.2">
      <c r="A573" s="65"/>
      <c r="B573" s="66"/>
      <c r="C573" s="67"/>
      <c r="D573" s="56"/>
      <c r="E573" s="65"/>
      <c r="H573" s="56"/>
      <c r="I573" s="56"/>
    </row>
    <row r="574" spans="1:9" s="68" customFormat="1" x14ac:dyDescent="0.2">
      <c r="A574" s="65"/>
      <c r="B574" s="66"/>
      <c r="C574" s="67"/>
      <c r="D574" s="56"/>
      <c r="E574" s="65"/>
      <c r="H574" s="56"/>
      <c r="I574" s="56"/>
    </row>
    <row r="575" spans="1:9" s="68" customFormat="1" x14ac:dyDescent="0.2">
      <c r="A575" s="65"/>
      <c r="B575" s="66"/>
      <c r="C575" s="67"/>
      <c r="D575" s="56"/>
      <c r="E575" s="65"/>
      <c r="H575" s="56"/>
      <c r="I575" s="56"/>
    </row>
    <row r="576" spans="1:9" s="68" customFormat="1" x14ac:dyDescent="0.2">
      <c r="A576" s="65"/>
      <c r="B576" s="66"/>
      <c r="C576" s="67"/>
      <c r="D576" s="56"/>
      <c r="E576" s="65"/>
      <c r="H576" s="56"/>
      <c r="I576" s="56"/>
    </row>
    <row r="577" spans="1:9" s="68" customFormat="1" x14ac:dyDescent="0.2">
      <c r="A577" s="65"/>
      <c r="B577" s="66"/>
      <c r="C577" s="67"/>
      <c r="D577" s="56"/>
      <c r="E577" s="65"/>
      <c r="H577" s="56"/>
      <c r="I577" s="56"/>
    </row>
    <row r="578" spans="1:9" s="68" customFormat="1" x14ac:dyDescent="0.2">
      <c r="A578" s="65"/>
      <c r="B578" s="66"/>
      <c r="C578" s="67"/>
      <c r="D578" s="56"/>
      <c r="E578" s="65"/>
      <c r="H578" s="56"/>
      <c r="I578" s="56"/>
    </row>
    <row r="579" spans="1:9" s="68" customFormat="1" x14ac:dyDescent="0.2">
      <c r="A579" s="65"/>
      <c r="B579" s="66"/>
      <c r="C579" s="67"/>
      <c r="D579" s="56"/>
      <c r="E579" s="65"/>
      <c r="H579" s="56"/>
      <c r="I579" s="56"/>
    </row>
    <row r="580" spans="1:9" s="68" customFormat="1" x14ac:dyDescent="0.2">
      <c r="A580" s="65"/>
      <c r="B580" s="66"/>
      <c r="C580" s="67"/>
      <c r="D580" s="56"/>
      <c r="E580" s="65"/>
      <c r="H580" s="56"/>
      <c r="I580" s="56"/>
    </row>
    <row r="581" spans="1:9" s="68" customFormat="1" x14ac:dyDescent="0.2">
      <c r="A581" s="65"/>
      <c r="B581" s="66"/>
      <c r="C581" s="67"/>
      <c r="D581" s="56"/>
      <c r="E581" s="65"/>
      <c r="H581" s="56"/>
      <c r="I581" s="56"/>
    </row>
    <row r="582" spans="1:9" s="68" customFormat="1" x14ac:dyDescent="0.2">
      <c r="A582" s="65"/>
      <c r="B582" s="66"/>
      <c r="C582" s="67"/>
      <c r="D582" s="56"/>
      <c r="E582" s="65"/>
      <c r="H582" s="56"/>
      <c r="I582" s="56"/>
    </row>
    <row r="583" spans="1:9" s="68" customFormat="1" x14ac:dyDescent="0.2">
      <c r="A583" s="65"/>
      <c r="B583" s="66"/>
      <c r="C583" s="67"/>
      <c r="D583" s="56"/>
      <c r="E583" s="65"/>
      <c r="H583" s="56"/>
      <c r="I583" s="56"/>
    </row>
    <row r="584" spans="1:9" s="68" customFormat="1" x14ac:dyDescent="0.2">
      <c r="A584" s="65"/>
      <c r="B584" s="66"/>
      <c r="C584" s="67"/>
      <c r="D584" s="56"/>
      <c r="E584" s="65"/>
      <c r="H584" s="56"/>
      <c r="I584" s="56"/>
    </row>
    <row r="585" spans="1:9" s="68" customFormat="1" x14ac:dyDescent="0.2">
      <c r="A585" s="65"/>
      <c r="B585" s="66"/>
      <c r="C585" s="67"/>
      <c r="D585" s="56"/>
      <c r="E585" s="65"/>
      <c r="H585" s="56"/>
      <c r="I585" s="56"/>
    </row>
    <row r="586" spans="1:9" s="68" customFormat="1" x14ac:dyDescent="0.2">
      <c r="A586" s="65"/>
      <c r="B586" s="66"/>
      <c r="C586" s="67"/>
      <c r="D586" s="56"/>
      <c r="E586" s="65"/>
      <c r="H586" s="56"/>
      <c r="I586" s="56"/>
    </row>
    <row r="587" spans="1:9" s="68" customFormat="1" x14ac:dyDescent="0.2">
      <c r="A587" s="65"/>
      <c r="B587" s="66"/>
      <c r="C587" s="67"/>
      <c r="D587" s="56"/>
      <c r="E587" s="65"/>
      <c r="H587" s="56"/>
      <c r="I587" s="56"/>
    </row>
    <row r="588" spans="1:9" s="68" customFormat="1" x14ac:dyDescent="0.2">
      <c r="A588" s="65"/>
      <c r="B588" s="66"/>
      <c r="C588" s="67"/>
      <c r="D588" s="56"/>
      <c r="E588" s="65"/>
      <c r="H588" s="56"/>
      <c r="I588" s="56"/>
    </row>
    <row r="589" spans="1:9" s="68" customFormat="1" x14ac:dyDescent="0.2">
      <c r="A589" s="65"/>
      <c r="B589" s="66"/>
      <c r="C589" s="67"/>
      <c r="D589" s="56"/>
      <c r="E589" s="65"/>
      <c r="H589" s="56"/>
      <c r="I589" s="56"/>
    </row>
  </sheetData>
  <pageMargins left="0.25" right="0.25" top="0.95" bottom="0.75" header="0.09" footer="0.3"/>
  <pageSetup scale="43" orientation="portrait" r:id="rId1"/>
  <headerFooter alignWithMargins="0">
    <oddHeader>&amp;CDepartment of Administrative Services
Elevator Upgrades/Replacements
2000
&amp;A
&amp;D</oddHeader>
    <oddFooter>&amp;LAcct Codes 0017-335-2000
Reversion 6/30/2027
&amp;C&amp;Z&amp;F&amp;R&amp;P/&amp;N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FF0000"/>
    <pageSetUpPr fitToPage="1"/>
  </sheetPr>
  <dimension ref="A1:Y62"/>
  <sheetViews>
    <sheetView topLeftCell="A3" zoomScale="115" zoomScaleNormal="115" workbookViewId="0"/>
  </sheetViews>
  <sheetFormatPr defaultColWidth="11.42578125" defaultRowHeight="12.75" x14ac:dyDescent="0.2"/>
  <cols>
    <col min="1" max="1" width="3.42578125" style="82" bestFit="1" customWidth="1"/>
    <col min="2" max="2" width="9.5703125" style="83" customWidth="1"/>
    <col min="3" max="3" width="68" style="82" customWidth="1"/>
    <col min="4" max="4" width="14.42578125" style="85" customWidth="1"/>
    <col min="5" max="5" width="20.7109375" style="87" customWidth="1"/>
    <col min="6" max="6" width="13.5703125" style="87" customWidth="1"/>
    <col min="7" max="7" width="15.5703125" style="87" bestFit="1" customWidth="1"/>
    <col min="8" max="8" width="14.5703125" style="87" customWidth="1"/>
    <col min="9" max="9" width="14.42578125" style="87" customWidth="1"/>
    <col min="10" max="10" width="14.42578125" style="88" customWidth="1"/>
    <col min="11" max="11" width="17" style="88" bestFit="1" customWidth="1"/>
    <col min="12" max="13" width="11.42578125" style="88" customWidth="1"/>
    <col min="14" max="14" width="11" style="88" hidden="1" customWidth="1"/>
    <col min="15" max="23" width="11.42578125" style="88" customWidth="1"/>
    <col min="24" max="16384" width="11.42578125" style="82"/>
  </cols>
  <sheetData>
    <row r="1" spans="1:23" x14ac:dyDescent="0.2">
      <c r="C1" s="84" t="s">
        <v>5</v>
      </c>
      <c r="E1" s="86" t="s">
        <v>5</v>
      </c>
      <c r="F1" s="86"/>
      <c r="G1" s="86"/>
    </row>
    <row r="2" spans="1:23" s="97" customFormat="1" ht="54" customHeight="1" thickBot="1" x14ac:dyDescent="0.25">
      <c r="A2" s="89" t="s">
        <v>38</v>
      </c>
      <c r="B2" s="90" t="s">
        <v>39</v>
      </c>
      <c r="C2" s="91" t="s">
        <v>40</v>
      </c>
      <c r="D2" s="92" t="s">
        <v>41</v>
      </c>
      <c r="E2" s="93" t="s">
        <v>42</v>
      </c>
      <c r="F2" s="94" t="s">
        <v>43</v>
      </c>
      <c r="G2" s="95" t="s">
        <v>44</v>
      </c>
      <c r="H2" s="93" t="s">
        <v>45</v>
      </c>
      <c r="I2" s="93" t="s">
        <v>46</v>
      </c>
      <c r="J2" s="95" t="s">
        <v>47</v>
      </c>
      <c r="K2" s="93" t="s">
        <v>48</v>
      </c>
      <c r="L2" s="96"/>
      <c r="M2" s="96"/>
      <c r="N2" s="96"/>
      <c r="O2" s="96"/>
      <c r="P2" s="96"/>
      <c r="Q2" s="96"/>
      <c r="R2" s="96"/>
      <c r="S2" s="96"/>
      <c r="T2" s="96"/>
      <c r="U2" s="96"/>
      <c r="V2" s="96"/>
      <c r="W2" s="96"/>
    </row>
    <row r="3" spans="1:23" x14ac:dyDescent="0.2">
      <c r="A3" s="98"/>
      <c r="B3" s="99"/>
      <c r="C3" s="100" t="s">
        <v>69</v>
      </c>
      <c r="D3" s="119">
        <v>5364500</v>
      </c>
      <c r="E3" s="120"/>
      <c r="F3" s="101"/>
      <c r="G3" s="101"/>
      <c r="H3" s="101"/>
    </row>
    <row r="4" spans="1:23" x14ac:dyDescent="0.2">
      <c r="A4" s="98"/>
      <c r="B4" s="99"/>
      <c r="C4" s="100" t="s">
        <v>43</v>
      </c>
      <c r="D4" s="85">
        <f>F40</f>
        <v>0</v>
      </c>
      <c r="E4" s="101"/>
      <c r="F4" s="101"/>
      <c r="G4" s="101"/>
      <c r="H4" s="101"/>
    </row>
    <row r="5" spans="1:23" x14ac:dyDescent="0.2">
      <c r="A5" s="98"/>
      <c r="B5" s="99"/>
      <c r="C5" s="100" t="s">
        <v>49</v>
      </c>
      <c r="E5" s="102">
        <v>0</v>
      </c>
      <c r="F5" s="101"/>
      <c r="G5" s="101"/>
      <c r="H5" s="101"/>
    </row>
    <row r="6" spans="1:23" ht="13.5" thickBot="1" x14ac:dyDescent="0.25">
      <c r="A6" s="98"/>
      <c r="B6" s="99"/>
      <c r="C6" s="100" t="s">
        <v>50</v>
      </c>
      <c r="E6" s="103">
        <f>D3+D4-E5</f>
        <v>5364500</v>
      </c>
      <c r="F6" s="101"/>
      <c r="G6" s="101"/>
      <c r="H6" s="101"/>
    </row>
    <row r="7" spans="1:23" ht="14.25" thickTop="1" thickBot="1" x14ac:dyDescent="0.25">
      <c r="A7" s="98"/>
      <c r="B7" s="99" t="s">
        <v>51</v>
      </c>
      <c r="C7" s="100" t="s">
        <v>52</v>
      </c>
      <c r="E7" s="104">
        <f>G40</f>
        <v>5339772.0600000005</v>
      </c>
      <c r="F7" s="101"/>
      <c r="G7" s="101"/>
      <c r="H7" s="101"/>
    </row>
    <row r="8" spans="1:23" ht="13.5" thickBot="1" x14ac:dyDescent="0.25">
      <c r="A8" s="98"/>
      <c r="B8" s="99"/>
      <c r="C8" s="100" t="s">
        <v>53</v>
      </c>
      <c r="E8" s="105">
        <f>E6-E7</f>
        <v>24727.939999999478</v>
      </c>
      <c r="F8" s="101"/>
      <c r="G8" s="101"/>
      <c r="H8" s="101"/>
    </row>
    <row r="9" spans="1:23" x14ac:dyDescent="0.2">
      <c r="A9" s="98"/>
      <c r="B9" s="99"/>
      <c r="C9" s="87"/>
      <c r="E9" s="101"/>
      <c r="F9" s="101"/>
      <c r="G9" s="101"/>
      <c r="H9" s="101"/>
    </row>
    <row r="10" spans="1:23" x14ac:dyDescent="0.2">
      <c r="A10" s="98"/>
      <c r="B10" s="99"/>
      <c r="C10" s="87"/>
      <c r="E10" s="101"/>
      <c r="F10" s="101"/>
      <c r="G10" s="101"/>
      <c r="H10" s="101"/>
    </row>
    <row r="11" spans="1:23" x14ac:dyDescent="0.2">
      <c r="A11" s="98"/>
      <c r="B11" s="99"/>
      <c r="C11" s="87"/>
      <c r="E11" s="101"/>
      <c r="F11" s="101"/>
      <c r="G11" s="101"/>
      <c r="H11" s="101"/>
    </row>
    <row r="12" spans="1:23" ht="15.75" x14ac:dyDescent="0.25">
      <c r="A12" s="106"/>
      <c r="B12" s="107"/>
      <c r="C12" s="108" t="s">
        <v>54</v>
      </c>
      <c r="D12" s="109"/>
      <c r="E12" s="110"/>
      <c r="F12" s="110"/>
      <c r="G12" s="110"/>
      <c r="H12" s="110"/>
      <c r="I12" s="110"/>
      <c r="J12" s="111"/>
      <c r="K12" s="111"/>
    </row>
    <row r="13" spans="1:23" ht="22.5" x14ac:dyDescent="0.2">
      <c r="A13" s="112"/>
      <c r="B13" s="113"/>
      <c r="C13" s="114"/>
      <c r="D13" s="115"/>
      <c r="E13" s="116" t="s">
        <v>55</v>
      </c>
      <c r="F13" s="117" t="s">
        <v>56</v>
      </c>
      <c r="G13" s="117" t="s">
        <v>57</v>
      </c>
      <c r="H13" s="117" t="s">
        <v>56</v>
      </c>
      <c r="I13" s="117" t="s">
        <v>56</v>
      </c>
      <c r="J13" s="117" t="s">
        <v>56</v>
      </c>
      <c r="K13" s="117" t="s">
        <v>56</v>
      </c>
    </row>
    <row r="14" spans="1:23" s="197" customFormat="1" ht="12.75" customHeight="1" x14ac:dyDescent="0.25">
      <c r="A14" s="189"/>
      <c r="B14" s="190"/>
      <c r="C14" s="191" t="s">
        <v>58</v>
      </c>
      <c r="D14" s="192"/>
      <c r="E14" s="116"/>
      <c r="F14" s="193"/>
      <c r="G14" s="194"/>
      <c r="H14" s="194"/>
      <c r="I14" s="194"/>
      <c r="J14" s="194"/>
      <c r="K14" s="194"/>
      <c r="L14" s="195"/>
      <c r="M14" s="195"/>
      <c r="N14" s="196"/>
      <c r="O14" s="195"/>
      <c r="P14" s="195"/>
      <c r="Q14" s="195"/>
      <c r="R14" s="195"/>
      <c r="S14" s="195"/>
      <c r="T14" s="195"/>
      <c r="U14" s="195"/>
      <c r="V14" s="195"/>
      <c r="W14" s="195"/>
    </row>
    <row r="15" spans="1:23" s="197" customFormat="1" ht="12.75" customHeight="1" x14ac:dyDescent="0.25">
      <c r="A15" s="204" t="s">
        <v>198</v>
      </c>
      <c r="B15" s="190" t="s">
        <v>70</v>
      </c>
      <c r="C15" s="198" t="s">
        <v>71</v>
      </c>
      <c r="D15" s="192" t="s">
        <v>72</v>
      </c>
      <c r="E15" s="199">
        <f>580000+135000+49500+35000-24727.94</f>
        <v>774772.06</v>
      </c>
      <c r="F15" s="192">
        <v>0</v>
      </c>
      <c r="G15" s="199">
        <f t="shared" ref="G15:G37" si="0">E15+F15</f>
        <v>774772.06</v>
      </c>
      <c r="H15" s="192">
        <f>'RECAP #9436.00'!D25</f>
        <v>774772.05999999994</v>
      </c>
      <c r="I15" s="192">
        <f>'RECAP #9436.00'!E25</f>
        <v>774772.05999999994</v>
      </c>
      <c r="J15" s="192">
        <f>'RECAP #9436.00'!F25</f>
        <v>0</v>
      </c>
      <c r="K15" s="192">
        <f>'RECAP #9436.00'!G25</f>
        <v>0</v>
      </c>
      <c r="L15" s="195"/>
      <c r="M15" s="195"/>
      <c r="N15" s="196">
        <f>'#9436.00 PM TIME'!I52</f>
        <v>0</v>
      </c>
      <c r="O15" s="195"/>
      <c r="P15" s="195"/>
      <c r="Q15" s="195"/>
      <c r="R15" s="195"/>
      <c r="S15" s="195"/>
      <c r="T15" s="195"/>
      <c r="U15" s="195"/>
      <c r="V15" s="195"/>
      <c r="W15" s="195"/>
    </row>
    <row r="16" spans="1:23" s="197" customFormat="1" ht="12" customHeight="1" x14ac:dyDescent="0.25">
      <c r="A16" s="189"/>
      <c r="B16" s="190" t="s">
        <v>78</v>
      </c>
      <c r="C16" s="198" t="s">
        <v>79</v>
      </c>
      <c r="D16" s="192" t="s">
        <v>80</v>
      </c>
      <c r="E16" s="199">
        <f>4600000-35000</f>
        <v>4565000</v>
      </c>
      <c r="F16" s="192"/>
      <c r="G16" s="199">
        <f t="shared" si="0"/>
        <v>4565000</v>
      </c>
      <c r="H16" s="192">
        <f>'RECAP #9440.00'!D20</f>
        <v>4458638.05</v>
      </c>
      <c r="I16" s="192">
        <f>'RECAP #9440.00'!E20</f>
        <v>3567197.43</v>
      </c>
      <c r="J16" s="192">
        <f>'RECAP #9440.00'!F20</f>
        <v>891440.61999999965</v>
      </c>
      <c r="K16" s="192">
        <f>'RECAP #9440.00'!G20</f>
        <v>106361.95000000019</v>
      </c>
      <c r="L16" s="195"/>
      <c r="M16" s="195"/>
      <c r="N16" s="196">
        <f>'#9440.00 PM TIME'!I58</f>
        <v>31955.789999999994</v>
      </c>
      <c r="O16" s="195"/>
      <c r="P16" s="195"/>
      <c r="Q16" s="195"/>
      <c r="R16" s="195"/>
      <c r="S16" s="195"/>
      <c r="T16" s="195"/>
      <c r="U16" s="195"/>
      <c r="V16" s="195"/>
      <c r="W16" s="195"/>
    </row>
    <row r="17" spans="1:23" s="197" customFormat="1" ht="12.75" customHeight="1" x14ac:dyDescent="0.25">
      <c r="A17" s="189"/>
      <c r="B17" s="190"/>
      <c r="C17" s="198"/>
      <c r="D17" s="192"/>
      <c r="E17" s="199"/>
      <c r="F17" s="192"/>
      <c r="G17" s="199">
        <f t="shared" si="0"/>
        <v>0</v>
      </c>
      <c r="H17" s="192"/>
      <c r="I17" s="192"/>
      <c r="J17" s="192"/>
      <c r="K17" s="192"/>
      <c r="L17" s="195"/>
      <c r="M17" s="195"/>
      <c r="N17" s="196"/>
      <c r="O17" s="195"/>
      <c r="P17" s="195"/>
      <c r="Q17" s="195"/>
      <c r="R17" s="195"/>
      <c r="S17" s="195"/>
      <c r="T17" s="195"/>
      <c r="U17" s="195"/>
      <c r="V17" s="195"/>
      <c r="W17" s="195"/>
    </row>
    <row r="18" spans="1:23" s="197" customFormat="1" ht="12.75" customHeight="1" x14ac:dyDescent="0.25">
      <c r="A18" s="189"/>
      <c r="B18" s="190"/>
      <c r="C18" s="200"/>
      <c r="D18" s="192"/>
      <c r="E18" s="199"/>
      <c r="F18" s="192"/>
      <c r="G18" s="199">
        <f t="shared" si="0"/>
        <v>0</v>
      </c>
      <c r="H18" s="192"/>
      <c r="I18" s="192"/>
      <c r="J18" s="192"/>
      <c r="K18" s="192"/>
      <c r="L18" s="195"/>
      <c r="M18" s="195"/>
      <c r="N18" s="195"/>
      <c r="O18" s="195"/>
      <c r="P18" s="195"/>
      <c r="Q18" s="195"/>
      <c r="R18" s="195"/>
      <c r="S18" s="195"/>
      <c r="T18" s="195"/>
      <c r="U18" s="195"/>
      <c r="V18" s="195"/>
      <c r="W18" s="195"/>
    </row>
    <row r="19" spans="1:23" s="197" customFormat="1" ht="12.75" customHeight="1" x14ac:dyDescent="0.25">
      <c r="A19" s="189"/>
      <c r="B19" s="190"/>
      <c r="C19" s="198"/>
      <c r="D19" s="192"/>
      <c r="E19" s="199"/>
      <c r="F19" s="192"/>
      <c r="G19" s="199">
        <f t="shared" si="0"/>
        <v>0</v>
      </c>
      <c r="H19" s="192"/>
      <c r="I19" s="192"/>
      <c r="J19" s="192"/>
      <c r="K19" s="192"/>
      <c r="L19" s="195"/>
      <c r="M19" s="195"/>
      <c r="N19" s="195"/>
      <c r="O19" s="195"/>
      <c r="P19" s="195"/>
      <c r="Q19" s="195"/>
      <c r="R19" s="195"/>
      <c r="S19" s="195"/>
      <c r="T19" s="195"/>
      <c r="U19" s="195"/>
      <c r="V19" s="195"/>
      <c r="W19" s="195"/>
    </row>
    <row r="20" spans="1:23" s="197" customFormat="1" ht="12.75" customHeight="1" x14ac:dyDescent="0.25">
      <c r="A20" s="189"/>
      <c r="B20" s="190"/>
      <c r="C20" s="198"/>
      <c r="D20" s="192"/>
      <c r="E20" s="199"/>
      <c r="F20" s="192"/>
      <c r="G20" s="199">
        <f t="shared" si="0"/>
        <v>0</v>
      </c>
      <c r="H20" s="192"/>
      <c r="I20" s="192"/>
      <c r="J20" s="192"/>
      <c r="K20" s="192"/>
      <c r="L20" s="195"/>
      <c r="M20" s="195"/>
      <c r="N20" s="195"/>
      <c r="O20" s="195"/>
      <c r="P20" s="195"/>
      <c r="Q20" s="195"/>
      <c r="R20" s="195"/>
      <c r="S20" s="195"/>
      <c r="T20" s="195"/>
      <c r="U20" s="195"/>
      <c r="V20" s="195"/>
      <c r="W20" s="195"/>
    </row>
    <row r="21" spans="1:23" s="197" customFormat="1" ht="12.75" customHeight="1" x14ac:dyDescent="0.25">
      <c r="A21" s="189"/>
      <c r="B21" s="190"/>
      <c r="C21" s="201"/>
      <c r="D21" s="192"/>
      <c r="E21" s="199"/>
      <c r="F21" s="192"/>
      <c r="G21" s="199">
        <f t="shared" si="0"/>
        <v>0</v>
      </c>
      <c r="H21" s="192"/>
      <c r="I21" s="192"/>
      <c r="J21" s="192"/>
      <c r="K21" s="192"/>
      <c r="L21" s="195"/>
      <c r="M21" s="195"/>
      <c r="N21" s="195"/>
      <c r="O21" s="195"/>
      <c r="P21" s="195"/>
      <c r="Q21" s="195"/>
      <c r="R21" s="195"/>
      <c r="S21" s="195"/>
      <c r="T21" s="195"/>
      <c r="U21" s="195"/>
      <c r="V21" s="195"/>
      <c r="W21" s="195"/>
    </row>
    <row r="22" spans="1:23" s="197" customFormat="1" ht="12.75" customHeight="1" x14ac:dyDescent="0.25">
      <c r="A22" s="189"/>
      <c r="B22" s="190"/>
      <c r="C22" s="202"/>
      <c r="D22" s="192"/>
      <c r="E22" s="199"/>
      <c r="F22" s="192"/>
      <c r="G22" s="199">
        <f t="shared" si="0"/>
        <v>0</v>
      </c>
      <c r="H22" s="192"/>
      <c r="I22" s="192"/>
      <c r="J22" s="192"/>
      <c r="K22" s="192"/>
      <c r="L22" s="195"/>
      <c r="M22" s="195"/>
      <c r="N22" s="195"/>
      <c r="O22" s="195"/>
      <c r="P22" s="195"/>
      <c r="Q22" s="195"/>
      <c r="R22" s="195"/>
      <c r="S22" s="195"/>
      <c r="T22" s="195"/>
      <c r="U22" s="195"/>
      <c r="V22" s="195"/>
      <c r="W22" s="195"/>
    </row>
    <row r="23" spans="1:23" s="197" customFormat="1" ht="12.75" customHeight="1" x14ac:dyDescent="0.25">
      <c r="A23" s="189"/>
      <c r="B23" s="190"/>
      <c r="C23" s="203"/>
      <c r="D23" s="189"/>
      <c r="E23" s="199"/>
      <c r="F23" s="192"/>
      <c r="G23" s="199">
        <f t="shared" si="0"/>
        <v>0</v>
      </c>
      <c r="H23" s="192"/>
      <c r="I23" s="192"/>
      <c r="J23" s="192"/>
      <c r="K23" s="192"/>
      <c r="L23" s="195"/>
      <c r="M23" s="195"/>
      <c r="N23" s="195"/>
      <c r="O23" s="195"/>
      <c r="P23" s="195"/>
      <c r="Q23" s="195"/>
      <c r="R23" s="195"/>
      <c r="S23" s="195"/>
      <c r="T23" s="195"/>
      <c r="U23" s="195"/>
      <c r="V23" s="195"/>
      <c r="W23" s="195"/>
    </row>
    <row r="24" spans="1:23" s="197" customFormat="1" ht="12.75" customHeight="1" x14ac:dyDescent="0.25">
      <c r="A24" s="189"/>
      <c r="B24" s="190"/>
      <c r="C24" s="198"/>
      <c r="D24" s="192"/>
      <c r="E24" s="199"/>
      <c r="F24" s="192"/>
      <c r="G24" s="199">
        <f t="shared" si="0"/>
        <v>0</v>
      </c>
      <c r="H24" s="192"/>
      <c r="I24" s="192"/>
      <c r="J24" s="192"/>
      <c r="K24" s="192"/>
      <c r="L24" s="195"/>
      <c r="M24" s="195"/>
      <c r="N24" s="195"/>
      <c r="O24" s="195"/>
      <c r="P24" s="195"/>
      <c r="Q24" s="195"/>
      <c r="R24" s="195"/>
      <c r="S24" s="195"/>
      <c r="T24" s="195"/>
      <c r="U24" s="195"/>
      <c r="V24" s="195"/>
      <c r="W24" s="195"/>
    </row>
    <row r="25" spans="1:23" s="197" customFormat="1" ht="12.75" customHeight="1" x14ac:dyDescent="0.25">
      <c r="A25" s="204"/>
      <c r="B25" s="190"/>
      <c r="C25" s="198"/>
      <c r="D25" s="192"/>
      <c r="E25" s="199"/>
      <c r="F25" s="192"/>
      <c r="G25" s="199">
        <f t="shared" si="0"/>
        <v>0</v>
      </c>
      <c r="H25" s="192"/>
      <c r="I25" s="192"/>
      <c r="J25" s="192"/>
      <c r="K25" s="192"/>
      <c r="L25" s="195"/>
      <c r="M25" s="195"/>
      <c r="N25" s="195"/>
      <c r="O25" s="195"/>
      <c r="P25" s="195"/>
      <c r="Q25" s="195"/>
      <c r="R25" s="195"/>
      <c r="S25" s="195"/>
      <c r="T25" s="195"/>
      <c r="U25" s="195"/>
      <c r="V25" s="195"/>
      <c r="W25" s="195"/>
    </row>
    <row r="26" spans="1:23" s="197" customFormat="1" ht="12.75" customHeight="1" x14ac:dyDescent="0.25">
      <c r="A26" s="189"/>
      <c r="B26" s="190"/>
      <c r="C26" s="198"/>
      <c r="D26" s="192"/>
      <c r="E26" s="199"/>
      <c r="F26" s="192"/>
      <c r="G26" s="199">
        <f t="shared" si="0"/>
        <v>0</v>
      </c>
      <c r="H26" s="192"/>
      <c r="I26" s="192"/>
      <c r="J26" s="192"/>
      <c r="K26" s="192"/>
      <c r="L26" s="195"/>
      <c r="M26" s="195"/>
      <c r="N26" s="195"/>
      <c r="O26" s="195"/>
      <c r="P26" s="195"/>
      <c r="Q26" s="195"/>
      <c r="R26" s="195"/>
      <c r="S26" s="195"/>
      <c r="T26" s="195"/>
      <c r="U26" s="195"/>
      <c r="V26" s="195"/>
      <c r="W26" s="195"/>
    </row>
    <row r="27" spans="1:23" s="197" customFormat="1" ht="12.75" customHeight="1" x14ac:dyDescent="0.25">
      <c r="A27" s="205"/>
      <c r="B27" s="190"/>
      <c r="C27" s="202"/>
      <c r="D27" s="189"/>
      <c r="E27" s="199"/>
      <c r="F27" s="192"/>
      <c r="G27" s="199">
        <f t="shared" si="0"/>
        <v>0</v>
      </c>
      <c r="H27" s="192"/>
      <c r="I27" s="192"/>
      <c r="J27" s="192"/>
      <c r="K27" s="192"/>
      <c r="L27" s="195"/>
      <c r="M27" s="195"/>
      <c r="N27" s="195"/>
      <c r="O27" s="195"/>
      <c r="P27" s="195"/>
      <c r="Q27" s="195"/>
      <c r="R27" s="195"/>
      <c r="S27" s="195"/>
      <c r="T27" s="195"/>
      <c r="U27" s="195"/>
      <c r="V27" s="195"/>
      <c r="W27" s="195"/>
    </row>
    <row r="28" spans="1:23" s="197" customFormat="1" ht="12.75" customHeight="1" x14ac:dyDescent="0.25">
      <c r="A28" s="205"/>
      <c r="B28" s="190"/>
      <c r="C28" s="118"/>
      <c r="D28" s="189"/>
      <c r="E28" s="199"/>
      <c r="F28" s="192"/>
      <c r="G28" s="199">
        <f t="shared" si="0"/>
        <v>0</v>
      </c>
      <c r="H28" s="192"/>
      <c r="I28" s="192"/>
      <c r="J28" s="192"/>
      <c r="K28" s="192"/>
      <c r="L28" s="195"/>
      <c r="M28" s="195"/>
      <c r="N28" s="195"/>
      <c r="O28" s="195"/>
      <c r="P28" s="195"/>
      <c r="Q28" s="195"/>
      <c r="R28" s="195"/>
      <c r="S28" s="195"/>
      <c r="T28" s="195"/>
      <c r="U28" s="195"/>
      <c r="V28" s="195"/>
      <c r="W28" s="195"/>
    </row>
    <row r="29" spans="1:23" s="197" customFormat="1" ht="12.75" customHeight="1" x14ac:dyDescent="0.25">
      <c r="A29" s="205"/>
      <c r="B29" s="190"/>
      <c r="C29" s="201"/>
      <c r="D29" s="189"/>
      <c r="E29" s="199"/>
      <c r="F29" s="192"/>
      <c r="G29" s="199">
        <f t="shared" si="0"/>
        <v>0</v>
      </c>
      <c r="H29" s="192"/>
      <c r="I29" s="192"/>
      <c r="J29" s="192"/>
      <c r="K29" s="192"/>
      <c r="L29" s="195"/>
      <c r="M29" s="195"/>
      <c r="N29" s="195"/>
      <c r="O29" s="195"/>
      <c r="P29" s="195"/>
      <c r="Q29" s="195"/>
      <c r="R29" s="195"/>
      <c r="S29" s="195"/>
      <c r="T29" s="195"/>
      <c r="U29" s="195"/>
      <c r="V29" s="195"/>
      <c r="W29" s="195"/>
    </row>
    <row r="30" spans="1:23" s="197" customFormat="1" ht="12.75" customHeight="1" x14ac:dyDescent="0.25">
      <c r="A30" s="205"/>
      <c r="B30" s="190"/>
      <c r="C30" s="206"/>
      <c r="D30" s="189"/>
      <c r="E30" s="199"/>
      <c r="F30" s="192"/>
      <c r="G30" s="199">
        <f t="shared" si="0"/>
        <v>0</v>
      </c>
      <c r="H30" s="192"/>
      <c r="I30" s="192"/>
      <c r="J30" s="192"/>
      <c r="K30" s="192"/>
      <c r="L30" s="195"/>
      <c r="M30" s="195"/>
      <c r="N30" s="195"/>
      <c r="O30" s="195"/>
      <c r="P30" s="195"/>
      <c r="Q30" s="195"/>
      <c r="R30" s="195"/>
      <c r="S30" s="195"/>
      <c r="T30" s="195"/>
      <c r="U30" s="195"/>
      <c r="V30" s="195"/>
      <c r="W30" s="195"/>
    </row>
    <row r="31" spans="1:23" s="197" customFormat="1" ht="12.75" customHeight="1" x14ac:dyDescent="0.25">
      <c r="A31" s="205"/>
      <c r="B31" s="190"/>
      <c r="C31" s="206"/>
      <c r="D31" s="189"/>
      <c r="E31" s="199"/>
      <c r="F31" s="192"/>
      <c r="G31" s="199">
        <f t="shared" si="0"/>
        <v>0</v>
      </c>
      <c r="H31" s="192"/>
      <c r="I31" s="192"/>
      <c r="J31" s="192"/>
      <c r="K31" s="192"/>
      <c r="L31" s="195"/>
      <c r="M31" s="195"/>
      <c r="N31" s="195"/>
      <c r="O31" s="195"/>
      <c r="P31" s="195"/>
      <c r="Q31" s="195"/>
      <c r="R31" s="195"/>
      <c r="S31" s="195"/>
      <c r="T31" s="195"/>
      <c r="U31" s="195"/>
      <c r="V31" s="195"/>
      <c r="W31" s="195"/>
    </row>
    <row r="32" spans="1:23" s="197" customFormat="1" ht="12.75" customHeight="1" x14ac:dyDescent="0.25">
      <c r="A32" s="205"/>
      <c r="B32" s="190"/>
      <c r="C32" s="207"/>
      <c r="D32" s="189"/>
      <c r="E32" s="199"/>
      <c r="F32" s="192"/>
      <c r="G32" s="199">
        <f t="shared" si="0"/>
        <v>0</v>
      </c>
      <c r="H32" s="192"/>
      <c r="I32" s="192"/>
      <c r="J32" s="192"/>
      <c r="K32" s="192"/>
      <c r="L32" s="195"/>
      <c r="M32" s="195"/>
      <c r="N32" s="195"/>
      <c r="O32" s="195"/>
      <c r="P32" s="195"/>
      <c r="Q32" s="195"/>
      <c r="R32" s="195"/>
      <c r="S32" s="195"/>
      <c r="T32" s="195"/>
      <c r="U32" s="195"/>
      <c r="V32" s="195"/>
      <c r="W32" s="195"/>
    </row>
    <row r="33" spans="1:25" s="197" customFormat="1" ht="12.75" customHeight="1" x14ac:dyDescent="0.25">
      <c r="A33" s="205"/>
      <c r="B33" s="190"/>
      <c r="C33" s="206"/>
      <c r="D33" s="189"/>
      <c r="E33" s="199"/>
      <c r="F33" s="192"/>
      <c r="G33" s="199">
        <f t="shared" si="0"/>
        <v>0</v>
      </c>
      <c r="H33" s="192"/>
      <c r="I33" s="192"/>
      <c r="J33" s="192"/>
      <c r="K33" s="192"/>
      <c r="L33" s="195"/>
      <c r="M33" s="195"/>
      <c r="N33" s="195"/>
      <c r="O33" s="195"/>
      <c r="P33" s="195"/>
      <c r="Q33" s="195"/>
      <c r="R33" s="195"/>
      <c r="S33" s="195"/>
      <c r="T33" s="195"/>
      <c r="U33" s="195"/>
      <c r="V33" s="195"/>
      <c r="W33" s="195"/>
    </row>
    <row r="34" spans="1:25" s="197" customFormat="1" ht="12.75" customHeight="1" x14ac:dyDescent="0.25">
      <c r="A34" s="208"/>
      <c r="B34" s="190"/>
      <c r="C34" s="206"/>
      <c r="D34" s="189"/>
      <c r="E34" s="199"/>
      <c r="F34" s="192"/>
      <c r="G34" s="199">
        <f t="shared" si="0"/>
        <v>0</v>
      </c>
      <c r="H34" s="192"/>
      <c r="I34" s="192"/>
      <c r="J34" s="209"/>
      <c r="K34" s="192"/>
      <c r="L34" s="195"/>
      <c r="M34" s="195"/>
      <c r="N34" s="195"/>
      <c r="O34" s="195"/>
      <c r="P34" s="195"/>
      <c r="Q34" s="195"/>
      <c r="R34" s="195"/>
      <c r="S34" s="195"/>
      <c r="T34" s="195"/>
      <c r="U34" s="195"/>
      <c r="V34" s="195"/>
      <c r="W34" s="195"/>
    </row>
    <row r="35" spans="1:25" s="197" customFormat="1" ht="12.75" customHeight="1" x14ac:dyDescent="0.25">
      <c r="A35" s="205"/>
      <c r="B35" s="190"/>
      <c r="C35" s="206"/>
      <c r="D35" s="189"/>
      <c r="E35" s="199"/>
      <c r="F35" s="192"/>
      <c r="G35" s="199">
        <f t="shared" si="0"/>
        <v>0</v>
      </c>
      <c r="H35" s="192"/>
      <c r="I35" s="192"/>
      <c r="J35" s="192"/>
      <c r="K35" s="192"/>
      <c r="L35" s="195"/>
      <c r="M35" s="195"/>
      <c r="N35" s="195"/>
      <c r="O35" s="195"/>
      <c r="P35" s="195"/>
      <c r="Q35" s="195"/>
      <c r="R35" s="195"/>
      <c r="S35" s="195"/>
      <c r="T35" s="195"/>
      <c r="U35" s="195"/>
      <c r="V35" s="195"/>
      <c r="W35" s="195"/>
    </row>
    <row r="36" spans="1:25" s="197" customFormat="1" ht="12.75" customHeight="1" x14ac:dyDescent="0.25">
      <c r="A36" s="205"/>
      <c r="B36" s="190"/>
      <c r="C36" s="206"/>
      <c r="D36" s="189"/>
      <c r="E36" s="199"/>
      <c r="F36" s="192"/>
      <c r="G36" s="199">
        <f t="shared" si="0"/>
        <v>0</v>
      </c>
      <c r="H36" s="192"/>
      <c r="I36" s="192"/>
      <c r="J36" s="192"/>
      <c r="K36" s="192"/>
      <c r="L36" s="195"/>
      <c r="M36" s="195"/>
      <c r="N36" s="195"/>
      <c r="O36" s="195"/>
      <c r="P36" s="195"/>
      <c r="Q36" s="195"/>
      <c r="R36" s="195"/>
      <c r="S36" s="195"/>
      <c r="T36" s="195"/>
      <c r="U36" s="195"/>
      <c r="V36" s="195"/>
      <c r="W36" s="195"/>
    </row>
    <row r="37" spans="1:25" s="197" customFormat="1" ht="12.75" customHeight="1" x14ac:dyDescent="0.25">
      <c r="A37" s="205"/>
      <c r="B37" s="190"/>
      <c r="C37" s="206"/>
      <c r="D37" s="189"/>
      <c r="E37" s="199"/>
      <c r="F37" s="192"/>
      <c r="G37" s="199">
        <f t="shared" si="0"/>
        <v>0</v>
      </c>
      <c r="H37" s="192"/>
      <c r="I37" s="192"/>
      <c r="J37" s="192"/>
      <c r="K37" s="192"/>
      <c r="L37" s="195"/>
      <c r="M37" s="195"/>
      <c r="N37" s="195"/>
      <c r="O37" s="195"/>
      <c r="P37" s="195"/>
      <c r="Q37" s="195"/>
      <c r="R37" s="195"/>
      <c r="S37" s="195"/>
      <c r="T37" s="195"/>
      <c r="U37" s="195"/>
      <c r="V37" s="195"/>
      <c r="W37" s="195"/>
    </row>
    <row r="38" spans="1:25" s="197" customFormat="1" ht="12.75" customHeight="1" x14ac:dyDescent="0.25">
      <c r="A38" s="205"/>
      <c r="B38" s="190"/>
      <c r="C38" s="206"/>
      <c r="D38" s="189"/>
      <c r="E38" s="199"/>
      <c r="F38" s="199"/>
      <c r="G38" s="199"/>
      <c r="H38" s="192"/>
      <c r="I38" s="192"/>
      <c r="J38" s="192"/>
      <c r="K38" s="192"/>
      <c r="L38" s="195"/>
      <c r="M38" s="195"/>
      <c r="N38" s="195"/>
      <c r="O38" s="195"/>
      <c r="P38" s="195"/>
      <c r="Q38" s="195"/>
      <c r="R38" s="195"/>
      <c r="S38" s="195"/>
      <c r="T38" s="195"/>
      <c r="U38" s="195"/>
      <c r="V38" s="195"/>
      <c r="W38" s="195"/>
    </row>
    <row r="39" spans="1:25" s="197" customFormat="1" ht="12.75" customHeight="1" x14ac:dyDescent="0.25">
      <c r="A39" s="205"/>
      <c r="B39" s="210"/>
      <c r="C39" s="211"/>
      <c r="D39" s="192"/>
      <c r="E39" s="199"/>
      <c r="F39" s="199"/>
      <c r="G39" s="199"/>
      <c r="H39" s="199"/>
      <c r="I39" s="199"/>
      <c r="J39" s="199"/>
      <c r="K39" s="199"/>
      <c r="L39" s="195"/>
      <c r="M39" s="195"/>
      <c r="N39" s="195"/>
      <c r="O39" s="195"/>
      <c r="P39" s="195"/>
      <c r="Q39" s="195"/>
      <c r="R39" s="195"/>
      <c r="S39" s="195"/>
      <c r="T39" s="195"/>
      <c r="U39" s="195"/>
      <c r="V39" s="195"/>
      <c r="W39" s="195"/>
    </row>
    <row r="40" spans="1:25" s="218" customFormat="1" ht="12.75" customHeight="1" thickBot="1" x14ac:dyDescent="0.3">
      <c r="A40" s="212"/>
      <c r="B40" s="213"/>
      <c r="C40" s="214" t="s">
        <v>59</v>
      </c>
      <c r="D40" s="215"/>
      <c r="E40" s="216">
        <f>SUM(E13:E39)</f>
        <v>5339772.0600000005</v>
      </c>
      <c r="F40" s="216">
        <f t="shared" ref="F40:I40" si="1">SUM(F13:F39)</f>
        <v>0</v>
      </c>
      <c r="G40" s="216">
        <f t="shared" si="1"/>
        <v>5339772.0600000005</v>
      </c>
      <c r="H40" s="216">
        <f t="shared" si="1"/>
        <v>5233410.1099999994</v>
      </c>
      <c r="I40" s="216">
        <f t="shared" si="1"/>
        <v>4341969.49</v>
      </c>
      <c r="J40" s="216">
        <f>SUM(J13:J39)</f>
        <v>891440.61999999965</v>
      </c>
      <c r="K40" s="216">
        <f>SUM(K13:K39)</f>
        <v>106361.95000000019</v>
      </c>
      <c r="L40" s="195"/>
      <c r="M40" s="195"/>
      <c r="N40" s="217">
        <f>SUM(N15:N16)</f>
        <v>31955.789999999994</v>
      </c>
      <c r="O40" s="195"/>
      <c r="P40" s="195"/>
      <c r="Q40" s="195"/>
      <c r="R40" s="195"/>
      <c r="S40" s="195"/>
      <c r="T40" s="195"/>
      <c r="U40" s="195"/>
      <c r="V40" s="195"/>
      <c r="W40" s="195"/>
      <c r="X40" s="195"/>
      <c r="Y40" s="195"/>
    </row>
    <row r="41" spans="1:25" s="197" customFormat="1" ht="12.75" customHeight="1" thickBot="1" x14ac:dyDescent="0.3">
      <c r="A41" s="219"/>
      <c r="B41" s="220"/>
      <c r="C41" s="221"/>
      <c r="D41" s="222"/>
      <c r="E41" s="223"/>
      <c r="F41" s="223"/>
      <c r="G41" s="223"/>
      <c r="H41" s="223"/>
      <c r="I41" s="223"/>
      <c r="J41" s="224"/>
      <c r="K41" s="225"/>
      <c r="L41" s="195"/>
      <c r="M41" s="195"/>
      <c r="N41" s="195"/>
      <c r="O41" s="195"/>
      <c r="P41" s="195"/>
      <c r="Q41" s="195"/>
      <c r="R41" s="195"/>
      <c r="S41" s="195"/>
      <c r="T41" s="195"/>
      <c r="U41" s="195"/>
      <c r="V41" s="195"/>
      <c r="W41" s="195"/>
    </row>
    <row r="42" spans="1:25" s="197" customFormat="1" ht="12.75" customHeight="1" x14ac:dyDescent="0.25">
      <c r="A42" s="226"/>
      <c r="B42" s="227"/>
      <c r="D42" s="196"/>
      <c r="E42" s="228"/>
      <c r="F42" s="228"/>
      <c r="G42" s="229" t="s">
        <v>60</v>
      </c>
      <c r="H42" s="228"/>
      <c r="I42" s="228"/>
      <c r="J42" s="230"/>
      <c r="K42" s="231">
        <f>E8</f>
        <v>24727.939999999478</v>
      </c>
      <c r="L42" s="195"/>
      <c r="M42" s="195"/>
      <c r="N42" s="195"/>
      <c r="O42" s="195"/>
      <c r="P42" s="195"/>
      <c r="Q42" s="195"/>
      <c r="R42" s="195"/>
      <c r="S42" s="195"/>
      <c r="T42" s="195"/>
      <c r="U42" s="195"/>
      <c r="V42" s="195"/>
      <c r="W42" s="195"/>
    </row>
    <row r="43" spans="1:25" s="197" customFormat="1" ht="12.75" customHeight="1" thickBot="1" x14ac:dyDescent="0.3">
      <c r="A43" s="226"/>
      <c r="B43" s="232"/>
      <c r="C43" s="233" t="s">
        <v>61</v>
      </c>
      <c r="D43" s="196"/>
      <c r="E43" s="228"/>
      <c r="F43" s="228"/>
      <c r="G43" s="229" t="s">
        <v>62</v>
      </c>
      <c r="H43" s="228"/>
      <c r="I43" s="228"/>
      <c r="J43" s="230"/>
      <c r="K43" s="234">
        <f>SUM(K40:K42)</f>
        <v>131089.88999999966</v>
      </c>
      <c r="L43" s="195"/>
      <c r="M43" s="195"/>
      <c r="N43" s="195"/>
      <c r="O43" s="195"/>
      <c r="P43" s="195"/>
      <c r="Q43" s="195"/>
      <c r="R43" s="195"/>
      <c r="S43" s="195"/>
      <c r="T43" s="195"/>
      <c r="U43" s="195"/>
      <c r="V43" s="195"/>
      <c r="W43" s="195"/>
    </row>
    <row r="44" spans="1:25" s="197" customFormat="1" ht="12.75" customHeight="1" thickTop="1" x14ac:dyDescent="0.25">
      <c r="A44" s="226"/>
      <c r="B44" s="227"/>
      <c r="C44" s="235" t="s">
        <v>5</v>
      </c>
      <c r="D44" s="196"/>
      <c r="E44" s="218"/>
      <c r="F44" s="218"/>
      <c r="G44" s="236" t="s">
        <v>63</v>
      </c>
      <c r="H44" s="218"/>
      <c r="I44" s="218"/>
      <c r="J44" s="231">
        <f>E6</f>
        <v>5364500</v>
      </c>
      <c r="K44" s="195"/>
      <c r="L44" s="195"/>
      <c r="M44" s="195"/>
      <c r="N44" s="195"/>
      <c r="O44" s="195"/>
      <c r="P44" s="195"/>
      <c r="Q44" s="195"/>
      <c r="R44" s="195"/>
      <c r="S44" s="195"/>
      <c r="T44" s="195"/>
      <c r="U44" s="195"/>
      <c r="V44" s="195"/>
      <c r="W44" s="195"/>
    </row>
    <row r="45" spans="1:25" s="197" customFormat="1" ht="12.75" customHeight="1" x14ac:dyDescent="0.25">
      <c r="A45" s="226"/>
      <c r="B45" s="227"/>
      <c r="D45" s="196"/>
      <c r="E45" s="218"/>
      <c r="F45" s="218"/>
      <c r="G45" s="229" t="s">
        <v>64</v>
      </c>
      <c r="H45" s="218"/>
      <c r="I45" s="218"/>
      <c r="J45" s="237">
        <f>H40*-1</f>
        <v>-5233410.1099999994</v>
      </c>
      <c r="K45" s="231">
        <f>SUM(J44:J45)</f>
        <v>131089.8900000006</v>
      </c>
      <c r="L45" s="195"/>
      <c r="M45" s="195"/>
      <c r="N45" s="195"/>
      <c r="O45" s="195"/>
      <c r="P45" s="195"/>
      <c r="Q45" s="195"/>
      <c r="R45" s="195"/>
      <c r="S45" s="195"/>
      <c r="T45" s="195"/>
      <c r="U45" s="195"/>
      <c r="V45" s="195"/>
      <c r="W45" s="195"/>
    </row>
    <row r="46" spans="1:25" s="197" customFormat="1" ht="12.75" customHeight="1" thickBot="1" x14ac:dyDescent="0.3">
      <c r="A46" s="226"/>
      <c r="D46" s="196"/>
      <c r="E46" s="218"/>
      <c r="F46" s="218"/>
      <c r="G46" s="236" t="s">
        <v>65</v>
      </c>
      <c r="H46" s="218"/>
      <c r="I46" s="218"/>
      <c r="J46" s="195"/>
      <c r="K46" s="238">
        <f>K43-K45</f>
        <v>-9.3132257461547852E-10</v>
      </c>
      <c r="L46" s="195"/>
      <c r="M46" s="195"/>
      <c r="N46" s="195"/>
      <c r="O46" s="195"/>
      <c r="P46" s="195"/>
      <c r="Q46" s="195"/>
      <c r="R46" s="195"/>
      <c r="S46" s="195"/>
      <c r="T46" s="195"/>
      <c r="U46" s="195"/>
      <c r="V46" s="195"/>
      <c r="W46" s="195"/>
    </row>
    <row r="47" spans="1:25" s="197" customFormat="1" ht="12.75" customHeight="1" thickTop="1" x14ac:dyDescent="0.25">
      <c r="A47" s="226"/>
      <c r="B47" s="227"/>
      <c r="D47" s="196"/>
      <c r="E47" s="218"/>
      <c r="F47" s="218"/>
      <c r="G47" s="218"/>
      <c r="H47" s="218"/>
      <c r="I47" s="218"/>
      <c r="J47" s="195"/>
      <c r="K47" s="195"/>
      <c r="L47" s="195"/>
      <c r="M47" s="195"/>
      <c r="N47" s="195"/>
      <c r="O47" s="195"/>
      <c r="P47" s="195"/>
      <c r="Q47" s="195"/>
      <c r="R47" s="195"/>
      <c r="S47" s="195"/>
      <c r="T47" s="195"/>
      <c r="U47" s="195"/>
      <c r="V47" s="195"/>
      <c r="W47" s="195"/>
    </row>
    <row r="48" spans="1:25" s="197" customFormat="1" ht="12.75" customHeight="1" x14ac:dyDescent="0.25">
      <c r="A48" s="226"/>
      <c r="B48" s="227"/>
      <c r="D48" s="196"/>
      <c r="E48" s="218"/>
      <c r="F48" s="218"/>
      <c r="G48" s="218"/>
      <c r="H48" s="218"/>
      <c r="I48" s="218"/>
      <c r="J48" s="195"/>
      <c r="K48" s="195"/>
      <c r="L48" s="195"/>
      <c r="M48" s="195"/>
      <c r="N48" s="195"/>
      <c r="O48" s="195"/>
      <c r="P48" s="195"/>
      <c r="Q48" s="195"/>
      <c r="R48" s="195"/>
      <c r="S48" s="195"/>
      <c r="T48" s="195"/>
      <c r="U48" s="195"/>
      <c r="V48" s="195"/>
      <c r="W48" s="195"/>
    </row>
    <row r="49" spans="2:23" s="197" customFormat="1" ht="12.75" customHeight="1" x14ac:dyDescent="0.25">
      <c r="B49" s="227"/>
      <c r="D49" s="196"/>
      <c r="E49" s="218"/>
      <c r="F49" s="218"/>
      <c r="G49" s="218"/>
      <c r="H49" s="218"/>
      <c r="I49" s="218"/>
      <c r="J49" s="195"/>
      <c r="K49" s="195"/>
      <c r="L49" s="195"/>
      <c r="M49" s="195"/>
      <c r="N49" s="195"/>
      <c r="O49" s="195"/>
      <c r="P49" s="195"/>
      <c r="Q49" s="195"/>
      <c r="R49" s="195"/>
      <c r="S49" s="195"/>
      <c r="T49" s="195"/>
      <c r="U49" s="195"/>
      <c r="V49" s="195"/>
      <c r="W49" s="195"/>
    </row>
    <row r="50" spans="2:23" s="197" customFormat="1" ht="12.75" customHeight="1" x14ac:dyDescent="0.25">
      <c r="B50" s="227"/>
      <c r="C50" s="235"/>
      <c r="D50" s="196"/>
      <c r="E50" s="218"/>
      <c r="F50" s="218"/>
      <c r="G50" s="218"/>
      <c r="H50" s="218"/>
      <c r="I50" s="218"/>
      <c r="J50" s="195"/>
      <c r="K50" s="195"/>
      <c r="L50" s="195"/>
      <c r="M50" s="195"/>
      <c r="N50" s="195"/>
      <c r="O50" s="195"/>
      <c r="P50" s="195"/>
      <c r="Q50" s="195"/>
      <c r="R50" s="195"/>
      <c r="S50" s="195"/>
      <c r="T50" s="195"/>
      <c r="U50" s="195"/>
      <c r="V50" s="195"/>
      <c r="W50" s="195"/>
    </row>
    <row r="51" spans="2:23" s="197" customFormat="1" ht="12.75" customHeight="1" x14ac:dyDescent="0.25">
      <c r="B51" s="239"/>
      <c r="C51" s="235"/>
      <c r="D51" s="240"/>
      <c r="E51" s="195"/>
      <c r="F51" s="195"/>
      <c r="G51" s="195"/>
      <c r="H51" s="195"/>
      <c r="I51" s="195"/>
      <c r="J51" s="195">
        <f>891440.62-31955.79</f>
        <v>859484.83</v>
      </c>
      <c r="K51" s="195"/>
      <c r="L51" s="195"/>
      <c r="M51" s="195"/>
      <c r="N51" s="195"/>
      <c r="O51" s="195"/>
      <c r="P51" s="195"/>
      <c r="Q51" s="195"/>
      <c r="R51" s="195"/>
      <c r="S51" s="195"/>
      <c r="T51" s="195"/>
      <c r="U51" s="195"/>
      <c r="V51" s="195"/>
      <c r="W51" s="195"/>
    </row>
    <row r="52" spans="2:23" s="197" customFormat="1" ht="12.75" customHeight="1" x14ac:dyDescent="0.25">
      <c r="F52" s="241"/>
      <c r="G52" s="241"/>
      <c r="H52" s="241"/>
      <c r="I52" s="241"/>
      <c r="J52" s="241"/>
      <c r="K52" s="241"/>
      <c r="L52" s="195"/>
      <c r="M52" s="195"/>
      <c r="N52" s="195"/>
      <c r="O52" s="195"/>
      <c r="P52" s="195"/>
      <c r="Q52" s="195"/>
      <c r="R52" s="195"/>
      <c r="S52" s="195"/>
      <c r="T52" s="195"/>
      <c r="U52" s="195"/>
      <c r="V52" s="195"/>
      <c r="W52" s="195"/>
    </row>
    <row r="53" spans="2:23" s="197" customFormat="1" ht="12.75" customHeight="1" x14ac:dyDescent="0.25">
      <c r="B53" s="239"/>
      <c r="C53" s="242"/>
      <c r="D53" s="240"/>
      <c r="E53" s="195"/>
      <c r="F53" s="195"/>
      <c r="G53" s="195"/>
      <c r="H53" s="195"/>
      <c r="I53" s="195"/>
      <c r="J53" s="195"/>
      <c r="K53" s="195"/>
      <c r="L53" s="195"/>
      <c r="M53" s="195"/>
      <c r="N53" s="195"/>
      <c r="O53" s="195"/>
      <c r="P53" s="195"/>
      <c r="Q53" s="195"/>
      <c r="R53" s="195"/>
      <c r="S53" s="195"/>
      <c r="T53" s="195"/>
      <c r="U53" s="195"/>
      <c r="V53" s="195"/>
      <c r="W53" s="195"/>
    </row>
    <row r="54" spans="2:23" s="195" customFormat="1" ht="12.75" customHeight="1" x14ac:dyDescent="0.25">
      <c r="B54" s="239"/>
      <c r="C54" s="197"/>
      <c r="D54" s="240"/>
    </row>
    <row r="55" spans="2:23" s="195" customFormat="1" ht="12.75" customHeight="1" x14ac:dyDescent="0.25">
      <c r="B55" s="239"/>
      <c r="D55" s="240"/>
    </row>
    <row r="56" spans="2:23" s="195" customFormat="1" ht="12.75" customHeight="1" x14ac:dyDescent="0.25">
      <c r="B56" s="239"/>
      <c r="D56" s="240"/>
    </row>
    <row r="57" spans="2:23" s="195" customFormat="1" ht="12.75" customHeight="1" x14ac:dyDescent="0.25">
      <c r="B57" s="239"/>
      <c r="D57" s="240"/>
    </row>
    <row r="58" spans="2:23" s="195" customFormat="1" ht="12.75" customHeight="1" x14ac:dyDescent="0.25">
      <c r="B58" s="239"/>
      <c r="D58" s="240"/>
    </row>
    <row r="59" spans="2:23" s="195" customFormat="1" ht="12.75" customHeight="1" x14ac:dyDescent="0.25">
      <c r="B59" s="239"/>
      <c r="D59" s="240"/>
    </row>
    <row r="60" spans="2:23" s="195" customFormat="1" ht="12.75" customHeight="1" x14ac:dyDescent="0.25">
      <c r="B60" s="239"/>
      <c r="D60" s="240"/>
    </row>
    <row r="61" spans="2:23" s="195" customFormat="1" ht="12.75" customHeight="1" x14ac:dyDescent="0.25">
      <c r="B61" s="239"/>
      <c r="D61" s="240"/>
    </row>
    <row r="62" spans="2:23" ht="12.75" customHeight="1" x14ac:dyDescent="0.2"/>
  </sheetData>
  <pageMargins left="0.25" right="0.25" top="1.25" bottom="0.75" header="0.3" footer="0.3"/>
  <pageSetup scale="65" orientation="landscape" r:id="rId1"/>
  <headerFooter alignWithMargins="0">
    <oddHeader xml:space="preserve">&amp;CDepartment of Administrative Services
Elevator Upgrades/Replacements
2000
&amp;A
&amp;D
</oddHeader>
    <oddFooter>&amp;LAcct Codes 0017-335-2000
Reversion 6/30/2027
&amp;C&amp;Z&amp;F&amp;R&amp;P/&amp;N</oddFooter>
  </headerFooter>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J662"/>
  <sheetViews>
    <sheetView topLeftCell="A32" zoomScaleNormal="100" workbookViewId="0">
      <selection activeCell="K54" sqref="K54"/>
    </sheetView>
  </sheetViews>
  <sheetFormatPr defaultColWidth="11.42578125" defaultRowHeight="12.75" x14ac:dyDescent="0.2"/>
  <cols>
    <col min="1" max="1" width="24.5703125" style="65" customWidth="1"/>
    <col min="2" max="3" width="9.42578125" style="66" customWidth="1"/>
    <col min="4" max="4" width="42.42578125" style="67" customWidth="1"/>
    <col min="5" max="5" width="12.5703125" style="56" customWidth="1"/>
    <col min="6" max="6" width="13.5703125" style="68" customWidth="1"/>
    <col min="7" max="7" width="12.42578125" style="68" customWidth="1"/>
    <col min="8" max="8" width="10.5703125" style="68" customWidth="1"/>
    <col min="9" max="9" width="12.7109375" style="56" customWidth="1"/>
    <col min="10" max="16384" width="11.42578125" style="56"/>
  </cols>
  <sheetData>
    <row r="1" spans="1:10" s="30" customFormat="1" ht="24.75" customHeight="1" x14ac:dyDescent="0.25">
      <c r="A1" s="2" t="str">
        <f>'RECAP #9440.00'!B1</f>
        <v>DAS CC Elevator Replacements</v>
      </c>
      <c r="B1" s="3"/>
      <c r="C1" s="3"/>
      <c r="D1" s="4"/>
      <c r="E1" s="4"/>
      <c r="F1" s="4"/>
      <c r="G1" s="29"/>
      <c r="H1" s="29"/>
    </row>
    <row r="2" spans="1:10" s="30" customFormat="1" ht="15.75" x14ac:dyDescent="0.25">
      <c r="A2" s="6" t="str">
        <f>'RECAP #9440.00'!B2</f>
        <v>Project # 9440.00</v>
      </c>
      <c r="B2" s="5"/>
      <c r="C2" s="5"/>
      <c r="D2" s="4"/>
      <c r="E2" s="4"/>
      <c r="F2" s="4"/>
      <c r="G2" s="29"/>
      <c r="H2" s="29"/>
    </row>
    <row r="3" spans="1:10" s="30" customFormat="1" ht="15.75" x14ac:dyDescent="0.25">
      <c r="A3" s="7" t="str">
        <f>'RECAP #9440.00'!B3</f>
        <v>Program code 944000</v>
      </c>
      <c r="B3" s="5"/>
      <c r="C3" s="5"/>
      <c r="D3" s="4"/>
      <c r="E3" s="8" t="str">
        <f>'RECAP #9440.00'!E3</f>
        <v>Major Program 4D03</v>
      </c>
      <c r="F3" s="4"/>
      <c r="G3" s="29"/>
      <c r="H3" s="29"/>
    </row>
    <row r="4" spans="1:10" s="30" customFormat="1" ht="15.75" x14ac:dyDescent="0.25">
      <c r="A4" s="31" t="s">
        <v>14</v>
      </c>
      <c r="B4" s="32"/>
      <c r="C4" s="32"/>
      <c r="D4" s="33"/>
      <c r="E4" s="34" t="s">
        <v>29</v>
      </c>
      <c r="F4" s="29"/>
      <c r="G4" s="29"/>
      <c r="H4" s="29"/>
    </row>
    <row r="5" spans="1:10" s="30" customFormat="1" ht="15.75" x14ac:dyDescent="0.25">
      <c r="A5" s="11"/>
      <c r="B5" s="36"/>
      <c r="C5" s="36"/>
      <c r="D5" s="37"/>
      <c r="E5" s="38"/>
      <c r="F5" s="39"/>
      <c r="G5" s="40"/>
      <c r="H5" s="40"/>
      <c r="I5" s="36"/>
    </row>
    <row r="6" spans="1:10" s="30" customFormat="1" ht="15.75" x14ac:dyDescent="0.25">
      <c r="A6" s="35" t="s">
        <v>67</v>
      </c>
      <c r="B6" s="11"/>
      <c r="C6" s="11"/>
      <c r="D6" s="41"/>
      <c r="E6" s="38" t="s">
        <v>84</v>
      </c>
      <c r="F6" s="43"/>
      <c r="G6" s="44"/>
      <c r="H6" s="40"/>
      <c r="I6" s="36"/>
    </row>
    <row r="7" spans="1:10" s="30" customFormat="1" ht="15.75" x14ac:dyDescent="0.25">
      <c r="A7" s="11" t="str">
        <f>'RECAP #9440.00'!B6</f>
        <v>Project Manager - Brad T.</v>
      </c>
      <c r="B7" s="45"/>
      <c r="C7" s="45"/>
      <c r="D7" s="45"/>
      <c r="E7" s="44" t="s">
        <v>5</v>
      </c>
      <c r="F7" s="44"/>
      <c r="G7" s="44"/>
      <c r="H7" s="40"/>
      <c r="I7" s="36"/>
      <c r="J7" s="30" t="s">
        <v>5</v>
      </c>
    </row>
    <row r="8" spans="1:10" s="30" customFormat="1" ht="32.25" thickBot="1" x14ac:dyDescent="0.3">
      <c r="A8" s="46" t="s">
        <v>20</v>
      </c>
      <c r="B8" s="47" t="s">
        <v>21</v>
      </c>
      <c r="C8" s="69" t="s">
        <v>31</v>
      </c>
      <c r="D8" s="48" t="s">
        <v>32</v>
      </c>
      <c r="E8" s="49" t="s">
        <v>23</v>
      </c>
      <c r="F8" s="49" t="s">
        <v>24</v>
      </c>
      <c r="G8" s="49" t="s">
        <v>25</v>
      </c>
      <c r="H8" s="49" t="s">
        <v>26</v>
      </c>
      <c r="I8" s="49" t="s">
        <v>27</v>
      </c>
      <c r="J8" s="30" t="s">
        <v>5</v>
      </c>
    </row>
    <row r="9" spans="1:10" x14ac:dyDescent="0.2">
      <c r="A9" s="70"/>
      <c r="B9" s="51"/>
      <c r="C9" s="51"/>
      <c r="D9" s="60" t="s">
        <v>33</v>
      </c>
      <c r="E9" s="121">
        <v>75000</v>
      </c>
      <c r="F9" s="54">
        <f>E9</f>
        <v>75000</v>
      </c>
      <c r="G9" s="55"/>
      <c r="H9" s="55"/>
      <c r="I9" s="55">
        <f>F9</f>
        <v>75000</v>
      </c>
    </row>
    <row r="10" spans="1:10" x14ac:dyDescent="0.2">
      <c r="A10" s="75" t="s">
        <v>92</v>
      </c>
      <c r="B10" s="51">
        <v>45574</v>
      </c>
      <c r="C10" s="122">
        <v>2507</v>
      </c>
      <c r="D10" s="60" t="s">
        <v>101</v>
      </c>
      <c r="E10" s="54"/>
      <c r="F10" s="54">
        <f t="shared" ref="F10:F56" si="0">F9+E10</f>
        <v>75000</v>
      </c>
      <c r="G10" s="123">
        <f>32.59+11.92</f>
        <v>44.510000000000005</v>
      </c>
      <c r="H10" s="55">
        <f t="shared" ref="H10:H56" si="1">H9+G10</f>
        <v>44.510000000000005</v>
      </c>
      <c r="I10" s="55">
        <f t="shared" ref="I10:I56" si="2">I9-G10+E10</f>
        <v>74955.490000000005</v>
      </c>
    </row>
    <row r="11" spans="1:10" x14ac:dyDescent="0.2">
      <c r="A11" s="75" t="s">
        <v>92</v>
      </c>
      <c r="B11" s="51">
        <v>45574</v>
      </c>
      <c r="C11" s="122">
        <v>9500</v>
      </c>
      <c r="D11" s="60" t="s">
        <v>102</v>
      </c>
      <c r="E11" s="54"/>
      <c r="F11" s="54">
        <f t="shared" si="0"/>
        <v>75000</v>
      </c>
      <c r="G11" s="123">
        <f>25.5+369.6</f>
        <v>395.1</v>
      </c>
      <c r="H11" s="55">
        <f t="shared" si="1"/>
        <v>439.61</v>
      </c>
      <c r="I11" s="55">
        <f t="shared" si="2"/>
        <v>74560.39</v>
      </c>
    </row>
    <row r="12" spans="1:10" x14ac:dyDescent="0.2">
      <c r="A12" s="75" t="s">
        <v>103</v>
      </c>
      <c r="B12" s="51">
        <v>45603</v>
      </c>
      <c r="C12" s="122">
        <v>2507</v>
      </c>
      <c r="D12" s="60" t="s">
        <v>104</v>
      </c>
      <c r="E12" s="54"/>
      <c r="F12" s="54">
        <f t="shared" si="0"/>
        <v>75000</v>
      </c>
      <c r="G12" s="123">
        <f>13.97+28.75</f>
        <v>42.72</v>
      </c>
      <c r="H12" s="55">
        <f t="shared" si="1"/>
        <v>482.33000000000004</v>
      </c>
      <c r="I12" s="55">
        <f t="shared" si="2"/>
        <v>74517.67</v>
      </c>
    </row>
    <row r="13" spans="1:10" x14ac:dyDescent="0.2">
      <c r="A13" s="75" t="s">
        <v>103</v>
      </c>
      <c r="B13" s="51">
        <v>45603</v>
      </c>
      <c r="C13" s="122">
        <v>9500</v>
      </c>
      <c r="D13" s="60" t="s">
        <v>105</v>
      </c>
      <c r="E13" s="54"/>
      <c r="F13" s="54">
        <f t="shared" si="0"/>
        <v>75000</v>
      </c>
      <c r="G13" s="123">
        <f>22.5+260.7</f>
        <v>283.2</v>
      </c>
      <c r="H13" s="55">
        <f t="shared" si="1"/>
        <v>765.53</v>
      </c>
      <c r="I13" s="55">
        <f t="shared" si="2"/>
        <v>74234.47</v>
      </c>
    </row>
    <row r="14" spans="1:10" ht="15" x14ac:dyDescent="0.25">
      <c r="A14" s="75" t="s">
        <v>108</v>
      </c>
      <c r="B14" s="51">
        <v>45635</v>
      </c>
      <c r="C14" s="122">
        <v>2507</v>
      </c>
      <c r="D14" s="124" t="s">
        <v>109</v>
      </c>
      <c r="E14" s="54"/>
      <c r="F14" s="54">
        <f t="shared" si="0"/>
        <v>75000</v>
      </c>
      <c r="G14" s="123">
        <f>51.64+93.26</f>
        <v>144.9</v>
      </c>
      <c r="H14" s="55">
        <f t="shared" si="1"/>
        <v>910.43</v>
      </c>
      <c r="I14" s="55">
        <f t="shared" si="2"/>
        <v>74089.570000000007</v>
      </c>
    </row>
    <row r="15" spans="1:10" ht="15" x14ac:dyDescent="0.25">
      <c r="A15" s="75" t="s">
        <v>108</v>
      </c>
      <c r="B15" s="51">
        <v>45635</v>
      </c>
      <c r="C15" s="122">
        <v>9500</v>
      </c>
      <c r="D15" t="s">
        <v>110</v>
      </c>
      <c r="E15" s="54"/>
      <c r="F15" s="54">
        <f t="shared" si="0"/>
        <v>75000</v>
      </c>
      <c r="G15" s="123">
        <f>64.5+897.6</f>
        <v>962.1</v>
      </c>
      <c r="H15" s="55">
        <f t="shared" si="1"/>
        <v>1872.53</v>
      </c>
      <c r="I15" s="55">
        <f t="shared" si="2"/>
        <v>73127.47</v>
      </c>
    </row>
    <row r="16" spans="1:10" x14ac:dyDescent="0.2">
      <c r="A16" s="75" t="s">
        <v>137</v>
      </c>
      <c r="B16" s="128">
        <v>45666</v>
      </c>
      <c r="C16" s="129">
        <v>2507</v>
      </c>
      <c r="D16" s="130" t="s">
        <v>138</v>
      </c>
      <c r="E16" s="54"/>
      <c r="F16" s="54">
        <f t="shared" si="0"/>
        <v>75000</v>
      </c>
      <c r="G16" s="123">
        <f>65.61+79.24</f>
        <v>144.85</v>
      </c>
      <c r="H16" s="55">
        <f t="shared" si="1"/>
        <v>2017.3799999999999</v>
      </c>
      <c r="I16" s="55">
        <f t="shared" si="2"/>
        <v>72982.62</v>
      </c>
    </row>
    <row r="17" spans="1:9" x14ac:dyDescent="0.2">
      <c r="A17" s="75" t="s">
        <v>137</v>
      </c>
      <c r="B17" s="128">
        <v>45666</v>
      </c>
      <c r="C17" s="129">
        <v>9500</v>
      </c>
      <c r="D17" s="71" t="s">
        <v>139</v>
      </c>
      <c r="E17" s="54"/>
      <c r="F17" s="54">
        <f t="shared" si="0"/>
        <v>75000</v>
      </c>
      <c r="G17" s="123">
        <f>108+1340.9</f>
        <v>1448.9</v>
      </c>
      <c r="H17" s="55">
        <f t="shared" si="1"/>
        <v>3466.2799999999997</v>
      </c>
      <c r="I17" s="55">
        <f t="shared" si="2"/>
        <v>71533.72</v>
      </c>
    </row>
    <row r="18" spans="1:9" x14ac:dyDescent="0.2">
      <c r="A18" s="75" t="s">
        <v>151</v>
      </c>
      <c r="B18" s="128">
        <v>45699</v>
      </c>
      <c r="C18" s="129">
        <v>2507</v>
      </c>
      <c r="D18" s="130" t="s">
        <v>152</v>
      </c>
      <c r="E18" s="54"/>
      <c r="F18" s="54">
        <f t="shared" si="0"/>
        <v>75000</v>
      </c>
      <c r="G18" s="123">
        <f>54.61+68.02</f>
        <v>122.63</v>
      </c>
      <c r="H18" s="55">
        <f t="shared" si="1"/>
        <v>3588.91</v>
      </c>
      <c r="I18" s="55">
        <f t="shared" si="2"/>
        <v>71411.09</v>
      </c>
    </row>
    <row r="19" spans="1:9" x14ac:dyDescent="0.2">
      <c r="A19" s="75" t="s">
        <v>151</v>
      </c>
      <c r="B19" s="128">
        <v>45699</v>
      </c>
      <c r="C19" s="129">
        <v>9500</v>
      </c>
      <c r="D19" s="71" t="s">
        <v>153</v>
      </c>
      <c r="E19" s="54"/>
      <c r="F19" s="54">
        <f t="shared" si="0"/>
        <v>75000</v>
      </c>
      <c r="G19" s="123">
        <f>80+1224.3</f>
        <v>1304.3</v>
      </c>
      <c r="H19" s="55">
        <f t="shared" si="1"/>
        <v>4893.21</v>
      </c>
      <c r="I19" s="55">
        <f t="shared" si="2"/>
        <v>70106.789999999994</v>
      </c>
    </row>
    <row r="20" spans="1:9" x14ac:dyDescent="0.2">
      <c r="A20" s="75" t="s">
        <v>176</v>
      </c>
      <c r="B20" s="51">
        <v>45723</v>
      </c>
      <c r="C20" s="122">
        <v>2507</v>
      </c>
      <c r="D20" s="130" t="s">
        <v>177</v>
      </c>
      <c r="E20" s="54"/>
      <c r="F20" s="54">
        <f t="shared" si="0"/>
        <v>75000</v>
      </c>
      <c r="G20" s="123">
        <f>43.18+157.07</f>
        <v>200.25</v>
      </c>
      <c r="H20" s="55">
        <f t="shared" si="1"/>
        <v>5093.46</v>
      </c>
      <c r="I20" s="55">
        <f t="shared" si="2"/>
        <v>69906.539999999994</v>
      </c>
    </row>
    <row r="21" spans="1:9" x14ac:dyDescent="0.2">
      <c r="A21" s="75" t="s">
        <v>176</v>
      </c>
      <c r="B21" s="51">
        <v>45723</v>
      </c>
      <c r="C21" s="122">
        <v>9500</v>
      </c>
      <c r="D21" s="71" t="s">
        <v>178</v>
      </c>
      <c r="E21" s="54"/>
      <c r="F21" s="54">
        <f t="shared" si="0"/>
        <v>75000</v>
      </c>
      <c r="G21" s="123">
        <f>60.5+806.3</f>
        <v>866.8</v>
      </c>
      <c r="H21" s="55">
        <f t="shared" si="1"/>
        <v>5960.26</v>
      </c>
      <c r="I21" s="55">
        <f t="shared" si="2"/>
        <v>69039.739999999991</v>
      </c>
    </row>
    <row r="22" spans="1:9" x14ac:dyDescent="0.2">
      <c r="A22" s="75" t="s">
        <v>184</v>
      </c>
      <c r="B22" s="51">
        <v>45756</v>
      </c>
      <c r="C22" s="122">
        <v>2507</v>
      </c>
      <c r="D22" s="130" t="s">
        <v>185</v>
      </c>
      <c r="E22" s="54"/>
      <c r="F22" s="54">
        <f t="shared" si="0"/>
        <v>75000</v>
      </c>
      <c r="G22" s="123">
        <f>55.45+81.34</f>
        <v>136.79000000000002</v>
      </c>
      <c r="H22" s="55">
        <f t="shared" si="1"/>
        <v>6097.05</v>
      </c>
      <c r="I22" s="55">
        <f t="shared" si="2"/>
        <v>68902.95</v>
      </c>
    </row>
    <row r="23" spans="1:9" x14ac:dyDescent="0.2">
      <c r="A23" s="75" t="s">
        <v>184</v>
      </c>
      <c r="B23" s="51">
        <v>45756</v>
      </c>
      <c r="C23" s="122">
        <v>9500</v>
      </c>
      <c r="D23" s="71" t="s">
        <v>186</v>
      </c>
      <c r="E23" s="54"/>
      <c r="F23" s="54">
        <f t="shared" si="0"/>
        <v>75000</v>
      </c>
      <c r="G23" s="123">
        <f>76.5+902</f>
        <v>978.5</v>
      </c>
      <c r="H23" s="55">
        <f t="shared" si="1"/>
        <v>7075.55</v>
      </c>
      <c r="I23" s="55">
        <f t="shared" si="2"/>
        <v>67924.45</v>
      </c>
    </row>
    <row r="24" spans="1:9" x14ac:dyDescent="0.2">
      <c r="A24" s="75" t="s">
        <v>219</v>
      </c>
      <c r="B24" s="51">
        <v>45786</v>
      </c>
      <c r="C24" s="122">
        <v>2507</v>
      </c>
      <c r="D24" s="130" t="s">
        <v>220</v>
      </c>
      <c r="E24" s="54"/>
      <c r="F24" s="54">
        <f t="shared" si="0"/>
        <v>75000</v>
      </c>
      <c r="G24" s="123">
        <f>83.81+112.19</f>
        <v>196</v>
      </c>
      <c r="H24" s="55">
        <f t="shared" si="1"/>
        <v>7271.55</v>
      </c>
      <c r="I24" s="55">
        <f t="shared" si="2"/>
        <v>67728.45</v>
      </c>
    </row>
    <row r="25" spans="1:9" x14ac:dyDescent="0.2">
      <c r="A25" s="75" t="s">
        <v>219</v>
      </c>
      <c r="B25" s="51">
        <v>45786</v>
      </c>
      <c r="C25" s="122">
        <v>9500</v>
      </c>
      <c r="D25" s="71" t="s">
        <v>221</v>
      </c>
      <c r="E25" s="54"/>
      <c r="F25" s="54">
        <f t="shared" si="0"/>
        <v>75000</v>
      </c>
      <c r="G25" s="123">
        <f>105+1243</f>
        <v>1348</v>
      </c>
      <c r="H25" s="55">
        <f t="shared" si="1"/>
        <v>8619.5499999999993</v>
      </c>
      <c r="I25" s="55">
        <f t="shared" si="2"/>
        <v>66380.45</v>
      </c>
    </row>
    <row r="26" spans="1:9" x14ac:dyDescent="0.2">
      <c r="A26" s="75" t="s">
        <v>249</v>
      </c>
      <c r="B26" s="51">
        <v>45817</v>
      </c>
      <c r="C26" s="122">
        <v>2507</v>
      </c>
      <c r="D26" s="130" t="s">
        <v>250</v>
      </c>
      <c r="E26" s="54"/>
      <c r="F26" s="54">
        <f t="shared" si="0"/>
        <v>75000</v>
      </c>
      <c r="G26" s="123">
        <f>171.86+140.94</f>
        <v>312.8</v>
      </c>
      <c r="H26" s="55">
        <f t="shared" si="1"/>
        <v>8932.3499999999985</v>
      </c>
      <c r="I26" s="55">
        <f t="shared" si="2"/>
        <v>66067.649999999994</v>
      </c>
    </row>
    <row r="27" spans="1:9" x14ac:dyDescent="0.2">
      <c r="A27" s="75" t="s">
        <v>249</v>
      </c>
      <c r="B27" s="51">
        <v>45817</v>
      </c>
      <c r="C27" s="122">
        <v>9500</v>
      </c>
      <c r="D27" s="71" t="s">
        <v>251</v>
      </c>
      <c r="E27" s="54"/>
      <c r="F27" s="54">
        <f t="shared" si="0"/>
        <v>75000</v>
      </c>
      <c r="G27" s="123">
        <f>199.5+2247.3</f>
        <v>2446.8000000000002</v>
      </c>
      <c r="H27" s="55">
        <f t="shared" si="1"/>
        <v>11379.149999999998</v>
      </c>
      <c r="I27" s="55">
        <f t="shared" si="2"/>
        <v>63620.849999999991</v>
      </c>
    </row>
    <row r="28" spans="1:9" x14ac:dyDescent="0.2">
      <c r="A28" s="75" t="s">
        <v>264</v>
      </c>
      <c r="B28" s="51">
        <v>45848</v>
      </c>
      <c r="C28" s="122">
        <v>2507</v>
      </c>
      <c r="D28" s="130" t="s">
        <v>265</v>
      </c>
      <c r="E28" s="54"/>
      <c r="F28" s="54">
        <f t="shared" si="0"/>
        <v>75000</v>
      </c>
      <c r="G28" s="123">
        <f>92.7+107.98</f>
        <v>200.68</v>
      </c>
      <c r="H28" s="55">
        <f t="shared" si="1"/>
        <v>11579.829999999998</v>
      </c>
      <c r="I28" s="55">
        <f t="shared" si="2"/>
        <v>63420.169999999991</v>
      </c>
    </row>
    <row r="29" spans="1:9" x14ac:dyDescent="0.2">
      <c r="A29" s="75" t="s">
        <v>264</v>
      </c>
      <c r="B29" s="51">
        <v>45848</v>
      </c>
      <c r="C29" s="122">
        <v>9500</v>
      </c>
      <c r="D29" s="71" t="s">
        <v>266</v>
      </c>
      <c r="E29" s="54"/>
      <c r="F29" s="54">
        <f t="shared" si="0"/>
        <v>75000</v>
      </c>
      <c r="G29" s="123">
        <f>137.5+1419</f>
        <v>1556.5</v>
      </c>
      <c r="H29" s="55">
        <f t="shared" si="1"/>
        <v>13136.329999999998</v>
      </c>
      <c r="I29" s="55">
        <f t="shared" si="2"/>
        <v>61863.669999999991</v>
      </c>
    </row>
    <row r="30" spans="1:9" ht="12.75" customHeight="1" x14ac:dyDescent="0.2">
      <c r="A30" s="75" t="s">
        <v>310</v>
      </c>
      <c r="B30" s="51">
        <v>45911</v>
      </c>
      <c r="C30" s="122">
        <v>2507</v>
      </c>
      <c r="D30" s="185" t="s">
        <v>311</v>
      </c>
      <c r="E30" s="54"/>
      <c r="F30" s="54">
        <f t="shared" si="0"/>
        <v>75000</v>
      </c>
      <c r="G30" s="123">
        <v>144.13999999999999</v>
      </c>
      <c r="H30" s="55">
        <f t="shared" si="1"/>
        <v>13280.469999999998</v>
      </c>
      <c r="I30" s="55">
        <f t="shared" si="2"/>
        <v>61719.529999999992</v>
      </c>
    </row>
    <row r="31" spans="1:9" ht="12.75" customHeight="1" x14ac:dyDescent="0.2">
      <c r="A31" s="75" t="s">
        <v>310</v>
      </c>
      <c r="B31" s="51">
        <v>45911</v>
      </c>
      <c r="C31" s="122">
        <v>9500</v>
      </c>
      <c r="D31" s="185" t="s">
        <v>311</v>
      </c>
      <c r="E31" s="54"/>
      <c r="F31" s="54">
        <f t="shared" si="0"/>
        <v>75000</v>
      </c>
      <c r="G31" s="123">
        <v>1595.5</v>
      </c>
      <c r="H31" s="55">
        <f t="shared" si="1"/>
        <v>14875.969999999998</v>
      </c>
      <c r="I31" s="55">
        <f t="shared" si="2"/>
        <v>60124.029999999992</v>
      </c>
    </row>
    <row r="32" spans="1:9" ht="12.75" customHeight="1" x14ac:dyDescent="0.2">
      <c r="A32" s="75" t="s">
        <v>316</v>
      </c>
      <c r="B32" s="51">
        <v>45908</v>
      </c>
      <c r="C32" s="122">
        <v>2507</v>
      </c>
      <c r="D32" s="130" t="s">
        <v>317</v>
      </c>
      <c r="E32" s="54"/>
      <c r="F32" s="54">
        <f t="shared" si="0"/>
        <v>75000</v>
      </c>
      <c r="G32" s="123">
        <f>45.4+65.81</f>
        <v>111.21000000000001</v>
      </c>
      <c r="H32" s="55">
        <f t="shared" si="1"/>
        <v>14987.179999999997</v>
      </c>
      <c r="I32" s="55">
        <f t="shared" si="2"/>
        <v>60012.819999999992</v>
      </c>
    </row>
    <row r="33" spans="1:9" ht="12.75" customHeight="1" x14ac:dyDescent="0.2">
      <c r="A33" s="75" t="s">
        <v>316</v>
      </c>
      <c r="B33" s="51">
        <v>45908</v>
      </c>
      <c r="C33" s="122">
        <v>9500</v>
      </c>
      <c r="D33" s="71" t="s">
        <v>318</v>
      </c>
      <c r="E33" s="54"/>
      <c r="F33" s="54">
        <f t="shared" si="0"/>
        <v>75000</v>
      </c>
      <c r="G33" s="123">
        <f>51.5+810.7</f>
        <v>862.2</v>
      </c>
      <c r="H33" s="55">
        <f t="shared" si="1"/>
        <v>15849.379999999997</v>
      </c>
      <c r="I33" s="55">
        <f t="shared" si="2"/>
        <v>59150.619999999995</v>
      </c>
    </row>
    <row r="34" spans="1:9" ht="12.75" customHeight="1" x14ac:dyDescent="0.2">
      <c r="A34" s="75" t="s">
        <v>331</v>
      </c>
      <c r="B34" s="51">
        <v>45937</v>
      </c>
      <c r="C34" s="122" t="s">
        <v>332</v>
      </c>
      <c r="D34" s="130" t="s">
        <v>333</v>
      </c>
      <c r="E34" s="54"/>
      <c r="F34" s="54">
        <f t="shared" si="0"/>
        <v>75000</v>
      </c>
      <c r="G34" s="123">
        <v>209.29</v>
      </c>
      <c r="H34" s="55">
        <f t="shared" si="1"/>
        <v>16058.669999999998</v>
      </c>
      <c r="I34" s="55">
        <f t="shared" si="2"/>
        <v>58941.329999999994</v>
      </c>
    </row>
    <row r="35" spans="1:9" ht="12.75" customHeight="1" x14ac:dyDescent="0.2">
      <c r="A35" s="75" t="s">
        <v>331</v>
      </c>
      <c r="B35" s="51">
        <v>45937</v>
      </c>
      <c r="C35" s="122">
        <v>9500</v>
      </c>
      <c r="D35" s="71" t="s">
        <v>334</v>
      </c>
      <c r="E35" s="54"/>
      <c r="F35" s="54">
        <f t="shared" si="0"/>
        <v>75000</v>
      </c>
      <c r="G35" s="123">
        <v>1093.2</v>
      </c>
      <c r="H35" s="55">
        <f t="shared" si="1"/>
        <v>17151.87</v>
      </c>
      <c r="I35" s="55">
        <f t="shared" si="2"/>
        <v>57848.13</v>
      </c>
    </row>
    <row r="36" spans="1:9" ht="12.75" customHeight="1" x14ac:dyDescent="0.2">
      <c r="A36" s="75" t="s">
        <v>359</v>
      </c>
      <c r="B36" s="51">
        <v>45968</v>
      </c>
      <c r="C36" s="122" t="s">
        <v>332</v>
      </c>
      <c r="D36" s="130" t="s">
        <v>360</v>
      </c>
      <c r="E36" s="54"/>
      <c r="F36" s="54">
        <f t="shared" si="0"/>
        <v>75000</v>
      </c>
      <c r="G36" s="123">
        <v>135.08000000000001</v>
      </c>
      <c r="H36" s="55">
        <f t="shared" si="1"/>
        <v>17286.95</v>
      </c>
      <c r="I36" s="55">
        <f t="shared" si="2"/>
        <v>57713.049999999996</v>
      </c>
    </row>
    <row r="37" spans="1:9" ht="12.75" customHeight="1" x14ac:dyDescent="0.2">
      <c r="A37" s="75" t="s">
        <v>359</v>
      </c>
      <c r="B37" s="51">
        <v>45968</v>
      </c>
      <c r="C37" s="122">
        <v>9500</v>
      </c>
      <c r="D37" s="71" t="s">
        <v>361</v>
      </c>
      <c r="E37" s="54"/>
      <c r="F37" s="54">
        <f t="shared" si="0"/>
        <v>75000</v>
      </c>
      <c r="G37" s="123">
        <v>1338.9</v>
      </c>
      <c r="H37" s="55">
        <f t="shared" si="1"/>
        <v>18625.850000000002</v>
      </c>
      <c r="I37" s="55">
        <f t="shared" si="2"/>
        <v>56374.149999999994</v>
      </c>
    </row>
    <row r="38" spans="1:9" ht="12.75" customHeight="1" x14ac:dyDescent="0.25">
      <c r="A38" s="75" t="s">
        <v>391</v>
      </c>
      <c r="B38" s="51">
        <v>45996</v>
      </c>
      <c r="C38" s="54" t="s">
        <v>332</v>
      </c>
      <c r="D38" s="130" t="s">
        <v>392</v>
      </c>
      <c r="E38"/>
      <c r="F38" s="54">
        <f t="shared" si="0"/>
        <v>75000</v>
      </c>
      <c r="G38" s="123">
        <v>223.74</v>
      </c>
      <c r="H38" s="55">
        <f t="shared" si="1"/>
        <v>18849.590000000004</v>
      </c>
      <c r="I38" s="55">
        <f t="shared" si="2"/>
        <v>56150.409999999996</v>
      </c>
    </row>
    <row r="39" spans="1:9" ht="12.75" customHeight="1" x14ac:dyDescent="0.25">
      <c r="A39" s="75" t="s">
        <v>391</v>
      </c>
      <c r="B39" s="51">
        <v>45996</v>
      </c>
      <c r="C39" s="188">
        <v>9500</v>
      </c>
      <c r="D39" s="71" t="s">
        <v>393</v>
      </c>
      <c r="E39"/>
      <c r="F39" s="54">
        <f t="shared" si="0"/>
        <v>75000</v>
      </c>
      <c r="G39" s="123">
        <v>1425</v>
      </c>
      <c r="H39" s="55">
        <f t="shared" si="1"/>
        <v>20274.590000000004</v>
      </c>
      <c r="I39" s="55">
        <f t="shared" si="2"/>
        <v>54725.409999999996</v>
      </c>
    </row>
    <row r="40" spans="1:9" ht="12.75" customHeight="1" x14ac:dyDescent="0.25">
      <c r="A40" s="75" t="s">
        <v>410</v>
      </c>
      <c r="B40" s="51">
        <v>46030</v>
      </c>
      <c r="C40" s="54" t="s">
        <v>332</v>
      </c>
      <c r="D40" s="130" t="s">
        <v>411</v>
      </c>
      <c r="E40"/>
      <c r="F40" s="54">
        <f t="shared" si="0"/>
        <v>75000</v>
      </c>
      <c r="G40" s="123">
        <v>225.73</v>
      </c>
      <c r="H40" s="55">
        <f t="shared" si="1"/>
        <v>20500.320000000003</v>
      </c>
      <c r="I40" s="55">
        <f t="shared" si="2"/>
        <v>54499.679999999993</v>
      </c>
    </row>
    <row r="41" spans="1:9" ht="12.75" customHeight="1" x14ac:dyDescent="0.25">
      <c r="A41" s="75" t="s">
        <v>410</v>
      </c>
      <c r="B41" s="51">
        <v>46030</v>
      </c>
      <c r="C41" s="188">
        <v>9500</v>
      </c>
      <c r="D41" s="71" t="s">
        <v>412</v>
      </c>
      <c r="E41"/>
      <c r="F41" s="54">
        <f t="shared" si="0"/>
        <v>75000</v>
      </c>
      <c r="G41" s="123">
        <v>2564.8000000000002</v>
      </c>
      <c r="H41" s="55">
        <f t="shared" si="1"/>
        <v>23065.120000000003</v>
      </c>
      <c r="I41" s="55">
        <f t="shared" si="2"/>
        <v>51934.87999999999</v>
      </c>
    </row>
    <row r="42" spans="1:9" ht="12.75" customHeight="1" x14ac:dyDescent="0.25">
      <c r="A42" s="75" t="s">
        <v>456</v>
      </c>
      <c r="B42" s="51">
        <v>46062</v>
      </c>
      <c r="C42" s="54" t="s">
        <v>332</v>
      </c>
      <c r="D42" s="130" t="s">
        <v>457</v>
      </c>
      <c r="E42"/>
      <c r="F42" s="54">
        <f t="shared" si="0"/>
        <v>75000</v>
      </c>
      <c r="G42" s="123">
        <v>241.27</v>
      </c>
      <c r="H42" s="55">
        <f t="shared" si="1"/>
        <v>23306.390000000003</v>
      </c>
      <c r="I42" s="55">
        <f t="shared" si="2"/>
        <v>51693.609999999993</v>
      </c>
    </row>
    <row r="43" spans="1:9" ht="12.75" customHeight="1" x14ac:dyDescent="0.25">
      <c r="A43" s="75" t="s">
        <v>456</v>
      </c>
      <c r="B43" s="51">
        <v>46062</v>
      </c>
      <c r="C43" s="188">
        <v>9500</v>
      </c>
      <c r="D43" s="71" t="s">
        <v>458</v>
      </c>
      <c r="E43"/>
      <c r="F43" s="54">
        <f t="shared" si="0"/>
        <v>75000</v>
      </c>
      <c r="G43" s="123">
        <v>2997.4</v>
      </c>
      <c r="H43" s="55">
        <f t="shared" si="1"/>
        <v>26303.790000000005</v>
      </c>
      <c r="I43" s="55">
        <f t="shared" si="2"/>
        <v>48696.209999999992</v>
      </c>
    </row>
    <row r="44" spans="1:9" ht="12.75" customHeight="1" x14ac:dyDescent="0.25">
      <c r="A44" s="75" t="s">
        <v>484</v>
      </c>
      <c r="B44" s="51">
        <v>46090</v>
      </c>
      <c r="C44" s="54" t="s">
        <v>332</v>
      </c>
      <c r="D44" s="130" t="s">
        <v>485</v>
      </c>
      <c r="E44"/>
      <c r="F44" s="54">
        <f t="shared" si="0"/>
        <v>75000</v>
      </c>
      <c r="G44" s="123">
        <v>254.81</v>
      </c>
      <c r="H44" s="55">
        <f t="shared" si="1"/>
        <v>26558.600000000006</v>
      </c>
      <c r="I44" s="55">
        <f t="shared" si="2"/>
        <v>48441.399999999994</v>
      </c>
    </row>
    <row r="45" spans="1:9" ht="12.75" customHeight="1" x14ac:dyDescent="0.25">
      <c r="A45" s="75" t="s">
        <v>484</v>
      </c>
      <c r="B45" s="51">
        <v>46090</v>
      </c>
      <c r="C45" s="188">
        <v>9500</v>
      </c>
      <c r="D45" s="71" t="s">
        <v>486</v>
      </c>
      <c r="E45"/>
      <c r="F45" s="54">
        <f t="shared" si="0"/>
        <v>75000</v>
      </c>
      <c r="G45" s="123">
        <v>2933.3</v>
      </c>
      <c r="H45" s="55">
        <f t="shared" si="1"/>
        <v>29491.900000000005</v>
      </c>
      <c r="I45" s="55">
        <f t="shared" si="2"/>
        <v>45508.099999999991</v>
      </c>
    </row>
    <row r="46" spans="1:9" ht="12.75" customHeight="1" x14ac:dyDescent="0.25">
      <c r="A46" s="75" t="s">
        <v>502</v>
      </c>
      <c r="B46" s="51">
        <v>46118</v>
      </c>
      <c r="C46" s="54" t="s">
        <v>332</v>
      </c>
      <c r="D46" s="130" t="s">
        <v>503</v>
      </c>
      <c r="E46"/>
      <c r="F46" s="54">
        <f t="shared" si="0"/>
        <v>75000</v>
      </c>
      <c r="G46" s="123">
        <v>429.76</v>
      </c>
      <c r="H46" s="55">
        <f t="shared" si="1"/>
        <v>29921.660000000003</v>
      </c>
      <c r="I46" s="55">
        <f t="shared" si="2"/>
        <v>45078.339999999989</v>
      </c>
    </row>
    <row r="47" spans="1:9" ht="12.75" customHeight="1" x14ac:dyDescent="0.25">
      <c r="A47" s="75" t="s">
        <v>502</v>
      </c>
      <c r="B47" s="51">
        <v>46118</v>
      </c>
      <c r="C47" s="188">
        <v>9500</v>
      </c>
      <c r="D47" s="71" t="s">
        <v>504</v>
      </c>
      <c r="E47"/>
      <c r="F47" s="54">
        <f t="shared" si="0"/>
        <v>75000</v>
      </c>
      <c r="G47" s="123">
        <v>3484.9</v>
      </c>
      <c r="H47" s="55">
        <f t="shared" si="1"/>
        <v>33406.560000000005</v>
      </c>
      <c r="I47" s="55">
        <f t="shared" si="2"/>
        <v>41593.439999999988</v>
      </c>
    </row>
    <row r="48" spans="1:9" ht="12.75" customHeight="1" x14ac:dyDescent="0.25">
      <c r="A48" s="75" t="s">
        <v>533</v>
      </c>
      <c r="B48" s="51">
        <v>46149</v>
      </c>
      <c r="C48" s="54" t="s">
        <v>332</v>
      </c>
      <c r="D48" s="130" t="s">
        <v>534</v>
      </c>
      <c r="E48"/>
      <c r="F48" s="54">
        <f t="shared" si="0"/>
        <v>75000</v>
      </c>
      <c r="G48" s="123">
        <v>303.81</v>
      </c>
      <c r="H48" s="55">
        <f t="shared" si="1"/>
        <v>33710.370000000003</v>
      </c>
      <c r="I48" s="55">
        <f t="shared" si="2"/>
        <v>41289.62999999999</v>
      </c>
    </row>
    <row r="49" spans="1:9" ht="12.75" customHeight="1" x14ac:dyDescent="0.25">
      <c r="A49" s="75" t="s">
        <v>533</v>
      </c>
      <c r="B49" s="51">
        <v>46149</v>
      </c>
      <c r="C49" s="188">
        <v>9500</v>
      </c>
      <c r="D49" s="71" t="s">
        <v>535</v>
      </c>
      <c r="E49"/>
      <c r="F49" s="54">
        <f t="shared" si="0"/>
        <v>75000</v>
      </c>
      <c r="G49" s="123">
        <v>3166</v>
      </c>
      <c r="H49" s="55">
        <f t="shared" si="1"/>
        <v>36876.370000000003</v>
      </c>
      <c r="I49" s="55">
        <f t="shared" si="2"/>
        <v>38123.62999999999</v>
      </c>
    </row>
    <row r="50" spans="1:9" ht="12.75" customHeight="1" x14ac:dyDescent="0.25">
      <c r="A50" s="75" t="s">
        <v>542</v>
      </c>
      <c r="B50" s="51">
        <v>46181</v>
      </c>
      <c r="C50" s="54" t="s">
        <v>332</v>
      </c>
      <c r="D50" s="130" t="s">
        <v>543</v>
      </c>
      <c r="E50"/>
      <c r="F50" s="54">
        <f t="shared" si="0"/>
        <v>75000</v>
      </c>
      <c r="G50" s="123">
        <v>224.11</v>
      </c>
      <c r="H50" s="55">
        <f t="shared" si="1"/>
        <v>37100.480000000003</v>
      </c>
      <c r="I50" s="55">
        <f t="shared" si="2"/>
        <v>37899.51999999999</v>
      </c>
    </row>
    <row r="51" spans="1:9" ht="12.75" customHeight="1" x14ac:dyDescent="0.25">
      <c r="A51" s="75" t="s">
        <v>542</v>
      </c>
      <c r="B51" s="51">
        <v>46181</v>
      </c>
      <c r="C51" s="188">
        <v>9500</v>
      </c>
      <c r="D51" s="71" t="s">
        <v>544</v>
      </c>
      <c r="E51"/>
      <c r="F51" s="54">
        <f t="shared" si="0"/>
        <v>75000</v>
      </c>
      <c r="G51" s="123">
        <v>2746.8</v>
      </c>
      <c r="H51" s="55">
        <f t="shared" si="1"/>
        <v>39847.280000000006</v>
      </c>
      <c r="I51" s="55">
        <f t="shared" si="2"/>
        <v>35152.719999999987</v>
      </c>
    </row>
    <row r="52" spans="1:9" ht="12.75" customHeight="1" x14ac:dyDescent="0.25">
      <c r="A52" s="75" t="s">
        <v>567</v>
      </c>
      <c r="B52" s="51">
        <v>46211</v>
      </c>
      <c r="C52" s="54" t="s">
        <v>332</v>
      </c>
      <c r="D52" s="130" t="s">
        <v>568</v>
      </c>
      <c r="E52"/>
      <c r="F52" s="54">
        <f t="shared" si="0"/>
        <v>75000</v>
      </c>
      <c r="G52" s="123">
        <v>247</v>
      </c>
      <c r="H52" s="55">
        <f t="shared" si="1"/>
        <v>40094.280000000006</v>
      </c>
      <c r="I52" s="55">
        <f t="shared" si="2"/>
        <v>34905.719999999987</v>
      </c>
    </row>
    <row r="53" spans="1:9" ht="12.75" customHeight="1" x14ac:dyDescent="0.25">
      <c r="A53" s="75" t="s">
        <v>567</v>
      </c>
      <c r="B53" s="51">
        <v>46211</v>
      </c>
      <c r="C53" s="188">
        <v>9500</v>
      </c>
      <c r="D53" s="71" t="s">
        <v>569</v>
      </c>
      <c r="E53"/>
      <c r="F53" s="54">
        <f t="shared" si="0"/>
        <v>75000</v>
      </c>
      <c r="G53" s="123">
        <v>2850.5</v>
      </c>
      <c r="H53" s="55">
        <f t="shared" si="1"/>
        <v>42944.780000000006</v>
      </c>
      <c r="I53" s="55">
        <f t="shared" si="2"/>
        <v>32055.219999999987</v>
      </c>
    </row>
    <row r="54" spans="1:9" ht="12.75" customHeight="1" x14ac:dyDescent="0.25">
      <c r="A54" s="75" t="s">
        <v>576</v>
      </c>
      <c r="B54" s="51">
        <v>46218</v>
      </c>
      <c r="C54" s="54" t="s">
        <v>332</v>
      </c>
      <c r="D54" s="130" t="s">
        <v>577</v>
      </c>
      <c r="E54"/>
      <c r="F54" s="54">
        <f t="shared" si="0"/>
        <v>75000</v>
      </c>
      <c r="G54" s="123">
        <v>99.43</v>
      </c>
      <c r="H54" s="55">
        <f t="shared" si="1"/>
        <v>43044.210000000006</v>
      </c>
      <c r="I54" s="55">
        <f t="shared" si="2"/>
        <v>31955.789999999986</v>
      </c>
    </row>
    <row r="55" spans="1:9" ht="12.75" customHeight="1" x14ac:dyDescent="0.25">
      <c r="A55" s="75"/>
      <c r="B55" s="51"/>
      <c r="C55" s="188"/>
      <c r="D55" s="71"/>
      <c r="E55"/>
      <c r="F55" s="54">
        <f t="shared" si="0"/>
        <v>75000</v>
      </c>
      <c r="G55" s="123"/>
      <c r="H55" s="55">
        <f t="shared" si="1"/>
        <v>43044.210000000006</v>
      </c>
      <c r="I55" s="55">
        <f t="shared" si="2"/>
        <v>31955.789999999986</v>
      </c>
    </row>
    <row r="56" spans="1:9" ht="12.75" customHeight="1" x14ac:dyDescent="0.2">
      <c r="A56" s="75"/>
      <c r="B56" s="51"/>
      <c r="C56" s="122"/>
      <c r="D56" s="71"/>
      <c r="E56" s="54"/>
      <c r="F56" s="54">
        <f t="shared" si="0"/>
        <v>75000</v>
      </c>
      <c r="G56" s="58"/>
      <c r="H56" s="55">
        <f t="shared" si="1"/>
        <v>43044.210000000006</v>
      </c>
      <c r="I56" s="55">
        <f t="shared" si="2"/>
        <v>31955.789999999986</v>
      </c>
    </row>
    <row r="57" spans="1:9" x14ac:dyDescent="0.2">
      <c r="A57" s="50"/>
      <c r="B57" s="52"/>
      <c r="C57" s="122"/>
      <c r="D57" s="60"/>
      <c r="E57" s="55"/>
      <c r="F57" s="54"/>
      <c r="G57" s="55"/>
      <c r="H57" s="55"/>
      <c r="I57" s="55"/>
    </row>
    <row r="58" spans="1:9" ht="13.5" thickBot="1" x14ac:dyDescent="0.25">
      <c r="A58" s="50"/>
      <c r="B58" s="61"/>
      <c r="C58" s="122"/>
      <c r="D58" s="62" t="s">
        <v>28</v>
      </c>
      <c r="E58" s="63">
        <f>SUM(E9:E57)</f>
        <v>75000</v>
      </c>
      <c r="F58" s="63"/>
      <c r="G58" s="63">
        <f>SUM(G9:G57)</f>
        <v>43044.210000000006</v>
      </c>
      <c r="H58" s="63"/>
      <c r="I58" s="63">
        <f>E58-G58</f>
        <v>31955.789999999994</v>
      </c>
    </row>
    <row r="59" spans="1:9" ht="13.5" thickTop="1" x14ac:dyDescent="0.2">
      <c r="A59" s="50"/>
      <c r="B59" s="52"/>
      <c r="C59" s="122"/>
      <c r="D59" s="60"/>
      <c r="E59" s="55"/>
      <c r="F59" s="55"/>
      <c r="G59" s="55"/>
      <c r="H59" s="55"/>
      <c r="I59" s="55"/>
    </row>
    <row r="60" spans="1:9" x14ac:dyDescent="0.2">
      <c r="A60" s="50"/>
      <c r="B60" s="52"/>
      <c r="C60" s="122"/>
      <c r="D60" s="60"/>
      <c r="E60" s="55"/>
      <c r="F60" s="55"/>
      <c r="G60" s="55"/>
      <c r="H60" s="55"/>
      <c r="I60" s="55"/>
    </row>
    <row r="61" spans="1:9" x14ac:dyDescent="0.2">
      <c r="A61" s="50"/>
      <c r="B61" s="52"/>
      <c r="C61" s="122"/>
      <c r="D61" s="60"/>
      <c r="E61" s="55"/>
      <c r="F61" s="55"/>
      <c r="G61" s="55"/>
      <c r="H61" s="55"/>
      <c r="I61" s="55"/>
    </row>
    <row r="62" spans="1:9" x14ac:dyDescent="0.2">
      <c r="A62" s="50"/>
      <c r="B62" s="52"/>
      <c r="C62" s="122"/>
      <c r="D62" s="60"/>
      <c r="E62" s="55"/>
      <c r="F62" s="55"/>
      <c r="G62" s="55"/>
      <c r="H62" s="55"/>
      <c r="I62" s="55"/>
    </row>
    <row r="63" spans="1:9" x14ac:dyDescent="0.2">
      <c r="A63" s="50"/>
      <c r="B63" s="52"/>
      <c r="C63" s="122"/>
      <c r="D63" s="60"/>
      <c r="E63" s="55"/>
      <c r="F63" s="55"/>
      <c r="G63" s="55"/>
      <c r="H63" s="55"/>
      <c r="I63" s="55"/>
    </row>
    <row r="64" spans="1:9" x14ac:dyDescent="0.2">
      <c r="A64" s="50"/>
      <c r="B64" s="52"/>
      <c r="C64" s="122"/>
      <c r="D64" s="60"/>
      <c r="E64" s="55"/>
      <c r="F64" s="55"/>
      <c r="G64" s="55"/>
      <c r="H64" s="55"/>
      <c r="I64" s="55"/>
    </row>
    <row r="65" spans="1:9" x14ac:dyDescent="0.2">
      <c r="A65" s="50"/>
      <c r="B65" s="52"/>
      <c r="C65" s="122"/>
      <c r="D65" s="60"/>
      <c r="E65" s="55"/>
      <c r="F65" s="55"/>
      <c r="G65" s="55"/>
      <c r="H65" s="55"/>
      <c r="I65" s="55"/>
    </row>
    <row r="66" spans="1:9" x14ac:dyDescent="0.2">
      <c r="A66" s="50"/>
      <c r="B66" s="52"/>
      <c r="C66" s="52"/>
      <c r="D66" s="60"/>
      <c r="E66" s="55"/>
      <c r="F66" s="55"/>
      <c r="G66" s="55"/>
      <c r="H66" s="55"/>
      <c r="I66" s="55"/>
    </row>
    <row r="67" spans="1:9" x14ac:dyDescent="0.2">
      <c r="A67" s="50"/>
      <c r="B67" s="52"/>
      <c r="C67" s="52"/>
      <c r="D67" s="60"/>
      <c r="E67" s="39"/>
      <c r="F67" s="50"/>
      <c r="G67" s="64"/>
      <c r="H67" s="64"/>
      <c r="I67" s="39"/>
    </row>
    <row r="68" spans="1:9" x14ac:dyDescent="0.2">
      <c r="A68" s="50"/>
      <c r="B68" s="52"/>
      <c r="C68" s="52"/>
      <c r="D68" s="60"/>
      <c r="E68" s="39"/>
      <c r="F68" s="50"/>
      <c r="G68" s="64"/>
      <c r="H68" s="64"/>
      <c r="I68" s="39"/>
    </row>
    <row r="69" spans="1:9" x14ac:dyDescent="0.2">
      <c r="A69" s="50"/>
      <c r="B69" s="52"/>
      <c r="C69" s="52"/>
      <c r="D69" s="60"/>
      <c r="E69" s="39"/>
      <c r="F69" s="50"/>
      <c r="G69" s="64"/>
      <c r="H69" s="64"/>
      <c r="I69" s="39"/>
    </row>
    <row r="70" spans="1:9" x14ac:dyDescent="0.2">
      <c r="A70" s="50"/>
      <c r="B70" s="52"/>
      <c r="C70" s="52"/>
      <c r="D70" s="60"/>
      <c r="E70" s="39"/>
      <c r="F70" s="50"/>
      <c r="G70" s="64"/>
      <c r="H70" s="64"/>
      <c r="I70" s="39"/>
    </row>
    <row r="71" spans="1:9" x14ac:dyDescent="0.2">
      <c r="A71" s="50"/>
      <c r="B71" s="52"/>
      <c r="C71" s="52"/>
      <c r="D71" s="60"/>
      <c r="E71" s="39"/>
      <c r="F71" s="50"/>
      <c r="G71" s="64"/>
      <c r="H71" s="64"/>
      <c r="I71" s="39"/>
    </row>
    <row r="72" spans="1:9" x14ac:dyDescent="0.2">
      <c r="A72" s="50"/>
      <c r="B72" s="52"/>
      <c r="C72" s="52"/>
      <c r="D72" s="60"/>
      <c r="E72" s="39"/>
      <c r="F72" s="50"/>
      <c r="G72" s="64"/>
      <c r="H72" s="64"/>
      <c r="I72" s="39"/>
    </row>
    <row r="73" spans="1:9" x14ac:dyDescent="0.2">
      <c r="A73" s="50"/>
      <c r="B73" s="52"/>
      <c r="C73" s="52"/>
      <c r="D73" s="60"/>
      <c r="E73" s="39"/>
      <c r="F73" s="50"/>
      <c r="G73" s="64"/>
      <c r="H73" s="64"/>
      <c r="I73" s="39"/>
    </row>
    <row r="74" spans="1:9" x14ac:dyDescent="0.2">
      <c r="A74" s="50"/>
      <c r="B74" s="52"/>
      <c r="C74" s="52"/>
      <c r="D74" s="60"/>
      <c r="E74" s="39"/>
      <c r="F74" s="50"/>
      <c r="G74" s="64"/>
      <c r="H74" s="64"/>
      <c r="I74" s="39"/>
    </row>
    <row r="75" spans="1:9" x14ac:dyDescent="0.2">
      <c r="A75" s="50"/>
      <c r="B75" s="52"/>
      <c r="C75" s="52"/>
      <c r="D75" s="60"/>
      <c r="E75" s="39"/>
      <c r="F75" s="50"/>
      <c r="G75" s="64"/>
      <c r="H75" s="64"/>
      <c r="I75" s="39"/>
    </row>
    <row r="76" spans="1:9" x14ac:dyDescent="0.2">
      <c r="A76" s="50"/>
      <c r="B76" s="52"/>
      <c r="C76" s="52"/>
      <c r="D76" s="60"/>
      <c r="E76" s="39"/>
      <c r="F76" s="50"/>
      <c r="G76" s="64"/>
      <c r="H76" s="64"/>
      <c r="I76" s="39"/>
    </row>
    <row r="77" spans="1:9" x14ac:dyDescent="0.2">
      <c r="F77" s="65"/>
    </row>
    <row r="78" spans="1:9" x14ac:dyDescent="0.2">
      <c r="F78" s="65"/>
    </row>
    <row r="79" spans="1:9" x14ac:dyDescent="0.2">
      <c r="F79" s="65"/>
    </row>
    <row r="80" spans="1:9" x14ac:dyDescent="0.2">
      <c r="F80" s="65"/>
    </row>
    <row r="81" spans="6:6" x14ac:dyDescent="0.2">
      <c r="F81" s="65"/>
    </row>
    <row r="82" spans="6:6" x14ac:dyDescent="0.2">
      <c r="F82" s="65"/>
    </row>
    <row r="83" spans="6:6" x14ac:dyDescent="0.2">
      <c r="F83" s="65"/>
    </row>
    <row r="84" spans="6:6" x14ac:dyDescent="0.2">
      <c r="F84" s="65"/>
    </row>
    <row r="85" spans="6:6" x14ac:dyDescent="0.2">
      <c r="F85" s="65"/>
    </row>
    <row r="86" spans="6:6" x14ac:dyDescent="0.2">
      <c r="F86" s="65"/>
    </row>
    <row r="87" spans="6:6" x14ac:dyDescent="0.2">
      <c r="F87" s="65"/>
    </row>
    <row r="88" spans="6:6" x14ac:dyDescent="0.2">
      <c r="F88" s="65"/>
    </row>
    <row r="89" spans="6:6" x14ac:dyDescent="0.2">
      <c r="F89" s="65"/>
    </row>
    <row r="90" spans="6:6" x14ac:dyDescent="0.2">
      <c r="F90" s="65"/>
    </row>
    <row r="91" spans="6:6" x14ac:dyDescent="0.2">
      <c r="F91" s="65"/>
    </row>
    <row r="92" spans="6:6" x14ac:dyDescent="0.2">
      <c r="F92" s="65"/>
    </row>
    <row r="93" spans="6:6" x14ac:dyDescent="0.2">
      <c r="F93" s="65"/>
    </row>
    <row r="94" spans="6:6" x14ac:dyDescent="0.2">
      <c r="F94" s="65"/>
    </row>
    <row r="95" spans="6:6" x14ac:dyDescent="0.2">
      <c r="F95" s="65"/>
    </row>
    <row r="96" spans="6:6" x14ac:dyDescent="0.2">
      <c r="F96" s="65"/>
    </row>
    <row r="97" spans="6:6" x14ac:dyDescent="0.2">
      <c r="F97" s="65"/>
    </row>
    <row r="98" spans="6:6" x14ac:dyDescent="0.2">
      <c r="F98" s="65"/>
    </row>
    <row r="99" spans="6:6" x14ac:dyDescent="0.2">
      <c r="F99" s="65"/>
    </row>
    <row r="100" spans="6:6" x14ac:dyDescent="0.2">
      <c r="F100" s="65"/>
    </row>
    <row r="101" spans="6:6" x14ac:dyDescent="0.2">
      <c r="F101" s="65"/>
    </row>
    <row r="102" spans="6:6" x14ac:dyDescent="0.2">
      <c r="F102" s="65"/>
    </row>
    <row r="103" spans="6:6" x14ac:dyDescent="0.2">
      <c r="F103" s="65"/>
    </row>
    <row r="104" spans="6:6" x14ac:dyDescent="0.2">
      <c r="F104" s="65"/>
    </row>
    <row r="105" spans="6:6" x14ac:dyDescent="0.2">
      <c r="F105" s="65"/>
    </row>
    <row r="106" spans="6:6" x14ac:dyDescent="0.2">
      <c r="F106" s="65"/>
    </row>
    <row r="107" spans="6:6" x14ac:dyDescent="0.2">
      <c r="F107" s="65"/>
    </row>
    <row r="108" spans="6:6" x14ac:dyDescent="0.2">
      <c r="F108" s="65"/>
    </row>
    <row r="109" spans="6:6" x14ac:dyDescent="0.2">
      <c r="F109" s="65"/>
    </row>
    <row r="110" spans="6:6" x14ac:dyDescent="0.2">
      <c r="F110" s="65"/>
    </row>
    <row r="111" spans="6:6" x14ac:dyDescent="0.2">
      <c r="F111" s="65"/>
    </row>
    <row r="112" spans="6:6" x14ac:dyDescent="0.2">
      <c r="F112" s="65"/>
    </row>
    <row r="113" spans="6:6" x14ac:dyDescent="0.2">
      <c r="F113" s="65"/>
    </row>
    <row r="114" spans="6:6" x14ac:dyDescent="0.2">
      <c r="F114" s="65"/>
    </row>
    <row r="115" spans="6:6" x14ac:dyDescent="0.2">
      <c r="F115" s="65"/>
    </row>
    <row r="116" spans="6:6" x14ac:dyDescent="0.2">
      <c r="F116" s="65"/>
    </row>
    <row r="117" spans="6:6" x14ac:dyDescent="0.2">
      <c r="F117" s="65"/>
    </row>
    <row r="118" spans="6:6" x14ac:dyDescent="0.2">
      <c r="F118" s="65"/>
    </row>
    <row r="119" spans="6:6" x14ac:dyDescent="0.2">
      <c r="F119" s="65"/>
    </row>
    <row r="120" spans="6:6" x14ac:dyDescent="0.2">
      <c r="F120" s="65"/>
    </row>
    <row r="121" spans="6:6" x14ac:dyDescent="0.2">
      <c r="F121" s="65"/>
    </row>
    <row r="122" spans="6:6" x14ac:dyDescent="0.2">
      <c r="F122" s="65"/>
    </row>
    <row r="123" spans="6:6" x14ac:dyDescent="0.2">
      <c r="F123" s="65"/>
    </row>
    <row r="124" spans="6:6" x14ac:dyDescent="0.2">
      <c r="F124" s="65"/>
    </row>
    <row r="125" spans="6:6" x14ac:dyDescent="0.2">
      <c r="F125" s="65"/>
    </row>
    <row r="126" spans="6:6" x14ac:dyDescent="0.2">
      <c r="F126" s="65"/>
    </row>
    <row r="127" spans="6:6" x14ac:dyDescent="0.2">
      <c r="F127" s="65"/>
    </row>
    <row r="128" spans="6:6" x14ac:dyDescent="0.2">
      <c r="F128" s="65"/>
    </row>
    <row r="129" spans="6:6" x14ac:dyDescent="0.2">
      <c r="F129" s="65"/>
    </row>
    <row r="130" spans="6:6" x14ac:dyDescent="0.2">
      <c r="F130" s="65"/>
    </row>
    <row r="131" spans="6:6" x14ac:dyDescent="0.2">
      <c r="F131" s="65"/>
    </row>
    <row r="132" spans="6:6" x14ac:dyDescent="0.2">
      <c r="F132" s="65"/>
    </row>
    <row r="133" spans="6:6" x14ac:dyDescent="0.2">
      <c r="F133" s="65"/>
    </row>
    <row r="134" spans="6:6" x14ac:dyDescent="0.2">
      <c r="F134" s="65"/>
    </row>
    <row r="135" spans="6:6" x14ac:dyDescent="0.2">
      <c r="F135" s="65"/>
    </row>
    <row r="136" spans="6:6" x14ac:dyDescent="0.2">
      <c r="F136" s="65"/>
    </row>
    <row r="137" spans="6:6" x14ac:dyDescent="0.2">
      <c r="F137" s="65"/>
    </row>
    <row r="138" spans="6:6" x14ac:dyDescent="0.2">
      <c r="F138" s="65"/>
    </row>
    <row r="139" spans="6:6" x14ac:dyDescent="0.2">
      <c r="F139" s="65"/>
    </row>
    <row r="140" spans="6:6" x14ac:dyDescent="0.2">
      <c r="F140" s="65"/>
    </row>
    <row r="141" spans="6:6" x14ac:dyDescent="0.2">
      <c r="F141" s="65"/>
    </row>
    <row r="142" spans="6:6" x14ac:dyDescent="0.2">
      <c r="F142" s="65"/>
    </row>
    <row r="143" spans="6:6" x14ac:dyDescent="0.2">
      <c r="F143" s="65"/>
    </row>
    <row r="144" spans="6:6" x14ac:dyDescent="0.2">
      <c r="F144" s="65"/>
    </row>
    <row r="145" spans="6:6" x14ac:dyDescent="0.2">
      <c r="F145" s="65"/>
    </row>
    <row r="146" spans="6:6" x14ac:dyDescent="0.2">
      <c r="F146" s="65"/>
    </row>
    <row r="147" spans="6:6" x14ac:dyDescent="0.2">
      <c r="F147" s="65"/>
    </row>
    <row r="148" spans="6:6" x14ac:dyDescent="0.2">
      <c r="F148" s="65"/>
    </row>
    <row r="149" spans="6:6" x14ac:dyDescent="0.2">
      <c r="F149" s="65"/>
    </row>
    <row r="150" spans="6:6" x14ac:dyDescent="0.2">
      <c r="F150" s="65"/>
    </row>
    <row r="151" spans="6:6" x14ac:dyDescent="0.2">
      <c r="F151" s="65"/>
    </row>
    <row r="152" spans="6:6" x14ac:dyDescent="0.2">
      <c r="F152" s="65"/>
    </row>
    <row r="153" spans="6:6" x14ac:dyDescent="0.2">
      <c r="F153" s="65"/>
    </row>
    <row r="154" spans="6:6" x14ac:dyDescent="0.2">
      <c r="F154" s="65"/>
    </row>
    <row r="155" spans="6:6" x14ac:dyDescent="0.2">
      <c r="F155" s="65"/>
    </row>
    <row r="156" spans="6:6" x14ac:dyDescent="0.2">
      <c r="F156" s="65"/>
    </row>
    <row r="157" spans="6:6" x14ac:dyDescent="0.2">
      <c r="F157" s="65"/>
    </row>
    <row r="158" spans="6:6" x14ac:dyDescent="0.2">
      <c r="F158" s="65"/>
    </row>
    <row r="159" spans="6:6" x14ac:dyDescent="0.2">
      <c r="F159" s="65"/>
    </row>
    <row r="160" spans="6:6" x14ac:dyDescent="0.2">
      <c r="F160" s="65"/>
    </row>
    <row r="161" spans="6:6" x14ac:dyDescent="0.2">
      <c r="F161" s="65"/>
    </row>
    <row r="162" spans="6:6" x14ac:dyDescent="0.2">
      <c r="F162" s="65"/>
    </row>
    <row r="163" spans="6:6" x14ac:dyDescent="0.2">
      <c r="F163" s="65"/>
    </row>
    <row r="164" spans="6:6" x14ac:dyDescent="0.2">
      <c r="F164" s="65"/>
    </row>
    <row r="165" spans="6:6" x14ac:dyDescent="0.2">
      <c r="F165" s="65"/>
    </row>
    <row r="166" spans="6:6" x14ac:dyDescent="0.2">
      <c r="F166" s="65"/>
    </row>
    <row r="167" spans="6:6" x14ac:dyDescent="0.2">
      <c r="F167" s="65"/>
    </row>
    <row r="168" spans="6:6" x14ac:dyDescent="0.2">
      <c r="F168" s="65"/>
    </row>
    <row r="169" spans="6:6" x14ac:dyDescent="0.2">
      <c r="F169" s="65"/>
    </row>
    <row r="170" spans="6:6" x14ac:dyDescent="0.2">
      <c r="F170" s="65"/>
    </row>
    <row r="171" spans="6:6" x14ac:dyDescent="0.2">
      <c r="F171" s="65"/>
    </row>
    <row r="172" spans="6:6" x14ac:dyDescent="0.2">
      <c r="F172" s="65"/>
    </row>
    <row r="173" spans="6:6" x14ac:dyDescent="0.2">
      <c r="F173" s="65"/>
    </row>
    <row r="174" spans="6:6" x14ac:dyDescent="0.2">
      <c r="F174" s="65"/>
    </row>
    <row r="175" spans="6:6" x14ac:dyDescent="0.2">
      <c r="F175" s="65"/>
    </row>
    <row r="176" spans="6:6" x14ac:dyDescent="0.2">
      <c r="F176" s="65"/>
    </row>
    <row r="177" spans="6:6" x14ac:dyDescent="0.2">
      <c r="F177" s="65"/>
    </row>
    <row r="178" spans="6:6" x14ac:dyDescent="0.2">
      <c r="F178" s="65"/>
    </row>
    <row r="179" spans="6:6" x14ac:dyDescent="0.2">
      <c r="F179" s="65"/>
    </row>
    <row r="180" spans="6:6" x14ac:dyDescent="0.2">
      <c r="F180" s="65"/>
    </row>
    <row r="181" spans="6:6" x14ac:dyDescent="0.2">
      <c r="F181" s="65"/>
    </row>
    <row r="182" spans="6:6" x14ac:dyDescent="0.2">
      <c r="F182" s="65"/>
    </row>
    <row r="183" spans="6:6" x14ac:dyDescent="0.2">
      <c r="F183" s="65"/>
    </row>
    <row r="184" spans="6:6" x14ac:dyDescent="0.2">
      <c r="F184" s="65"/>
    </row>
    <row r="185" spans="6:6" x14ac:dyDescent="0.2">
      <c r="F185" s="65"/>
    </row>
    <row r="186" spans="6:6" x14ac:dyDescent="0.2">
      <c r="F186" s="65"/>
    </row>
    <row r="187" spans="6:6" x14ac:dyDescent="0.2">
      <c r="F187" s="65"/>
    </row>
    <row r="188" spans="6:6" x14ac:dyDescent="0.2">
      <c r="F188" s="65"/>
    </row>
    <row r="189" spans="6:6" x14ac:dyDescent="0.2">
      <c r="F189" s="65"/>
    </row>
    <row r="190" spans="6:6" x14ac:dyDescent="0.2">
      <c r="F190" s="65"/>
    </row>
    <row r="191" spans="6:6" x14ac:dyDescent="0.2">
      <c r="F191" s="65"/>
    </row>
    <row r="192" spans="6:6" x14ac:dyDescent="0.2">
      <c r="F192" s="65"/>
    </row>
    <row r="193" spans="6:6" x14ac:dyDescent="0.2">
      <c r="F193" s="65"/>
    </row>
    <row r="194" spans="6:6" x14ac:dyDescent="0.2">
      <c r="F194" s="65"/>
    </row>
    <row r="195" spans="6:6" x14ac:dyDescent="0.2">
      <c r="F195" s="65"/>
    </row>
    <row r="196" spans="6:6" x14ac:dyDescent="0.2">
      <c r="F196" s="65"/>
    </row>
    <row r="197" spans="6:6" x14ac:dyDescent="0.2">
      <c r="F197" s="65"/>
    </row>
    <row r="198" spans="6:6" x14ac:dyDescent="0.2">
      <c r="F198" s="65"/>
    </row>
    <row r="199" spans="6:6" x14ac:dyDescent="0.2">
      <c r="F199" s="65"/>
    </row>
    <row r="200" spans="6:6" x14ac:dyDescent="0.2">
      <c r="F200" s="65"/>
    </row>
    <row r="201" spans="6:6" x14ac:dyDescent="0.2">
      <c r="F201" s="65"/>
    </row>
    <row r="202" spans="6:6" x14ac:dyDescent="0.2">
      <c r="F202" s="65"/>
    </row>
    <row r="203" spans="6:6" x14ac:dyDescent="0.2">
      <c r="F203" s="65"/>
    </row>
    <row r="204" spans="6:6" x14ac:dyDescent="0.2">
      <c r="F204" s="65"/>
    </row>
    <row r="205" spans="6:6" x14ac:dyDescent="0.2">
      <c r="F205" s="65"/>
    </row>
    <row r="206" spans="6:6" x14ac:dyDescent="0.2">
      <c r="F206" s="65"/>
    </row>
    <row r="207" spans="6:6" x14ac:dyDescent="0.2">
      <c r="F207" s="65"/>
    </row>
    <row r="208" spans="6:6" x14ac:dyDescent="0.2">
      <c r="F208" s="65"/>
    </row>
    <row r="209" spans="6:6" x14ac:dyDescent="0.2">
      <c r="F209" s="65"/>
    </row>
    <row r="210" spans="6:6" x14ac:dyDescent="0.2">
      <c r="F210" s="65"/>
    </row>
    <row r="211" spans="6:6" x14ac:dyDescent="0.2">
      <c r="F211" s="65"/>
    </row>
    <row r="212" spans="6:6" x14ac:dyDescent="0.2">
      <c r="F212" s="65"/>
    </row>
    <row r="213" spans="6:6" x14ac:dyDescent="0.2">
      <c r="F213" s="65"/>
    </row>
    <row r="214" spans="6:6" x14ac:dyDescent="0.2">
      <c r="F214" s="65"/>
    </row>
    <row r="215" spans="6:6" x14ac:dyDescent="0.2">
      <c r="F215" s="65"/>
    </row>
    <row r="216" spans="6:6" x14ac:dyDescent="0.2">
      <c r="F216" s="65"/>
    </row>
    <row r="217" spans="6:6" x14ac:dyDescent="0.2">
      <c r="F217" s="65"/>
    </row>
    <row r="218" spans="6:6" x14ac:dyDescent="0.2">
      <c r="F218" s="65"/>
    </row>
    <row r="219" spans="6:6" x14ac:dyDescent="0.2">
      <c r="F219" s="65"/>
    </row>
    <row r="220" spans="6:6" x14ac:dyDescent="0.2">
      <c r="F220" s="65"/>
    </row>
    <row r="221" spans="6:6" x14ac:dyDescent="0.2">
      <c r="F221" s="65"/>
    </row>
    <row r="222" spans="6:6" x14ac:dyDescent="0.2">
      <c r="F222" s="65"/>
    </row>
    <row r="223" spans="6:6" x14ac:dyDescent="0.2">
      <c r="F223" s="65"/>
    </row>
    <row r="224" spans="6:6" x14ac:dyDescent="0.2">
      <c r="F224" s="65"/>
    </row>
    <row r="225" spans="6:6" x14ac:dyDescent="0.2">
      <c r="F225" s="65"/>
    </row>
    <row r="226" spans="6:6" x14ac:dyDescent="0.2">
      <c r="F226" s="65"/>
    </row>
    <row r="227" spans="6:6" x14ac:dyDescent="0.2">
      <c r="F227" s="65"/>
    </row>
    <row r="228" spans="6:6" x14ac:dyDescent="0.2">
      <c r="F228" s="65"/>
    </row>
    <row r="229" spans="6:6" x14ac:dyDescent="0.2">
      <c r="F229" s="65"/>
    </row>
    <row r="230" spans="6:6" x14ac:dyDescent="0.2">
      <c r="F230" s="65"/>
    </row>
    <row r="231" spans="6:6" x14ac:dyDescent="0.2">
      <c r="F231" s="65"/>
    </row>
    <row r="232" spans="6:6" x14ac:dyDescent="0.2">
      <c r="F232" s="65"/>
    </row>
    <row r="233" spans="6:6" x14ac:dyDescent="0.2">
      <c r="F233" s="65"/>
    </row>
    <row r="234" spans="6:6" x14ac:dyDescent="0.2">
      <c r="F234" s="65"/>
    </row>
    <row r="235" spans="6:6" x14ac:dyDescent="0.2">
      <c r="F235" s="65"/>
    </row>
    <row r="236" spans="6:6" x14ac:dyDescent="0.2">
      <c r="F236" s="65"/>
    </row>
    <row r="237" spans="6:6" x14ac:dyDescent="0.2">
      <c r="F237" s="65"/>
    </row>
    <row r="238" spans="6:6" x14ac:dyDescent="0.2">
      <c r="F238" s="65"/>
    </row>
    <row r="239" spans="6:6" x14ac:dyDescent="0.2">
      <c r="F239" s="65"/>
    </row>
    <row r="240" spans="6:6" x14ac:dyDescent="0.2">
      <c r="F240" s="65"/>
    </row>
    <row r="241" spans="6:6" x14ac:dyDescent="0.2">
      <c r="F241" s="65"/>
    </row>
    <row r="242" spans="6:6" x14ac:dyDescent="0.2">
      <c r="F242" s="65"/>
    </row>
    <row r="243" spans="6:6" x14ac:dyDescent="0.2">
      <c r="F243" s="65"/>
    </row>
    <row r="244" spans="6:6" x14ac:dyDescent="0.2">
      <c r="F244" s="65"/>
    </row>
    <row r="245" spans="6:6" x14ac:dyDescent="0.2">
      <c r="F245" s="65"/>
    </row>
    <row r="246" spans="6:6" x14ac:dyDescent="0.2">
      <c r="F246" s="65"/>
    </row>
    <row r="247" spans="6:6" x14ac:dyDescent="0.2">
      <c r="F247" s="65"/>
    </row>
    <row r="248" spans="6:6" x14ac:dyDescent="0.2">
      <c r="F248" s="65"/>
    </row>
    <row r="249" spans="6:6" x14ac:dyDescent="0.2">
      <c r="F249" s="65"/>
    </row>
    <row r="250" spans="6:6" x14ac:dyDescent="0.2">
      <c r="F250" s="65"/>
    </row>
    <row r="251" spans="6:6" x14ac:dyDescent="0.2">
      <c r="F251" s="65"/>
    </row>
    <row r="252" spans="6:6" x14ac:dyDescent="0.2">
      <c r="F252" s="65"/>
    </row>
    <row r="253" spans="6:6" x14ac:dyDescent="0.2">
      <c r="F253" s="65"/>
    </row>
    <row r="254" spans="6:6" x14ac:dyDescent="0.2">
      <c r="F254" s="65"/>
    </row>
    <row r="255" spans="6:6" x14ac:dyDescent="0.2">
      <c r="F255" s="65"/>
    </row>
    <row r="256" spans="6:6" x14ac:dyDescent="0.2">
      <c r="F256" s="65"/>
    </row>
    <row r="257" spans="6:6" x14ac:dyDescent="0.2">
      <c r="F257" s="65"/>
    </row>
    <row r="258" spans="6:6" x14ac:dyDescent="0.2">
      <c r="F258" s="65"/>
    </row>
    <row r="259" spans="6:6" x14ac:dyDescent="0.2">
      <c r="F259" s="65"/>
    </row>
    <row r="260" spans="6:6" x14ac:dyDescent="0.2">
      <c r="F260" s="65"/>
    </row>
    <row r="261" spans="6:6" x14ac:dyDescent="0.2">
      <c r="F261" s="65"/>
    </row>
    <row r="262" spans="6:6" x14ac:dyDescent="0.2">
      <c r="F262" s="65"/>
    </row>
    <row r="263" spans="6:6" x14ac:dyDescent="0.2">
      <c r="F263" s="65"/>
    </row>
    <row r="264" spans="6:6" x14ac:dyDescent="0.2">
      <c r="F264" s="65"/>
    </row>
    <row r="265" spans="6:6" x14ac:dyDescent="0.2">
      <c r="F265" s="65"/>
    </row>
    <row r="266" spans="6:6" x14ac:dyDescent="0.2">
      <c r="F266" s="65"/>
    </row>
    <row r="267" spans="6:6" x14ac:dyDescent="0.2">
      <c r="F267" s="65"/>
    </row>
    <row r="268" spans="6:6" x14ac:dyDescent="0.2">
      <c r="F268" s="65"/>
    </row>
    <row r="269" spans="6:6" x14ac:dyDescent="0.2">
      <c r="F269" s="65"/>
    </row>
    <row r="270" spans="6:6" x14ac:dyDescent="0.2">
      <c r="F270" s="65"/>
    </row>
    <row r="271" spans="6:6" x14ac:dyDescent="0.2">
      <c r="F271" s="65"/>
    </row>
    <row r="272" spans="6:6" x14ac:dyDescent="0.2">
      <c r="F272" s="65"/>
    </row>
    <row r="273" spans="6:6" x14ac:dyDescent="0.2">
      <c r="F273" s="65"/>
    </row>
    <row r="274" spans="6:6" x14ac:dyDescent="0.2">
      <c r="F274" s="65"/>
    </row>
    <row r="275" spans="6:6" x14ac:dyDescent="0.2">
      <c r="F275" s="65"/>
    </row>
    <row r="276" spans="6:6" x14ac:dyDescent="0.2">
      <c r="F276" s="65"/>
    </row>
    <row r="277" spans="6:6" x14ac:dyDescent="0.2">
      <c r="F277" s="65"/>
    </row>
    <row r="278" spans="6:6" x14ac:dyDescent="0.2">
      <c r="F278" s="65"/>
    </row>
    <row r="279" spans="6:6" x14ac:dyDescent="0.2">
      <c r="F279" s="65"/>
    </row>
    <row r="280" spans="6:6" x14ac:dyDescent="0.2">
      <c r="F280" s="65"/>
    </row>
    <row r="281" spans="6:6" x14ac:dyDescent="0.2">
      <c r="F281" s="65"/>
    </row>
    <row r="282" spans="6:6" x14ac:dyDescent="0.2">
      <c r="F282" s="65"/>
    </row>
    <row r="283" spans="6:6" x14ac:dyDescent="0.2">
      <c r="F283" s="65"/>
    </row>
    <row r="284" spans="6:6" x14ac:dyDescent="0.2">
      <c r="F284" s="65"/>
    </row>
    <row r="285" spans="6:6" x14ac:dyDescent="0.2">
      <c r="F285" s="65"/>
    </row>
    <row r="286" spans="6:6" x14ac:dyDescent="0.2">
      <c r="F286" s="65"/>
    </row>
    <row r="287" spans="6:6" x14ac:dyDescent="0.2">
      <c r="F287" s="65"/>
    </row>
    <row r="288" spans="6:6" x14ac:dyDescent="0.2">
      <c r="F288" s="65"/>
    </row>
    <row r="289" spans="6:6" x14ac:dyDescent="0.2">
      <c r="F289" s="65"/>
    </row>
    <row r="290" spans="6:6" x14ac:dyDescent="0.2">
      <c r="F290" s="65"/>
    </row>
    <row r="291" spans="6:6" x14ac:dyDescent="0.2">
      <c r="F291" s="65"/>
    </row>
    <row r="292" spans="6:6" x14ac:dyDescent="0.2">
      <c r="F292" s="65"/>
    </row>
    <row r="293" spans="6:6" x14ac:dyDescent="0.2">
      <c r="F293" s="65"/>
    </row>
    <row r="294" spans="6:6" x14ac:dyDescent="0.2">
      <c r="F294" s="65"/>
    </row>
    <row r="295" spans="6:6" x14ac:dyDescent="0.2">
      <c r="F295" s="65"/>
    </row>
    <row r="296" spans="6:6" x14ac:dyDescent="0.2">
      <c r="F296" s="65"/>
    </row>
    <row r="297" spans="6:6" x14ac:dyDescent="0.2">
      <c r="F297" s="65"/>
    </row>
    <row r="298" spans="6:6" x14ac:dyDescent="0.2">
      <c r="F298" s="65"/>
    </row>
    <row r="299" spans="6:6" x14ac:dyDescent="0.2">
      <c r="F299" s="65"/>
    </row>
    <row r="300" spans="6:6" x14ac:dyDescent="0.2">
      <c r="F300" s="65"/>
    </row>
    <row r="301" spans="6:6" x14ac:dyDescent="0.2">
      <c r="F301" s="65"/>
    </row>
    <row r="302" spans="6:6" x14ac:dyDescent="0.2">
      <c r="F302" s="65"/>
    </row>
    <row r="303" spans="6:6" x14ac:dyDescent="0.2">
      <c r="F303" s="65"/>
    </row>
    <row r="304" spans="6:6" x14ac:dyDescent="0.2">
      <c r="F304" s="65"/>
    </row>
    <row r="305" spans="6:6" x14ac:dyDescent="0.2">
      <c r="F305" s="65"/>
    </row>
    <row r="306" spans="6:6" x14ac:dyDescent="0.2">
      <c r="F306" s="65"/>
    </row>
    <row r="307" spans="6:6" x14ac:dyDescent="0.2">
      <c r="F307" s="65"/>
    </row>
    <row r="308" spans="6:6" x14ac:dyDescent="0.2">
      <c r="F308" s="65"/>
    </row>
    <row r="309" spans="6:6" x14ac:dyDescent="0.2">
      <c r="F309" s="65"/>
    </row>
    <row r="310" spans="6:6" x14ac:dyDescent="0.2">
      <c r="F310" s="65"/>
    </row>
    <row r="311" spans="6:6" x14ac:dyDescent="0.2">
      <c r="F311" s="65"/>
    </row>
    <row r="312" spans="6:6" x14ac:dyDescent="0.2">
      <c r="F312" s="65"/>
    </row>
    <row r="313" spans="6:6" x14ac:dyDescent="0.2">
      <c r="F313" s="65"/>
    </row>
    <row r="314" spans="6:6" x14ac:dyDescent="0.2">
      <c r="F314" s="65"/>
    </row>
    <row r="315" spans="6:6" x14ac:dyDescent="0.2">
      <c r="F315" s="65"/>
    </row>
    <row r="316" spans="6:6" x14ac:dyDescent="0.2">
      <c r="F316" s="65"/>
    </row>
    <row r="317" spans="6:6" x14ac:dyDescent="0.2">
      <c r="F317" s="65"/>
    </row>
    <row r="318" spans="6:6" x14ac:dyDescent="0.2">
      <c r="F318" s="65"/>
    </row>
    <row r="319" spans="6:6" x14ac:dyDescent="0.2">
      <c r="F319" s="65"/>
    </row>
    <row r="320" spans="6:6" x14ac:dyDescent="0.2">
      <c r="F320" s="65"/>
    </row>
    <row r="321" spans="6:6" x14ac:dyDescent="0.2">
      <c r="F321" s="65"/>
    </row>
    <row r="322" spans="6:6" x14ac:dyDescent="0.2">
      <c r="F322" s="65"/>
    </row>
    <row r="323" spans="6:6" x14ac:dyDescent="0.2">
      <c r="F323" s="65"/>
    </row>
    <row r="324" spans="6:6" x14ac:dyDescent="0.2">
      <c r="F324" s="65"/>
    </row>
    <row r="325" spans="6:6" x14ac:dyDescent="0.2">
      <c r="F325" s="65"/>
    </row>
    <row r="326" spans="6:6" x14ac:dyDescent="0.2">
      <c r="F326" s="65"/>
    </row>
    <row r="327" spans="6:6" x14ac:dyDescent="0.2">
      <c r="F327" s="65"/>
    </row>
    <row r="328" spans="6:6" x14ac:dyDescent="0.2">
      <c r="F328" s="65"/>
    </row>
    <row r="329" spans="6:6" x14ac:dyDescent="0.2">
      <c r="F329" s="65"/>
    </row>
    <row r="330" spans="6:6" x14ac:dyDescent="0.2">
      <c r="F330" s="65"/>
    </row>
    <row r="331" spans="6:6" x14ac:dyDescent="0.2">
      <c r="F331" s="65"/>
    </row>
    <row r="332" spans="6:6" x14ac:dyDescent="0.2">
      <c r="F332" s="65"/>
    </row>
    <row r="333" spans="6:6" x14ac:dyDescent="0.2">
      <c r="F333" s="65"/>
    </row>
    <row r="334" spans="6:6" x14ac:dyDescent="0.2">
      <c r="F334" s="65"/>
    </row>
    <row r="335" spans="6:6" x14ac:dyDescent="0.2">
      <c r="F335" s="65"/>
    </row>
    <row r="336" spans="6:6" x14ac:dyDescent="0.2">
      <c r="F336" s="65"/>
    </row>
    <row r="337" spans="6:6" x14ac:dyDescent="0.2">
      <c r="F337" s="65"/>
    </row>
    <row r="338" spans="6:6" x14ac:dyDescent="0.2">
      <c r="F338" s="65"/>
    </row>
    <row r="339" spans="6:6" x14ac:dyDescent="0.2">
      <c r="F339" s="65"/>
    </row>
    <row r="340" spans="6:6" x14ac:dyDescent="0.2">
      <c r="F340" s="65"/>
    </row>
    <row r="341" spans="6:6" x14ac:dyDescent="0.2">
      <c r="F341" s="65"/>
    </row>
    <row r="342" spans="6:6" x14ac:dyDescent="0.2">
      <c r="F342" s="65"/>
    </row>
    <row r="343" spans="6:6" x14ac:dyDescent="0.2">
      <c r="F343" s="65"/>
    </row>
    <row r="344" spans="6:6" x14ac:dyDescent="0.2">
      <c r="F344" s="65"/>
    </row>
    <row r="345" spans="6:6" x14ac:dyDescent="0.2">
      <c r="F345" s="65"/>
    </row>
    <row r="346" spans="6:6" x14ac:dyDescent="0.2">
      <c r="F346" s="65"/>
    </row>
    <row r="347" spans="6:6" x14ac:dyDescent="0.2">
      <c r="F347" s="65"/>
    </row>
    <row r="348" spans="6:6" x14ac:dyDescent="0.2">
      <c r="F348" s="65"/>
    </row>
    <row r="349" spans="6:6" x14ac:dyDescent="0.2">
      <c r="F349" s="65"/>
    </row>
    <row r="350" spans="6:6" x14ac:dyDescent="0.2">
      <c r="F350" s="65"/>
    </row>
    <row r="351" spans="6:6" x14ac:dyDescent="0.2">
      <c r="F351" s="65"/>
    </row>
    <row r="352" spans="6:6" x14ac:dyDescent="0.2">
      <c r="F352" s="65"/>
    </row>
    <row r="353" spans="6:6" x14ac:dyDescent="0.2">
      <c r="F353" s="65"/>
    </row>
    <row r="354" spans="6:6" x14ac:dyDescent="0.2">
      <c r="F354" s="65"/>
    </row>
    <row r="355" spans="6:6" x14ac:dyDescent="0.2">
      <c r="F355" s="65"/>
    </row>
    <row r="356" spans="6:6" x14ac:dyDescent="0.2">
      <c r="F356" s="65"/>
    </row>
    <row r="357" spans="6:6" x14ac:dyDescent="0.2">
      <c r="F357" s="65"/>
    </row>
    <row r="358" spans="6:6" x14ac:dyDescent="0.2">
      <c r="F358" s="65"/>
    </row>
    <row r="359" spans="6:6" x14ac:dyDescent="0.2">
      <c r="F359" s="65"/>
    </row>
    <row r="360" spans="6:6" x14ac:dyDescent="0.2">
      <c r="F360" s="65"/>
    </row>
    <row r="361" spans="6:6" x14ac:dyDescent="0.2">
      <c r="F361" s="65"/>
    </row>
    <row r="362" spans="6:6" x14ac:dyDescent="0.2">
      <c r="F362" s="65"/>
    </row>
    <row r="363" spans="6:6" x14ac:dyDescent="0.2">
      <c r="F363" s="65"/>
    </row>
    <row r="364" spans="6:6" x14ac:dyDescent="0.2">
      <c r="F364" s="65"/>
    </row>
    <row r="365" spans="6:6" x14ac:dyDescent="0.2">
      <c r="F365" s="65"/>
    </row>
    <row r="366" spans="6:6" x14ac:dyDescent="0.2">
      <c r="F366" s="65"/>
    </row>
    <row r="367" spans="6:6" x14ac:dyDescent="0.2">
      <c r="F367" s="65"/>
    </row>
    <row r="368" spans="6:6" x14ac:dyDescent="0.2">
      <c r="F368" s="65"/>
    </row>
    <row r="369" spans="6:6" x14ac:dyDescent="0.2">
      <c r="F369" s="65"/>
    </row>
    <row r="370" spans="6:6" x14ac:dyDescent="0.2">
      <c r="F370" s="65"/>
    </row>
    <row r="371" spans="6:6" x14ac:dyDescent="0.2">
      <c r="F371" s="65"/>
    </row>
    <row r="372" spans="6:6" x14ac:dyDescent="0.2">
      <c r="F372" s="65"/>
    </row>
    <row r="373" spans="6:6" x14ac:dyDescent="0.2">
      <c r="F373" s="65"/>
    </row>
    <row r="374" spans="6:6" x14ac:dyDescent="0.2">
      <c r="F374" s="65"/>
    </row>
    <row r="375" spans="6:6" x14ac:dyDescent="0.2">
      <c r="F375" s="65"/>
    </row>
    <row r="376" spans="6:6" x14ac:dyDescent="0.2">
      <c r="F376" s="65"/>
    </row>
    <row r="377" spans="6:6" x14ac:dyDescent="0.2">
      <c r="F377" s="65"/>
    </row>
    <row r="378" spans="6:6" x14ac:dyDescent="0.2">
      <c r="F378" s="65"/>
    </row>
    <row r="379" spans="6:6" x14ac:dyDescent="0.2">
      <c r="F379" s="65"/>
    </row>
    <row r="380" spans="6:6" x14ac:dyDescent="0.2">
      <c r="F380" s="65"/>
    </row>
    <row r="381" spans="6:6" x14ac:dyDescent="0.2">
      <c r="F381" s="65"/>
    </row>
    <row r="382" spans="6:6" x14ac:dyDescent="0.2">
      <c r="F382" s="65"/>
    </row>
    <row r="383" spans="6:6" x14ac:dyDescent="0.2">
      <c r="F383" s="65"/>
    </row>
    <row r="384" spans="6:6" x14ac:dyDescent="0.2">
      <c r="F384" s="65"/>
    </row>
    <row r="385" spans="6:6" x14ac:dyDescent="0.2">
      <c r="F385" s="65"/>
    </row>
    <row r="386" spans="6:6" x14ac:dyDescent="0.2">
      <c r="F386" s="65"/>
    </row>
    <row r="387" spans="6:6" x14ac:dyDescent="0.2">
      <c r="F387" s="65"/>
    </row>
    <row r="388" spans="6:6" x14ac:dyDescent="0.2">
      <c r="F388" s="65"/>
    </row>
    <row r="389" spans="6:6" x14ac:dyDescent="0.2">
      <c r="F389" s="65"/>
    </row>
    <row r="390" spans="6:6" x14ac:dyDescent="0.2">
      <c r="F390" s="65"/>
    </row>
    <row r="391" spans="6:6" x14ac:dyDescent="0.2">
      <c r="F391" s="65"/>
    </row>
    <row r="392" spans="6:6" x14ac:dyDescent="0.2">
      <c r="F392" s="65"/>
    </row>
    <row r="393" spans="6:6" x14ac:dyDescent="0.2">
      <c r="F393" s="65"/>
    </row>
    <row r="394" spans="6:6" x14ac:dyDescent="0.2">
      <c r="F394" s="65"/>
    </row>
    <row r="395" spans="6:6" x14ac:dyDescent="0.2">
      <c r="F395" s="65"/>
    </row>
    <row r="396" spans="6:6" x14ac:dyDescent="0.2">
      <c r="F396" s="65"/>
    </row>
    <row r="397" spans="6:6" x14ac:dyDescent="0.2">
      <c r="F397" s="65"/>
    </row>
    <row r="398" spans="6:6" x14ac:dyDescent="0.2">
      <c r="F398" s="65"/>
    </row>
    <row r="399" spans="6:6" x14ac:dyDescent="0.2">
      <c r="F399" s="65"/>
    </row>
    <row r="400" spans="6:6" x14ac:dyDescent="0.2">
      <c r="F400" s="65"/>
    </row>
    <row r="401" spans="6:6" x14ac:dyDescent="0.2">
      <c r="F401" s="65"/>
    </row>
    <row r="402" spans="6:6" x14ac:dyDescent="0.2">
      <c r="F402" s="65"/>
    </row>
    <row r="403" spans="6:6" x14ac:dyDescent="0.2">
      <c r="F403" s="65"/>
    </row>
    <row r="404" spans="6:6" x14ac:dyDescent="0.2">
      <c r="F404" s="65"/>
    </row>
    <row r="405" spans="6:6" x14ac:dyDescent="0.2">
      <c r="F405" s="65"/>
    </row>
    <row r="406" spans="6:6" x14ac:dyDescent="0.2">
      <c r="F406" s="65"/>
    </row>
    <row r="407" spans="6:6" x14ac:dyDescent="0.2">
      <c r="F407" s="65"/>
    </row>
    <row r="408" spans="6:6" x14ac:dyDescent="0.2">
      <c r="F408" s="65"/>
    </row>
    <row r="409" spans="6:6" x14ac:dyDescent="0.2">
      <c r="F409" s="65"/>
    </row>
    <row r="410" spans="6:6" x14ac:dyDescent="0.2">
      <c r="F410" s="65"/>
    </row>
    <row r="411" spans="6:6" x14ac:dyDescent="0.2">
      <c r="F411" s="65"/>
    </row>
    <row r="412" spans="6:6" x14ac:dyDescent="0.2">
      <c r="F412" s="65"/>
    </row>
    <row r="413" spans="6:6" x14ac:dyDescent="0.2">
      <c r="F413" s="65"/>
    </row>
    <row r="414" spans="6:6" x14ac:dyDescent="0.2">
      <c r="F414" s="65"/>
    </row>
    <row r="415" spans="6:6" x14ac:dyDescent="0.2">
      <c r="F415" s="65"/>
    </row>
    <row r="416" spans="6:6" x14ac:dyDescent="0.2">
      <c r="F416" s="65"/>
    </row>
    <row r="417" spans="6:6" x14ac:dyDescent="0.2">
      <c r="F417" s="65"/>
    </row>
    <row r="418" spans="6:6" x14ac:dyDescent="0.2">
      <c r="F418" s="65"/>
    </row>
    <row r="419" spans="6:6" x14ac:dyDescent="0.2">
      <c r="F419" s="65"/>
    </row>
    <row r="420" spans="6:6" x14ac:dyDescent="0.2">
      <c r="F420" s="65"/>
    </row>
    <row r="421" spans="6:6" x14ac:dyDescent="0.2">
      <c r="F421" s="65"/>
    </row>
    <row r="422" spans="6:6" x14ac:dyDescent="0.2">
      <c r="F422" s="65"/>
    </row>
    <row r="423" spans="6:6" x14ac:dyDescent="0.2">
      <c r="F423" s="65"/>
    </row>
    <row r="424" spans="6:6" x14ac:dyDescent="0.2">
      <c r="F424" s="65"/>
    </row>
    <row r="425" spans="6:6" x14ac:dyDescent="0.2">
      <c r="F425" s="65"/>
    </row>
    <row r="426" spans="6:6" x14ac:dyDescent="0.2">
      <c r="F426" s="65"/>
    </row>
    <row r="427" spans="6:6" x14ac:dyDescent="0.2">
      <c r="F427" s="65"/>
    </row>
    <row r="428" spans="6:6" x14ac:dyDescent="0.2">
      <c r="F428" s="65"/>
    </row>
    <row r="429" spans="6:6" x14ac:dyDescent="0.2">
      <c r="F429" s="65"/>
    </row>
    <row r="430" spans="6:6" x14ac:dyDescent="0.2">
      <c r="F430" s="65"/>
    </row>
    <row r="431" spans="6:6" x14ac:dyDescent="0.2">
      <c r="F431" s="65"/>
    </row>
    <row r="432" spans="6:6" x14ac:dyDescent="0.2">
      <c r="F432" s="65"/>
    </row>
    <row r="433" spans="6:6" x14ac:dyDescent="0.2">
      <c r="F433" s="65"/>
    </row>
    <row r="434" spans="6:6" x14ac:dyDescent="0.2">
      <c r="F434" s="65"/>
    </row>
    <row r="435" spans="6:6" x14ac:dyDescent="0.2">
      <c r="F435" s="65"/>
    </row>
    <row r="436" spans="6:6" x14ac:dyDescent="0.2">
      <c r="F436" s="65"/>
    </row>
    <row r="437" spans="6:6" x14ac:dyDescent="0.2">
      <c r="F437" s="65"/>
    </row>
    <row r="438" spans="6:6" x14ac:dyDescent="0.2">
      <c r="F438" s="65"/>
    </row>
    <row r="439" spans="6:6" x14ac:dyDescent="0.2">
      <c r="F439" s="65"/>
    </row>
    <row r="440" spans="6:6" x14ac:dyDescent="0.2">
      <c r="F440" s="65"/>
    </row>
    <row r="441" spans="6:6" x14ac:dyDescent="0.2">
      <c r="F441" s="65"/>
    </row>
    <row r="442" spans="6:6" x14ac:dyDescent="0.2">
      <c r="F442" s="65"/>
    </row>
    <row r="443" spans="6:6" x14ac:dyDescent="0.2">
      <c r="F443" s="65"/>
    </row>
    <row r="444" spans="6:6" x14ac:dyDescent="0.2">
      <c r="F444" s="65"/>
    </row>
    <row r="445" spans="6:6" x14ac:dyDescent="0.2">
      <c r="F445" s="65"/>
    </row>
    <row r="446" spans="6:6" x14ac:dyDescent="0.2">
      <c r="F446" s="65"/>
    </row>
    <row r="447" spans="6:6" x14ac:dyDescent="0.2">
      <c r="F447" s="65"/>
    </row>
    <row r="448" spans="6:6" x14ac:dyDescent="0.2">
      <c r="F448" s="65"/>
    </row>
    <row r="449" spans="6:6" x14ac:dyDescent="0.2">
      <c r="F449" s="65"/>
    </row>
    <row r="450" spans="6:6" x14ac:dyDescent="0.2">
      <c r="F450" s="65"/>
    </row>
    <row r="451" spans="6:6" x14ac:dyDescent="0.2">
      <c r="F451" s="65"/>
    </row>
    <row r="452" spans="6:6" x14ac:dyDescent="0.2">
      <c r="F452" s="65"/>
    </row>
    <row r="453" spans="6:6" x14ac:dyDescent="0.2">
      <c r="F453" s="65"/>
    </row>
    <row r="454" spans="6:6" x14ac:dyDescent="0.2">
      <c r="F454" s="65"/>
    </row>
    <row r="455" spans="6:6" x14ac:dyDescent="0.2">
      <c r="F455" s="65"/>
    </row>
    <row r="456" spans="6:6" x14ac:dyDescent="0.2">
      <c r="F456" s="65"/>
    </row>
    <row r="457" spans="6:6" x14ac:dyDescent="0.2">
      <c r="F457" s="65"/>
    </row>
    <row r="458" spans="6:6" x14ac:dyDescent="0.2">
      <c r="F458" s="65"/>
    </row>
    <row r="459" spans="6:6" x14ac:dyDescent="0.2">
      <c r="F459" s="65"/>
    </row>
    <row r="460" spans="6:6" x14ac:dyDescent="0.2">
      <c r="F460" s="65"/>
    </row>
    <row r="461" spans="6:6" x14ac:dyDescent="0.2">
      <c r="F461" s="65"/>
    </row>
    <row r="462" spans="6:6" x14ac:dyDescent="0.2">
      <c r="F462" s="65"/>
    </row>
    <row r="463" spans="6:6" x14ac:dyDescent="0.2">
      <c r="F463" s="65"/>
    </row>
    <row r="464" spans="6:6" x14ac:dyDescent="0.2">
      <c r="F464" s="65"/>
    </row>
    <row r="465" spans="6:6" x14ac:dyDescent="0.2">
      <c r="F465" s="65"/>
    </row>
    <row r="466" spans="6:6" x14ac:dyDescent="0.2">
      <c r="F466" s="65"/>
    </row>
    <row r="467" spans="6:6" x14ac:dyDescent="0.2">
      <c r="F467" s="65"/>
    </row>
    <row r="468" spans="6:6" x14ac:dyDescent="0.2">
      <c r="F468" s="65"/>
    </row>
    <row r="469" spans="6:6" x14ac:dyDescent="0.2">
      <c r="F469" s="65"/>
    </row>
    <row r="470" spans="6:6" x14ac:dyDescent="0.2">
      <c r="F470" s="65"/>
    </row>
    <row r="471" spans="6:6" x14ac:dyDescent="0.2">
      <c r="F471" s="65"/>
    </row>
    <row r="472" spans="6:6" x14ac:dyDescent="0.2">
      <c r="F472" s="65"/>
    </row>
    <row r="473" spans="6:6" x14ac:dyDescent="0.2">
      <c r="F473" s="65"/>
    </row>
    <row r="474" spans="6:6" x14ac:dyDescent="0.2">
      <c r="F474" s="65"/>
    </row>
    <row r="475" spans="6:6" x14ac:dyDescent="0.2">
      <c r="F475" s="65"/>
    </row>
    <row r="476" spans="6:6" x14ac:dyDescent="0.2">
      <c r="F476" s="65"/>
    </row>
    <row r="477" spans="6:6" x14ac:dyDescent="0.2">
      <c r="F477" s="65"/>
    </row>
    <row r="478" spans="6:6" x14ac:dyDescent="0.2">
      <c r="F478" s="65"/>
    </row>
    <row r="479" spans="6:6" x14ac:dyDescent="0.2">
      <c r="F479" s="65"/>
    </row>
    <row r="480" spans="6:6" x14ac:dyDescent="0.2">
      <c r="F480" s="65"/>
    </row>
    <row r="481" spans="6:6" x14ac:dyDescent="0.2">
      <c r="F481" s="65"/>
    </row>
    <row r="482" spans="6:6" x14ac:dyDescent="0.2">
      <c r="F482" s="65"/>
    </row>
    <row r="483" spans="6:6" x14ac:dyDescent="0.2">
      <c r="F483" s="65"/>
    </row>
    <row r="484" spans="6:6" x14ac:dyDescent="0.2">
      <c r="F484" s="65"/>
    </row>
    <row r="485" spans="6:6" x14ac:dyDescent="0.2">
      <c r="F485" s="65"/>
    </row>
    <row r="486" spans="6:6" x14ac:dyDescent="0.2">
      <c r="F486" s="65"/>
    </row>
    <row r="487" spans="6:6" x14ac:dyDescent="0.2">
      <c r="F487" s="65"/>
    </row>
    <row r="488" spans="6:6" x14ac:dyDescent="0.2">
      <c r="F488" s="65"/>
    </row>
    <row r="489" spans="6:6" x14ac:dyDescent="0.2">
      <c r="F489" s="65"/>
    </row>
    <row r="490" spans="6:6" x14ac:dyDescent="0.2">
      <c r="F490" s="65"/>
    </row>
    <row r="491" spans="6:6" x14ac:dyDescent="0.2">
      <c r="F491" s="65"/>
    </row>
    <row r="492" spans="6:6" x14ac:dyDescent="0.2">
      <c r="F492" s="65"/>
    </row>
    <row r="493" spans="6:6" x14ac:dyDescent="0.2">
      <c r="F493" s="65"/>
    </row>
    <row r="494" spans="6:6" x14ac:dyDescent="0.2">
      <c r="F494" s="65"/>
    </row>
    <row r="495" spans="6:6" x14ac:dyDescent="0.2">
      <c r="F495" s="65"/>
    </row>
    <row r="496" spans="6:6" x14ac:dyDescent="0.2">
      <c r="F496" s="65"/>
    </row>
    <row r="497" spans="6:6" x14ac:dyDescent="0.2">
      <c r="F497" s="65"/>
    </row>
    <row r="498" spans="6:6" x14ac:dyDescent="0.2">
      <c r="F498" s="65"/>
    </row>
    <row r="499" spans="6:6" x14ac:dyDescent="0.2">
      <c r="F499" s="65"/>
    </row>
    <row r="500" spans="6:6" x14ac:dyDescent="0.2">
      <c r="F500" s="65"/>
    </row>
    <row r="501" spans="6:6" x14ac:dyDescent="0.2">
      <c r="F501" s="65"/>
    </row>
    <row r="502" spans="6:6" x14ac:dyDescent="0.2">
      <c r="F502" s="65"/>
    </row>
    <row r="503" spans="6:6" x14ac:dyDescent="0.2">
      <c r="F503" s="65"/>
    </row>
    <row r="504" spans="6:6" x14ac:dyDescent="0.2">
      <c r="F504" s="65"/>
    </row>
    <row r="505" spans="6:6" x14ac:dyDescent="0.2">
      <c r="F505" s="65"/>
    </row>
    <row r="506" spans="6:6" x14ac:dyDescent="0.2">
      <c r="F506" s="65"/>
    </row>
    <row r="507" spans="6:6" x14ac:dyDescent="0.2">
      <c r="F507" s="65"/>
    </row>
    <row r="508" spans="6:6" x14ac:dyDescent="0.2">
      <c r="F508" s="65"/>
    </row>
    <row r="509" spans="6:6" x14ac:dyDescent="0.2">
      <c r="F509" s="65"/>
    </row>
    <row r="510" spans="6:6" x14ac:dyDescent="0.2">
      <c r="F510" s="65"/>
    </row>
    <row r="511" spans="6:6" x14ac:dyDescent="0.2">
      <c r="F511" s="65"/>
    </row>
    <row r="512" spans="6:6" x14ac:dyDescent="0.2">
      <c r="F512" s="65"/>
    </row>
    <row r="513" spans="6:6" x14ac:dyDescent="0.2">
      <c r="F513" s="65"/>
    </row>
    <row r="514" spans="6:6" x14ac:dyDescent="0.2">
      <c r="F514" s="65"/>
    </row>
    <row r="515" spans="6:6" x14ac:dyDescent="0.2">
      <c r="F515" s="65"/>
    </row>
    <row r="516" spans="6:6" x14ac:dyDescent="0.2">
      <c r="F516" s="65"/>
    </row>
    <row r="517" spans="6:6" x14ac:dyDescent="0.2">
      <c r="F517" s="65"/>
    </row>
    <row r="518" spans="6:6" x14ac:dyDescent="0.2">
      <c r="F518" s="65"/>
    </row>
    <row r="519" spans="6:6" x14ac:dyDescent="0.2">
      <c r="F519" s="65"/>
    </row>
    <row r="520" spans="6:6" x14ac:dyDescent="0.2">
      <c r="F520" s="65"/>
    </row>
    <row r="521" spans="6:6" x14ac:dyDescent="0.2">
      <c r="F521" s="65"/>
    </row>
    <row r="522" spans="6:6" x14ac:dyDescent="0.2">
      <c r="F522" s="65"/>
    </row>
    <row r="523" spans="6:6" x14ac:dyDescent="0.2">
      <c r="F523" s="65"/>
    </row>
    <row r="524" spans="6:6" x14ac:dyDescent="0.2">
      <c r="F524" s="65"/>
    </row>
    <row r="525" spans="6:6" x14ac:dyDescent="0.2">
      <c r="F525" s="65"/>
    </row>
    <row r="526" spans="6:6" x14ac:dyDescent="0.2">
      <c r="F526" s="65"/>
    </row>
    <row r="527" spans="6:6" x14ac:dyDescent="0.2">
      <c r="F527" s="65"/>
    </row>
    <row r="528" spans="6:6" x14ac:dyDescent="0.2">
      <c r="F528" s="65"/>
    </row>
    <row r="529" spans="6:6" x14ac:dyDescent="0.2">
      <c r="F529" s="65"/>
    </row>
    <row r="530" spans="6:6" x14ac:dyDescent="0.2">
      <c r="F530" s="65"/>
    </row>
    <row r="531" spans="6:6" x14ac:dyDescent="0.2">
      <c r="F531" s="65"/>
    </row>
    <row r="532" spans="6:6" x14ac:dyDescent="0.2">
      <c r="F532" s="65"/>
    </row>
    <row r="533" spans="6:6" x14ac:dyDescent="0.2">
      <c r="F533" s="65"/>
    </row>
    <row r="534" spans="6:6" x14ac:dyDescent="0.2">
      <c r="F534" s="65"/>
    </row>
    <row r="535" spans="6:6" x14ac:dyDescent="0.2">
      <c r="F535" s="65"/>
    </row>
    <row r="536" spans="6:6" x14ac:dyDescent="0.2">
      <c r="F536" s="65"/>
    </row>
    <row r="537" spans="6:6" x14ac:dyDescent="0.2">
      <c r="F537" s="65"/>
    </row>
    <row r="538" spans="6:6" x14ac:dyDescent="0.2">
      <c r="F538" s="65"/>
    </row>
    <row r="539" spans="6:6" x14ac:dyDescent="0.2">
      <c r="F539" s="65"/>
    </row>
    <row r="540" spans="6:6" x14ac:dyDescent="0.2">
      <c r="F540" s="65"/>
    </row>
    <row r="541" spans="6:6" x14ac:dyDescent="0.2">
      <c r="F541" s="65"/>
    </row>
    <row r="542" spans="6:6" x14ac:dyDescent="0.2">
      <c r="F542" s="65"/>
    </row>
    <row r="543" spans="6:6" x14ac:dyDescent="0.2">
      <c r="F543" s="65"/>
    </row>
    <row r="544" spans="6:6" x14ac:dyDescent="0.2">
      <c r="F544" s="65"/>
    </row>
    <row r="545" spans="6:6" x14ac:dyDescent="0.2">
      <c r="F545" s="65"/>
    </row>
    <row r="546" spans="6:6" x14ac:dyDescent="0.2">
      <c r="F546" s="65"/>
    </row>
    <row r="547" spans="6:6" x14ac:dyDescent="0.2">
      <c r="F547" s="65"/>
    </row>
    <row r="548" spans="6:6" x14ac:dyDescent="0.2">
      <c r="F548" s="65"/>
    </row>
    <row r="549" spans="6:6" x14ac:dyDescent="0.2">
      <c r="F549" s="65"/>
    </row>
    <row r="550" spans="6:6" x14ac:dyDescent="0.2">
      <c r="F550" s="65"/>
    </row>
    <row r="551" spans="6:6" x14ac:dyDescent="0.2">
      <c r="F551" s="65"/>
    </row>
    <row r="552" spans="6:6" x14ac:dyDescent="0.2">
      <c r="F552" s="65"/>
    </row>
    <row r="553" spans="6:6" x14ac:dyDescent="0.2">
      <c r="F553" s="65"/>
    </row>
    <row r="554" spans="6:6" x14ac:dyDescent="0.2">
      <c r="F554" s="65"/>
    </row>
    <row r="555" spans="6:6" x14ac:dyDescent="0.2">
      <c r="F555" s="65"/>
    </row>
    <row r="556" spans="6:6" x14ac:dyDescent="0.2">
      <c r="F556" s="65"/>
    </row>
    <row r="557" spans="6:6" x14ac:dyDescent="0.2">
      <c r="F557" s="65"/>
    </row>
    <row r="558" spans="6:6" x14ac:dyDescent="0.2">
      <c r="F558" s="65"/>
    </row>
    <row r="559" spans="6:6" x14ac:dyDescent="0.2">
      <c r="F559" s="65"/>
    </row>
    <row r="560" spans="6:6" x14ac:dyDescent="0.2">
      <c r="F560" s="65"/>
    </row>
    <row r="561" spans="6:6" x14ac:dyDescent="0.2">
      <c r="F561" s="65"/>
    </row>
    <row r="562" spans="6:6" x14ac:dyDescent="0.2">
      <c r="F562" s="65"/>
    </row>
    <row r="563" spans="6:6" x14ac:dyDescent="0.2">
      <c r="F563" s="65"/>
    </row>
    <row r="564" spans="6:6" x14ac:dyDescent="0.2">
      <c r="F564" s="65"/>
    </row>
    <row r="565" spans="6:6" x14ac:dyDescent="0.2">
      <c r="F565" s="65"/>
    </row>
    <row r="566" spans="6:6" x14ac:dyDescent="0.2">
      <c r="F566" s="65"/>
    </row>
    <row r="567" spans="6:6" x14ac:dyDescent="0.2">
      <c r="F567" s="65"/>
    </row>
    <row r="568" spans="6:6" x14ac:dyDescent="0.2">
      <c r="F568" s="65"/>
    </row>
    <row r="569" spans="6:6" x14ac:dyDescent="0.2">
      <c r="F569" s="65"/>
    </row>
    <row r="570" spans="6:6" x14ac:dyDescent="0.2">
      <c r="F570" s="65"/>
    </row>
    <row r="571" spans="6:6" x14ac:dyDescent="0.2">
      <c r="F571" s="65"/>
    </row>
    <row r="572" spans="6:6" x14ac:dyDescent="0.2">
      <c r="F572" s="65"/>
    </row>
    <row r="573" spans="6:6" x14ac:dyDescent="0.2">
      <c r="F573" s="65"/>
    </row>
    <row r="574" spans="6:6" x14ac:dyDescent="0.2">
      <c r="F574" s="65"/>
    </row>
    <row r="575" spans="6:6" x14ac:dyDescent="0.2">
      <c r="F575" s="65"/>
    </row>
    <row r="576" spans="6:6" x14ac:dyDescent="0.2">
      <c r="F576" s="65"/>
    </row>
    <row r="577" spans="6:6" x14ac:dyDescent="0.2">
      <c r="F577" s="65"/>
    </row>
    <row r="578" spans="6:6" x14ac:dyDescent="0.2">
      <c r="F578" s="65"/>
    </row>
    <row r="579" spans="6:6" x14ac:dyDescent="0.2">
      <c r="F579" s="65"/>
    </row>
    <row r="580" spans="6:6" x14ac:dyDescent="0.2">
      <c r="F580" s="65"/>
    </row>
    <row r="581" spans="6:6" x14ac:dyDescent="0.2">
      <c r="F581" s="65"/>
    </row>
    <row r="582" spans="6:6" x14ac:dyDescent="0.2">
      <c r="F582" s="65"/>
    </row>
    <row r="583" spans="6:6" x14ac:dyDescent="0.2">
      <c r="F583" s="65"/>
    </row>
    <row r="584" spans="6:6" x14ac:dyDescent="0.2">
      <c r="F584" s="65"/>
    </row>
    <row r="585" spans="6:6" x14ac:dyDescent="0.2">
      <c r="F585" s="65"/>
    </row>
    <row r="586" spans="6:6" x14ac:dyDescent="0.2">
      <c r="F586" s="65"/>
    </row>
    <row r="587" spans="6:6" x14ac:dyDescent="0.2">
      <c r="F587" s="65"/>
    </row>
    <row r="588" spans="6:6" x14ac:dyDescent="0.2">
      <c r="F588" s="65"/>
    </row>
    <row r="589" spans="6:6" x14ac:dyDescent="0.2">
      <c r="F589" s="65"/>
    </row>
    <row r="590" spans="6:6" x14ac:dyDescent="0.2">
      <c r="F590" s="65"/>
    </row>
    <row r="591" spans="6:6" x14ac:dyDescent="0.2">
      <c r="F591" s="65"/>
    </row>
    <row r="592" spans="6:6" x14ac:dyDescent="0.2">
      <c r="F592" s="65"/>
    </row>
    <row r="593" spans="6:6" x14ac:dyDescent="0.2">
      <c r="F593" s="65"/>
    </row>
    <row r="594" spans="6:6" x14ac:dyDescent="0.2">
      <c r="F594" s="65"/>
    </row>
    <row r="595" spans="6:6" x14ac:dyDescent="0.2">
      <c r="F595" s="65"/>
    </row>
    <row r="596" spans="6:6" x14ac:dyDescent="0.2">
      <c r="F596" s="65"/>
    </row>
    <row r="597" spans="6:6" x14ac:dyDescent="0.2">
      <c r="F597" s="65"/>
    </row>
    <row r="598" spans="6:6" x14ac:dyDescent="0.2">
      <c r="F598" s="65"/>
    </row>
    <row r="599" spans="6:6" x14ac:dyDescent="0.2">
      <c r="F599" s="65"/>
    </row>
    <row r="600" spans="6:6" x14ac:dyDescent="0.2">
      <c r="F600" s="65"/>
    </row>
    <row r="601" spans="6:6" x14ac:dyDescent="0.2">
      <c r="F601" s="65"/>
    </row>
    <row r="602" spans="6:6" x14ac:dyDescent="0.2">
      <c r="F602" s="65"/>
    </row>
    <row r="603" spans="6:6" x14ac:dyDescent="0.2">
      <c r="F603" s="65"/>
    </row>
    <row r="604" spans="6:6" x14ac:dyDescent="0.2">
      <c r="F604" s="65"/>
    </row>
    <row r="605" spans="6:6" x14ac:dyDescent="0.2">
      <c r="F605" s="65"/>
    </row>
    <row r="606" spans="6:6" x14ac:dyDescent="0.2">
      <c r="F606" s="65"/>
    </row>
    <row r="607" spans="6:6" x14ac:dyDescent="0.2">
      <c r="F607" s="65"/>
    </row>
    <row r="608" spans="6:6" x14ac:dyDescent="0.2">
      <c r="F608" s="65"/>
    </row>
    <row r="609" spans="6:6" x14ac:dyDescent="0.2">
      <c r="F609" s="65"/>
    </row>
    <row r="610" spans="6:6" x14ac:dyDescent="0.2">
      <c r="F610" s="65"/>
    </row>
    <row r="611" spans="6:6" x14ac:dyDescent="0.2">
      <c r="F611" s="65"/>
    </row>
    <row r="612" spans="6:6" x14ac:dyDescent="0.2">
      <c r="F612" s="65"/>
    </row>
    <row r="613" spans="6:6" x14ac:dyDescent="0.2">
      <c r="F613" s="65"/>
    </row>
    <row r="614" spans="6:6" x14ac:dyDescent="0.2">
      <c r="F614" s="65"/>
    </row>
    <row r="615" spans="6:6" x14ac:dyDescent="0.2">
      <c r="F615" s="65"/>
    </row>
    <row r="616" spans="6:6" x14ac:dyDescent="0.2">
      <c r="F616" s="65"/>
    </row>
    <row r="617" spans="6:6" x14ac:dyDescent="0.2">
      <c r="F617" s="65"/>
    </row>
    <row r="618" spans="6:6" x14ac:dyDescent="0.2">
      <c r="F618" s="65"/>
    </row>
    <row r="619" spans="6:6" x14ac:dyDescent="0.2">
      <c r="F619" s="65"/>
    </row>
    <row r="620" spans="6:6" x14ac:dyDescent="0.2">
      <c r="F620" s="65"/>
    </row>
    <row r="621" spans="6:6" x14ac:dyDescent="0.2">
      <c r="F621" s="65"/>
    </row>
    <row r="622" spans="6:6" x14ac:dyDescent="0.2">
      <c r="F622" s="65"/>
    </row>
    <row r="623" spans="6:6" x14ac:dyDescent="0.2">
      <c r="F623" s="65"/>
    </row>
    <row r="624" spans="6:6" x14ac:dyDescent="0.2">
      <c r="F624" s="65"/>
    </row>
    <row r="625" spans="6:6" x14ac:dyDescent="0.2">
      <c r="F625" s="65"/>
    </row>
    <row r="626" spans="6:6" x14ac:dyDescent="0.2">
      <c r="F626" s="65"/>
    </row>
    <row r="627" spans="6:6" x14ac:dyDescent="0.2">
      <c r="F627" s="65"/>
    </row>
    <row r="628" spans="6:6" x14ac:dyDescent="0.2">
      <c r="F628" s="65"/>
    </row>
    <row r="629" spans="6:6" x14ac:dyDescent="0.2">
      <c r="F629" s="65"/>
    </row>
    <row r="630" spans="6:6" x14ac:dyDescent="0.2">
      <c r="F630" s="65"/>
    </row>
    <row r="631" spans="6:6" x14ac:dyDescent="0.2">
      <c r="F631" s="65"/>
    </row>
    <row r="632" spans="6:6" x14ac:dyDescent="0.2">
      <c r="F632" s="65"/>
    </row>
    <row r="633" spans="6:6" x14ac:dyDescent="0.2">
      <c r="F633" s="65"/>
    </row>
    <row r="634" spans="6:6" x14ac:dyDescent="0.2">
      <c r="F634" s="65"/>
    </row>
    <row r="635" spans="6:6" x14ac:dyDescent="0.2">
      <c r="F635" s="65"/>
    </row>
    <row r="636" spans="6:6" x14ac:dyDescent="0.2">
      <c r="F636" s="65"/>
    </row>
    <row r="637" spans="6:6" x14ac:dyDescent="0.2">
      <c r="F637" s="65"/>
    </row>
    <row r="638" spans="6:6" x14ac:dyDescent="0.2">
      <c r="F638" s="65"/>
    </row>
    <row r="639" spans="6:6" x14ac:dyDescent="0.2">
      <c r="F639" s="65"/>
    </row>
    <row r="640" spans="6:6" x14ac:dyDescent="0.2">
      <c r="F640" s="65"/>
    </row>
    <row r="641" spans="6:6" x14ac:dyDescent="0.2">
      <c r="F641" s="65"/>
    </row>
    <row r="642" spans="6:6" x14ac:dyDescent="0.2">
      <c r="F642" s="65"/>
    </row>
    <row r="643" spans="6:6" x14ac:dyDescent="0.2">
      <c r="F643" s="65"/>
    </row>
    <row r="644" spans="6:6" x14ac:dyDescent="0.2">
      <c r="F644" s="65"/>
    </row>
    <row r="645" spans="6:6" x14ac:dyDescent="0.2">
      <c r="F645" s="65"/>
    </row>
    <row r="646" spans="6:6" x14ac:dyDescent="0.2">
      <c r="F646" s="65"/>
    </row>
    <row r="647" spans="6:6" x14ac:dyDescent="0.2">
      <c r="F647" s="65"/>
    </row>
    <row r="648" spans="6:6" x14ac:dyDescent="0.2">
      <c r="F648" s="65"/>
    </row>
    <row r="649" spans="6:6" x14ac:dyDescent="0.2">
      <c r="F649" s="65"/>
    </row>
    <row r="650" spans="6:6" x14ac:dyDescent="0.2">
      <c r="F650" s="65"/>
    </row>
    <row r="651" spans="6:6" x14ac:dyDescent="0.2">
      <c r="F651" s="65"/>
    </row>
    <row r="652" spans="6:6" x14ac:dyDescent="0.2">
      <c r="F652" s="65"/>
    </row>
    <row r="653" spans="6:6" x14ac:dyDescent="0.2">
      <c r="F653" s="65"/>
    </row>
    <row r="654" spans="6:6" x14ac:dyDescent="0.2">
      <c r="F654" s="65"/>
    </row>
    <row r="655" spans="6:6" x14ac:dyDescent="0.2">
      <c r="F655" s="65"/>
    </row>
    <row r="656" spans="6:6" x14ac:dyDescent="0.2">
      <c r="F656" s="65"/>
    </row>
    <row r="657" spans="6:6" x14ac:dyDescent="0.2">
      <c r="F657" s="65"/>
    </row>
    <row r="658" spans="6:6" x14ac:dyDescent="0.2">
      <c r="F658" s="65"/>
    </row>
    <row r="659" spans="6:6" x14ac:dyDescent="0.2">
      <c r="F659" s="65"/>
    </row>
    <row r="660" spans="6:6" x14ac:dyDescent="0.2">
      <c r="F660" s="65"/>
    </row>
    <row r="661" spans="6:6" x14ac:dyDescent="0.2">
      <c r="F661" s="65"/>
    </row>
    <row r="662" spans="6:6" x14ac:dyDescent="0.2">
      <c r="F662" s="65"/>
    </row>
  </sheetData>
  <pageMargins left="0.25" right="0.25" top="0.95" bottom="0.75" header="0.09" footer="0.3"/>
  <pageSetup scale="64" orientation="portrait" r:id="rId1"/>
  <headerFooter alignWithMargins="0">
    <oddHeader>&amp;CDepartment of Administrative Services
Elevator Upgrades/Replacements
2000
&amp;A
&amp;D</oddHeader>
    <oddFooter>&amp;LAcct Codes 0017-335-2000
Reversion 6/30/2027
&amp;C&amp;Z&amp;F&amp;R&amp;P/&amp;N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D41"/>
  <sheetViews>
    <sheetView zoomScaleNormal="100" workbookViewId="0">
      <selection activeCell="F23" sqref="F23"/>
    </sheetView>
  </sheetViews>
  <sheetFormatPr defaultColWidth="11.42578125" defaultRowHeight="12.75" x14ac:dyDescent="0.2"/>
  <cols>
    <col min="1" max="1" width="23" style="50" customWidth="1"/>
    <col min="2" max="2" width="11" style="60" customWidth="1"/>
    <col min="3" max="3" width="8.5703125" style="60" customWidth="1"/>
    <col min="4" max="4" width="11.42578125" style="60" customWidth="1"/>
    <col min="5" max="5" width="38.140625" style="39" customWidth="1"/>
    <col min="6" max="6" width="28.140625" style="64" customWidth="1"/>
    <col min="7" max="7" width="12.42578125" style="64" customWidth="1"/>
    <col min="8" max="8" width="15.42578125" style="64" customWidth="1"/>
    <col min="9" max="16384" width="11.42578125" style="39"/>
  </cols>
  <sheetData>
    <row r="1" spans="1:30" s="5" customFormat="1" ht="24.75" customHeight="1" x14ac:dyDescent="0.25">
      <c r="A1" s="2" t="str">
        <f>'RECAP #9440.00'!B1</f>
        <v>DAS CC Elevator Replacements</v>
      </c>
      <c r="B1" s="3"/>
      <c r="C1" s="3"/>
      <c r="D1" s="3"/>
      <c r="E1" s="4"/>
      <c r="F1" s="4"/>
      <c r="G1" s="4"/>
      <c r="H1" s="29"/>
      <c r="J1" s="39"/>
      <c r="K1" s="39"/>
      <c r="L1" s="39"/>
      <c r="M1" s="39"/>
      <c r="N1" s="39"/>
      <c r="O1" s="39"/>
      <c r="P1" s="39"/>
      <c r="Q1" s="39"/>
      <c r="R1" s="39"/>
      <c r="S1" s="39"/>
      <c r="T1" s="39"/>
      <c r="U1" s="39"/>
      <c r="V1" s="39"/>
      <c r="W1" s="39"/>
      <c r="X1" s="39"/>
      <c r="Y1" s="39"/>
      <c r="Z1" s="39"/>
      <c r="AA1" s="39"/>
      <c r="AB1" s="39"/>
      <c r="AC1" s="39"/>
      <c r="AD1" s="39"/>
    </row>
    <row r="2" spans="1:30" s="5" customFormat="1" ht="15.75" x14ac:dyDescent="0.25">
      <c r="A2" s="6" t="str">
        <f>'RECAP #9440.00'!B2</f>
        <v>Project # 9440.00</v>
      </c>
      <c r="E2" s="4"/>
      <c r="F2" s="4"/>
      <c r="G2" s="4"/>
      <c r="H2" s="29"/>
      <c r="J2" s="39"/>
      <c r="K2" s="39"/>
      <c r="L2" s="39"/>
      <c r="M2" s="39"/>
      <c r="N2" s="39"/>
      <c r="O2" s="39"/>
      <c r="P2" s="39"/>
      <c r="Q2" s="39"/>
      <c r="R2" s="39"/>
      <c r="S2" s="39"/>
      <c r="T2" s="39"/>
      <c r="U2" s="39"/>
      <c r="V2" s="39"/>
      <c r="W2" s="39"/>
      <c r="X2" s="39"/>
      <c r="Y2" s="39"/>
      <c r="Z2" s="39"/>
      <c r="AA2" s="39"/>
      <c r="AB2" s="39"/>
      <c r="AC2" s="39"/>
      <c r="AD2" s="39"/>
    </row>
    <row r="3" spans="1:30" s="5" customFormat="1" ht="15.75" x14ac:dyDescent="0.25">
      <c r="A3" s="7" t="str">
        <f>'RECAP #9440.00'!B3</f>
        <v>Program code 944000</v>
      </c>
      <c r="E3" s="8" t="str">
        <f>'RECAP #9440.00'!E3</f>
        <v>Major Program 4D03</v>
      </c>
      <c r="G3" s="4"/>
      <c r="H3" s="29"/>
      <c r="J3" s="39"/>
      <c r="K3" s="39"/>
      <c r="L3" s="39"/>
      <c r="M3" s="39"/>
      <c r="N3" s="39"/>
      <c r="O3" s="39"/>
      <c r="P3" s="39"/>
      <c r="Q3" s="39"/>
      <c r="R3" s="39"/>
      <c r="S3" s="39"/>
      <c r="T3" s="39"/>
      <c r="U3" s="39"/>
      <c r="V3" s="39"/>
      <c r="W3" s="39"/>
      <c r="X3" s="39"/>
      <c r="Y3" s="39"/>
      <c r="Z3" s="39"/>
      <c r="AA3" s="39"/>
      <c r="AB3" s="39"/>
      <c r="AC3" s="39"/>
      <c r="AD3" s="39"/>
    </row>
    <row r="4" spans="1:30" s="5" customFormat="1" ht="15.75" x14ac:dyDescent="0.25">
      <c r="A4" s="72" t="s">
        <v>34</v>
      </c>
      <c r="B4" s="73"/>
      <c r="C4" s="73"/>
      <c r="D4" s="73"/>
      <c r="E4" s="34"/>
      <c r="G4" s="29"/>
      <c r="H4" s="29"/>
      <c r="J4" s="39"/>
      <c r="K4" s="39"/>
      <c r="L4" s="39"/>
      <c r="M4" s="39"/>
      <c r="N4" s="39"/>
      <c r="O4" s="39"/>
      <c r="P4" s="39"/>
      <c r="Q4" s="39"/>
      <c r="R4" s="39"/>
      <c r="S4" s="39"/>
      <c r="T4" s="39"/>
      <c r="U4" s="39"/>
      <c r="V4" s="39"/>
      <c r="W4" s="39"/>
      <c r="X4" s="39"/>
      <c r="Y4" s="39"/>
      <c r="Z4" s="39"/>
      <c r="AA4" s="39"/>
      <c r="AB4" s="39"/>
      <c r="AC4" s="39"/>
      <c r="AD4" s="39"/>
    </row>
    <row r="5" spans="1:30" s="5" customFormat="1" ht="15.75" x14ac:dyDescent="0.25">
      <c r="A5" s="11"/>
      <c r="B5" s="36"/>
      <c r="C5" s="36"/>
      <c r="D5" s="36"/>
      <c r="E5" s="74" t="s">
        <v>35</v>
      </c>
      <c r="G5" s="39"/>
      <c r="H5" s="40"/>
      <c r="J5" s="39"/>
      <c r="K5" s="39"/>
      <c r="L5" s="39"/>
      <c r="M5" s="39"/>
      <c r="N5" s="39"/>
      <c r="O5" s="39"/>
      <c r="P5" s="39"/>
      <c r="Q5" s="39"/>
      <c r="R5" s="39"/>
      <c r="S5" s="39"/>
      <c r="T5" s="39"/>
      <c r="U5" s="39"/>
      <c r="V5" s="39"/>
      <c r="W5" s="39"/>
      <c r="X5" s="39"/>
      <c r="Y5" s="39"/>
      <c r="Z5" s="39"/>
      <c r="AA5" s="39"/>
      <c r="AB5" s="39"/>
      <c r="AC5" s="39"/>
      <c r="AD5" s="39"/>
    </row>
    <row r="6" spans="1:30" s="5" customFormat="1" ht="15.75" x14ac:dyDescent="0.25">
      <c r="A6" s="35" t="s">
        <v>68</v>
      </c>
      <c r="B6" s="11"/>
      <c r="C6" s="11"/>
      <c r="D6" s="11"/>
      <c r="E6" s="8" t="s">
        <v>233</v>
      </c>
      <c r="F6" s="36"/>
      <c r="G6" s="39"/>
      <c r="H6" s="40"/>
      <c r="J6" s="39"/>
      <c r="K6" s="39"/>
      <c r="L6" s="39"/>
      <c r="M6" s="39"/>
      <c r="N6" s="39"/>
      <c r="O6" s="39"/>
      <c r="P6" s="39"/>
      <c r="Q6" s="39"/>
      <c r="R6" s="39"/>
      <c r="S6" s="39"/>
      <c r="T6" s="39"/>
      <c r="U6" s="39"/>
      <c r="V6" s="39"/>
      <c r="W6" s="39"/>
      <c r="X6" s="39"/>
      <c r="Y6" s="39"/>
      <c r="Z6" s="39"/>
      <c r="AA6" s="39"/>
      <c r="AB6" s="39"/>
      <c r="AC6" s="39"/>
      <c r="AD6" s="39"/>
    </row>
    <row r="7" spans="1:30" s="5" customFormat="1" ht="15.75" x14ac:dyDescent="0.25">
      <c r="A7" s="11" t="str">
        <f>'RECAP #9440.00'!B6</f>
        <v>Project Manager - Brad T.</v>
      </c>
      <c r="B7" s="45"/>
      <c r="C7" s="45"/>
      <c r="D7" s="45"/>
      <c r="E7" s="45"/>
      <c r="G7" s="40"/>
      <c r="H7" s="40"/>
      <c r="J7" s="39"/>
      <c r="K7" s="39"/>
      <c r="L7" s="39"/>
      <c r="M7" s="39"/>
      <c r="N7" s="39"/>
      <c r="O7" s="39"/>
      <c r="P7" s="39"/>
      <c r="Q7" s="39"/>
      <c r="R7" s="39"/>
      <c r="S7" s="39"/>
      <c r="T7" s="39"/>
      <c r="U7" s="39"/>
      <c r="V7" s="39"/>
      <c r="W7" s="39"/>
      <c r="X7" s="39"/>
      <c r="Y7" s="39"/>
      <c r="Z7" s="39"/>
      <c r="AA7" s="39"/>
      <c r="AB7" s="39"/>
      <c r="AC7" s="39"/>
      <c r="AD7" s="39"/>
    </row>
    <row r="8" spans="1:30" s="36" customFormat="1" ht="32.25" thickBot="1" x14ac:dyDescent="0.3">
      <c r="A8" s="46" t="s">
        <v>36</v>
      </c>
      <c r="B8" s="47" t="s">
        <v>21</v>
      </c>
      <c r="C8" s="69" t="s">
        <v>31</v>
      </c>
      <c r="D8" s="69" t="s">
        <v>32</v>
      </c>
      <c r="E8" s="48" t="s">
        <v>22</v>
      </c>
      <c r="F8" s="49" t="s">
        <v>37</v>
      </c>
      <c r="G8" s="49" t="s">
        <v>25</v>
      </c>
      <c r="H8" s="49" t="s">
        <v>26</v>
      </c>
      <c r="J8" s="39"/>
      <c r="K8" s="39"/>
      <c r="L8" s="39"/>
      <c r="M8" s="39"/>
      <c r="N8" s="39"/>
      <c r="O8" s="39"/>
      <c r="P8" s="39"/>
      <c r="Q8" s="39"/>
      <c r="R8" s="39"/>
      <c r="S8" s="39"/>
      <c r="T8" s="39"/>
      <c r="U8" s="39"/>
      <c r="V8" s="39"/>
      <c r="W8" s="39"/>
      <c r="X8" s="39"/>
      <c r="Y8" s="39"/>
      <c r="Z8" s="39"/>
      <c r="AA8" s="39"/>
      <c r="AB8" s="39"/>
      <c r="AC8" s="39"/>
      <c r="AD8" s="39"/>
    </row>
    <row r="9" spans="1:30" x14ac:dyDescent="0.2">
      <c r="A9" s="59" t="s">
        <v>205</v>
      </c>
      <c r="B9" s="51">
        <v>45772</v>
      </c>
      <c r="C9" s="70" t="s">
        <v>201</v>
      </c>
      <c r="D9" s="70" t="s">
        <v>202</v>
      </c>
      <c r="E9" s="75" t="s">
        <v>207</v>
      </c>
      <c r="F9" s="76" t="s">
        <v>206</v>
      </c>
      <c r="G9" s="123">
        <v>1121.8</v>
      </c>
      <c r="H9" s="64">
        <f>G9</f>
        <v>1121.8</v>
      </c>
    </row>
    <row r="10" spans="1:30" x14ac:dyDescent="0.2">
      <c r="A10" s="75" t="s">
        <v>390</v>
      </c>
      <c r="B10" s="51">
        <v>46007</v>
      </c>
      <c r="C10" s="70">
        <v>9500</v>
      </c>
      <c r="D10" s="51" t="s">
        <v>371</v>
      </c>
      <c r="E10" s="39" t="s">
        <v>388</v>
      </c>
      <c r="F10" s="255" t="s">
        <v>389</v>
      </c>
      <c r="G10" s="123">
        <v>4476.26</v>
      </c>
      <c r="H10" s="64">
        <f>H9+G10</f>
        <v>5598.06</v>
      </c>
    </row>
    <row r="11" spans="1:30" x14ac:dyDescent="0.2">
      <c r="A11" s="75" t="s">
        <v>426</v>
      </c>
      <c r="B11" s="51">
        <v>46051</v>
      </c>
      <c r="C11" s="70" t="s">
        <v>201</v>
      </c>
      <c r="D11" s="70" t="s">
        <v>202</v>
      </c>
      <c r="E11" s="39" t="s">
        <v>425</v>
      </c>
      <c r="F11" s="255" t="s">
        <v>427</v>
      </c>
      <c r="G11" s="123">
        <v>4765.3999999999996</v>
      </c>
      <c r="H11" s="64">
        <f t="shared" ref="H11:H20" si="0">H10+G11</f>
        <v>10363.459999999999</v>
      </c>
    </row>
    <row r="12" spans="1:30" x14ac:dyDescent="0.2">
      <c r="A12" s="75" t="s">
        <v>532</v>
      </c>
      <c r="B12" s="51">
        <v>46154</v>
      </c>
      <c r="C12" s="70" t="s">
        <v>201</v>
      </c>
      <c r="D12" s="70" t="s">
        <v>202</v>
      </c>
      <c r="E12" s="39" t="s">
        <v>531</v>
      </c>
      <c r="F12" s="255" t="s">
        <v>530</v>
      </c>
      <c r="G12" s="123">
        <v>3140</v>
      </c>
      <c r="H12" s="64">
        <f t="shared" si="0"/>
        <v>13503.46</v>
      </c>
    </row>
    <row r="13" spans="1:30" x14ac:dyDescent="0.2">
      <c r="A13" s="75" t="s">
        <v>538</v>
      </c>
      <c r="B13" s="51">
        <v>46161</v>
      </c>
      <c r="C13" s="70" t="s">
        <v>201</v>
      </c>
      <c r="D13" s="70" t="s">
        <v>202</v>
      </c>
      <c r="E13" s="39" t="s">
        <v>531</v>
      </c>
      <c r="F13" s="255" t="s">
        <v>539</v>
      </c>
      <c r="G13" s="123">
        <v>3950</v>
      </c>
      <c r="H13" s="64">
        <f t="shared" si="0"/>
        <v>17453.46</v>
      </c>
    </row>
    <row r="14" spans="1:30" ht="15" x14ac:dyDescent="0.25">
      <c r="A14" s="75" t="s">
        <v>567</v>
      </c>
      <c r="B14" s="51">
        <v>46211</v>
      </c>
      <c r="C14" s="54" t="s">
        <v>332</v>
      </c>
      <c r="D14"/>
      <c r="E14" t="s">
        <v>570</v>
      </c>
      <c r="F14" s="255" t="s">
        <v>571</v>
      </c>
      <c r="G14" s="123">
        <v>214.86</v>
      </c>
      <c r="H14" s="64">
        <f t="shared" si="0"/>
        <v>17668.32</v>
      </c>
    </row>
    <row r="15" spans="1:30" x14ac:dyDescent="0.2">
      <c r="A15" s="70"/>
      <c r="B15" s="51"/>
      <c r="C15" s="51"/>
      <c r="D15" s="51"/>
      <c r="E15" s="77"/>
      <c r="F15" s="24"/>
      <c r="H15" s="64">
        <f t="shared" si="0"/>
        <v>17668.32</v>
      </c>
    </row>
    <row r="16" spans="1:30" x14ac:dyDescent="0.2">
      <c r="A16" s="70"/>
      <c r="B16" s="51"/>
      <c r="C16" s="51"/>
      <c r="D16" s="51"/>
      <c r="F16" s="24"/>
      <c r="H16" s="64">
        <f t="shared" si="0"/>
        <v>17668.32</v>
      </c>
    </row>
    <row r="17" spans="1:30" x14ac:dyDescent="0.2">
      <c r="B17" s="51"/>
      <c r="C17" s="51"/>
      <c r="D17" s="51"/>
      <c r="F17" s="24"/>
      <c r="H17" s="64">
        <f t="shared" si="0"/>
        <v>17668.32</v>
      </c>
    </row>
    <row r="18" spans="1:30" x14ac:dyDescent="0.2">
      <c r="B18" s="51"/>
      <c r="C18" s="51"/>
      <c r="D18" s="51"/>
      <c r="F18" s="24"/>
      <c r="H18" s="64">
        <f t="shared" si="0"/>
        <v>17668.32</v>
      </c>
    </row>
    <row r="19" spans="1:30" x14ac:dyDescent="0.2">
      <c r="B19" s="51"/>
      <c r="C19" s="51"/>
      <c r="D19" s="51"/>
      <c r="F19" s="24"/>
      <c r="H19" s="64">
        <f t="shared" si="0"/>
        <v>17668.32</v>
      </c>
      <c r="K19" s="55"/>
    </row>
    <row r="20" spans="1:30" x14ac:dyDescent="0.2">
      <c r="B20" s="51"/>
      <c r="C20" s="51"/>
      <c r="D20" s="51"/>
      <c r="F20" s="24"/>
      <c r="H20" s="64">
        <f t="shared" si="0"/>
        <v>17668.32</v>
      </c>
    </row>
    <row r="21" spans="1:30" x14ac:dyDescent="0.2">
      <c r="G21" s="39"/>
    </row>
    <row r="22" spans="1:30" s="77" customFormat="1" ht="16.5" thickBot="1" x14ac:dyDescent="0.3">
      <c r="A22" s="78"/>
      <c r="B22" s="79"/>
      <c r="C22" s="79"/>
      <c r="D22" s="79"/>
      <c r="E22" s="80" t="s">
        <v>28</v>
      </c>
      <c r="F22" s="81"/>
      <c r="G22" s="63">
        <f>SUM(G9:G21)</f>
        <v>17668.32</v>
      </c>
      <c r="H22" s="81"/>
      <c r="J22" s="36"/>
      <c r="K22" s="36"/>
      <c r="L22" s="36"/>
      <c r="M22" s="36"/>
      <c r="N22" s="36"/>
      <c r="O22" s="36"/>
      <c r="P22" s="36"/>
      <c r="Q22" s="36"/>
      <c r="R22" s="36"/>
      <c r="S22" s="36"/>
      <c r="T22" s="36"/>
      <c r="U22" s="36"/>
      <c r="V22" s="36"/>
      <c r="W22" s="36"/>
      <c r="X22" s="36"/>
      <c r="Y22" s="36"/>
      <c r="Z22" s="36"/>
      <c r="AA22" s="36"/>
      <c r="AB22" s="36"/>
      <c r="AC22" s="36"/>
      <c r="AD22" s="36"/>
    </row>
    <row r="23" spans="1:30" ht="13.5" thickTop="1" x14ac:dyDescent="0.2"/>
    <row r="24" spans="1:30" x14ac:dyDescent="0.2">
      <c r="G24" s="39"/>
    </row>
    <row r="25" spans="1:30" x14ac:dyDescent="0.2">
      <c r="A25" s="39"/>
      <c r="B25" s="39"/>
      <c r="C25" s="39"/>
      <c r="D25" s="39"/>
      <c r="F25" s="39"/>
      <c r="G25" s="39"/>
      <c r="H25" s="39"/>
    </row>
    <row r="26" spans="1:30" x14ac:dyDescent="0.2">
      <c r="A26" s="39"/>
      <c r="B26" s="39"/>
      <c r="C26" s="39"/>
      <c r="D26" s="39"/>
      <c r="F26" s="39"/>
      <c r="G26" s="39"/>
      <c r="H26" s="39"/>
    </row>
    <row r="27" spans="1:30" x14ac:dyDescent="0.2">
      <c r="A27" s="39"/>
      <c r="B27" s="39"/>
      <c r="C27" s="39"/>
      <c r="D27" s="39"/>
      <c r="F27" s="39"/>
      <c r="G27" s="39"/>
      <c r="H27" s="39"/>
    </row>
    <row r="28" spans="1:30" x14ac:dyDescent="0.2">
      <c r="A28" s="39"/>
      <c r="B28" s="39"/>
      <c r="C28" s="39"/>
      <c r="D28" s="39"/>
      <c r="F28" s="39"/>
      <c r="G28" s="39"/>
      <c r="H28" s="39"/>
    </row>
    <row r="29" spans="1:30" x14ac:dyDescent="0.2">
      <c r="A29" s="39"/>
      <c r="B29" s="39"/>
      <c r="C29" s="39"/>
      <c r="D29" s="39"/>
      <c r="F29" s="39"/>
      <c r="G29" s="39"/>
      <c r="H29" s="39"/>
    </row>
    <row r="30" spans="1:30" x14ac:dyDescent="0.2">
      <c r="A30" s="39"/>
      <c r="B30" s="39"/>
      <c r="C30" s="39"/>
      <c r="D30" s="39"/>
      <c r="F30" s="39"/>
      <c r="G30" s="39"/>
      <c r="H30" s="39"/>
    </row>
    <row r="31" spans="1:30" x14ac:dyDescent="0.2">
      <c r="A31" s="39"/>
      <c r="B31" s="39"/>
      <c r="C31" s="39"/>
      <c r="D31" s="39"/>
      <c r="F31" s="39"/>
      <c r="G31" s="39"/>
      <c r="H31" s="39"/>
    </row>
    <row r="32" spans="1:30" x14ac:dyDescent="0.2">
      <c r="A32" s="39"/>
      <c r="B32" s="39"/>
      <c r="C32" s="39"/>
      <c r="D32" s="39"/>
      <c r="F32" s="39"/>
      <c r="G32" s="39"/>
      <c r="H32" s="39"/>
    </row>
    <row r="33" spans="7:7" s="39" customFormat="1" x14ac:dyDescent="0.2"/>
    <row r="34" spans="7:7" s="39" customFormat="1" x14ac:dyDescent="0.2"/>
    <row r="35" spans="7:7" s="39" customFormat="1" x14ac:dyDescent="0.2"/>
    <row r="36" spans="7:7" s="39" customFormat="1" x14ac:dyDescent="0.2"/>
    <row r="37" spans="7:7" s="39" customFormat="1" x14ac:dyDescent="0.2"/>
    <row r="38" spans="7:7" s="39" customFormat="1" x14ac:dyDescent="0.2"/>
    <row r="39" spans="7:7" s="39" customFormat="1" x14ac:dyDescent="0.2"/>
    <row r="40" spans="7:7" s="39" customFormat="1" x14ac:dyDescent="0.2"/>
    <row r="41" spans="7:7" s="39" customFormat="1" x14ac:dyDescent="0.2">
      <c r="G41" s="64"/>
    </row>
  </sheetData>
  <pageMargins left="0.25" right="0.25" top="0.95" bottom="0.75" header="0.09" footer="0.3"/>
  <pageSetup scale="68" orientation="portrait" r:id="rId1"/>
  <headerFooter alignWithMargins="0">
    <oddHeader>&amp;CDepartment of Administrative Services
Elevator Upgrades/Replacements
2000
&amp;A
&amp;D</oddHeader>
    <oddFooter>&amp;LAcct Codes 0017-335-2000
Reversion 6/30/2027
&amp;C&amp;Z&amp;F&amp;R&amp;P/&amp;N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70C0"/>
    <pageSetUpPr fitToPage="1"/>
  </sheetPr>
  <dimension ref="A1:I560"/>
  <sheetViews>
    <sheetView zoomScaleNormal="100" workbookViewId="0">
      <selection activeCell="E9" sqref="E9"/>
    </sheetView>
  </sheetViews>
  <sheetFormatPr defaultColWidth="11.42578125" defaultRowHeight="12.75" x14ac:dyDescent="0.2"/>
  <cols>
    <col min="1" max="1" width="24.5703125" style="148" customWidth="1"/>
    <col min="2" max="2" width="9.42578125" style="150" customWidth="1"/>
    <col min="3" max="3" width="36.85546875" style="158" customWidth="1"/>
    <col min="4" max="4" width="14.42578125" style="43" customWidth="1"/>
    <col min="5" max="5" width="13.5703125" style="162" customWidth="1"/>
    <col min="6" max="6" width="12.42578125" style="162" customWidth="1"/>
    <col min="7" max="7" width="10.5703125" style="162" customWidth="1"/>
    <col min="8" max="8" width="13.7109375" style="43" customWidth="1"/>
    <col min="9" max="16384" width="11.42578125" style="43"/>
  </cols>
  <sheetData>
    <row r="1" spans="1:9" s="135" customFormat="1" ht="24.75" customHeight="1" x14ac:dyDescent="0.25">
      <c r="A1" s="31" t="str">
        <f>'RECAP #9440.00'!B1</f>
        <v>DAS CC Elevator Replacements</v>
      </c>
      <c r="B1" s="31"/>
      <c r="C1" s="133"/>
      <c r="D1" s="133"/>
      <c r="E1" s="133"/>
      <c r="F1" s="134"/>
      <c r="G1" s="134"/>
    </row>
    <row r="2" spans="1:9" s="135" customFormat="1" ht="15.75" x14ac:dyDescent="0.25">
      <c r="A2" s="32" t="str">
        <f>'RECAP #9440.00'!B2</f>
        <v>Project # 9440.00</v>
      </c>
      <c r="B2" s="136"/>
      <c r="C2" s="133"/>
      <c r="D2" s="133"/>
      <c r="E2" s="133"/>
      <c r="F2" s="134"/>
      <c r="G2" s="134"/>
    </row>
    <row r="3" spans="1:9" s="135" customFormat="1" ht="15.75" x14ac:dyDescent="0.25">
      <c r="A3" s="137" t="str">
        <f>'RECAP #9440.00'!B3</f>
        <v>Program code 944000</v>
      </c>
      <c r="B3" s="136"/>
      <c r="C3" s="133"/>
      <c r="D3" s="138" t="str">
        <f>'RECAP #9440.00'!E3</f>
        <v>Major Program 4D03</v>
      </c>
      <c r="E3" s="133"/>
      <c r="F3" s="134"/>
      <c r="G3" s="134"/>
    </row>
    <row r="4" spans="1:9" s="135" customFormat="1" ht="15.75" x14ac:dyDescent="0.25">
      <c r="A4" s="31" t="s">
        <v>85</v>
      </c>
      <c r="B4" s="32"/>
      <c r="D4" s="139" t="s">
        <v>89</v>
      </c>
      <c r="E4" s="134"/>
      <c r="F4" s="134"/>
      <c r="G4" s="134"/>
    </row>
    <row r="5" spans="1:9" s="135" customFormat="1" ht="15.75" x14ac:dyDescent="0.25">
      <c r="A5" s="140" t="s">
        <v>86</v>
      </c>
      <c r="C5" s="141"/>
      <c r="D5" s="38" t="s">
        <v>90</v>
      </c>
      <c r="E5" s="43"/>
      <c r="F5" s="134"/>
      <c r="G5" s="134"/>
    </row>
    <row r="6" spans="1:9" s="135" customFormat="1" ht="15.75" x14ac:dyDescent="0.25">
      <c r="A6" s="32" t="str">
        <f>'RECAP #9440.00'!B6</f>
        <v>Project Manager - Brad T.</v>
      </c>
      <c r="B6" s="32"/>
      <c r="C6" s="142"/>
      <c r="D6" s="143" t="s">
        <v>114</v>
      </c>
      <c r="E6" s="43"/>
      <c r="F6" s="44"/>
      <c r="G6" s="134"/>
    </row>
    <row r="7" spans="1:9" s="135" customFormat="1" ht="15.75" x14ac:dyDescent="0.25">
      <c r="B7" s="144"/>
      <c r="C7" s="144"/>
      <c r="E7" s="44"/>
      <c r="F7" s="44"/>
      <c r="G7" s="134"/>
      <c r="I7" s="135" t="s">
        <v>5</v>
      </c>
    </row>
    <row r="8" spans="1:9" s="135" customFormat="1" ht="32.25" thickBot="1" x14ac:dyDescent="0.3">
      <c r="A8" s="145" t="s">
        <v>20</v>
      </c>
      <c r="B8" s="146" t="s">
        <v>21</v>
      </c>
      <c r="C8" s="147" t="s">
        <v>22</v>
      </c>
      <c r="D8" s="131" t="s">
        <v>23</v>
      </c>
      <c r="E8" s="131" t="s">
        <v>24</v>
      </c>
      <c r="F8" s="131" t="s">
        <v>25</v>
      </c>
      <c r="G8" s="131" t="s">
        <v>26</v>
      </c>
      <c r="H8" s="131" t="s">
        <v>27</v>
      </c>
      <c r="I8" s="135" t="s">
        <v>5</v>
      </c>
    </row>
    <row r="9" spans="1:9" x14ac:dyDescent="0.2">
      <c r="A9" s="148" t="s">
        <v>115</v>
      </c>
      <c r="B9" s="149">
        <v>45604</v>
      </c>
      <c r="C9" s="150" t="s">
        <v>88</v>
      </c>
      <c r="D9" s="151">
        <v>45016.58</v>
      </c>
      <c r="E9" s="152">
        <f>D9</f>
        <v>45016.58</v>
      </c>
      <c r="F9" s="153"/>
      <c r="G9" s="153"/>
      <c r="H9" s="153">
        <f>E9</f>
        <v>45016.58</v>
      </c>
    </row>
    <row r="10" spans="1:9" x14ac:dyDescent="0.2">
      <c r="A10" s="148" t="s">
        <v>132</v>
      </c>
      <c r="B10" s="154">
        <v>45656</v>
      </c>
      <c r="C10" s="150" t="s">
        <v>133</v>
      </c>
      <c r="D10" s="152"/>
      <c r="E10" s="152">
        <f t="shared" ref="E10:E21" si="0">E9+D10</f>
        <v>45016.58</v>
      </c>
      <c r="F10" s="155">
        <v>2276.64</v>
      </c>
      <c r="G10" s="153">
        <f t="shared" ref="G10:G21" si="1">G9+F10</f>
        <v>2276.64</v>
      </c>
      <c r="H10" s="153">
        <f t="shared" ref="H10:H21" si="2">H9-F10+D10</f>
        <v>42739.94</v>
      </c>
    </row>
    <row r="11" spans="1:9" x14ac:dyDescent="0.2">
      <c r="A11" s="148" t="s">
        <v>144</v>
      </c>
      <c r="B11" s="149">
        <v>45671</v>
      </c>
      <c r="C11" s="150" t="s">
        <v>145</v>
      </c>
      <c r="D11" s="152"/>
      <c r="E11" s="152">
        <f t="shared" si="0"/>
        <v>45016.58</v>
      </c>
      <c r="F11" s="155">
        <v>2860.88</v>
      </c>
      <c r="G11" s="153">
        <f t="shared" si="1"/>
        <v>5137.5200000000004</v>
      </c>
      <c r="H11" s="153">
        <f t="shared" si="2"/>
        <v>39879.060000000005</v>
      </c>
    </row>
    <row r="12" spans="1:9" x14ac:dyDescent="0.2">
      <c r="A12" s="148" t="s">
        <v>149</v>
      </c>
      <c r="B12" s="149">
        <v>45700</v>
      </c>
      <c r="C12" s="150" t="s">
        <v>150</v>
      </c>
      <c r="D12" s="152"/>
      <c r="E12" s="152">
        <f t="shared" si="0"/>
        <v>45016.58</v>
      </c>
      <c r="F12" s="155">
        <v>1369.6</v>
      </c>
      <c r="G12" s="153">
        <f t="shared" si="1"/>
        <v>6507.1200000000008</v>
      </c>
      <c r="H12" s="153">
        <f t="shared" si="2"/>
        <v>38509.460000000006</v>
      </c>
    </row>
    <row r="13" spans="1:9" x14ac:dyDescent="0.2">
      <c r="A13" s="148" t="s">
        <v>179</v>
      </c>
      <c r="B13" s="149">
        <v>45730</v>
      </c>
      <c r="C13" s="150" t="s">
        <v>180</v>
      </c>
      <c r="D13" s="152"/>
      <c r="E13" s="152">
        <f t="shared" si="0"/>
        <v>45016.58</v>
      </c>
      <c r="F13" s="155">
        <v>4160.96</v>
      </c>
      <c r="G13" s="153">
        <f t="shared" si="1"/>
        <v>10668.080000000002</v>
      </c>
      <c r="H13" s="153">
        <f t="shared" si="2"/>
        <v>34348.500000000007</v>
      </c>
    </row>
    <row r="14" spans="1:9" x14ac:dyDescent="0.2">
      <c r="A14" s="148" t="s">
        <v>194</v>
      </c>
      <c r="B14" s="149">
        <v>45763</v>
      </c>
      <c r="C14" s="150" t="s">
        <v>195</v>
      </c>
      <c r="D14" s="152"/>
      <c r="E14" s="152">
        <f t="shared" si="0"/>
        <v>45016.58</v>
      </c>
      <c r="F14" s="155">
        <v>13358.41</v>
      </c>
      <c r="G14" s="153">
        <f t="shared" si="1"/>
        <v>24026.49</v>
      </c>
      <c r="H14" s="153">
        <f t="shared" si="2"/>
        <v>20990.090000000007</v>
      </c>
    </row>
    <row r="15" spans="1:9" x14ac:dyDescent="0.2">
      <c r="A15" s="148" t="s">
        <v>213</v>
      </c>
      <c r="B15" s="149">
        <v>45784</v>
      </c>
      <c r="C15" s="150" t="s">
        <v>214</v>
      </c>
      <c r="D15" s="164">
        <v>-16073.19</v>
      </c>
      <c r="E15" s="152">
        <f t="shared" si="0"/>
        <v>28943.39</v>
      </c>
      <c r="F15" s="155">
        <v>4916.8999999999996</v>
      </c>
      <c r="G15" s="153">
        <f t="shared" si="1"/>
        <v>28943.39</v>
      </c>
      <c r="H15" s="153">
        <f t="shared" si="2"/>
        <v>0</v>
      </c>
    </row>
    <row r="16" spans="1:9" x14ac:dyDescent="0.2">
      <c r="B16" s="149"/>
      <c r="C16" s="150"/>
      <c r="D16" s="152"/>
      <c r="E16" s="152">
        <f t="shared" si="0"/>
        <v>28943.39</v>
      </c>
      <c r="F16" s="155"/>
      <c r="G16" s="153">
        <f t="shared" si="1"/>
        <v>28943.39</v>
      </c>
      <c r="H16" s="153">
        <f t="shared" si="2"/>
        <v>0</v>
      </c>
    </row>
    <row r="17" spans="2:9" x14ac:dyDescent="0.2">
      <c r="B17" s="149"/>
      <c r="C17" s="150"/>
      <c r="D17" s="152"/>
      <c r="E17" s="152">
        <f t="shared" si="0"/>
        <v>28943.39</v>
      </c>
      <c r="F17" s="155"/>
      <c r="G17" s="153">
        <f t="shared" si="1"/>
        <v>28943.39</v>
      </c>
      <c r="H17" s="153">
        <f t="shared" si="2"/>
        <v>0</v>
      </c>
    </row>
    <row r="18" spans="2:9" x14ac:dyDescent="0.2">
      <c r="B18" s="149"/>
      <c r="C18" s="150"/>
      <c r="D18" s="152"/>
      <c r="E18" s="152">
        <f t="shared" si="0"/>
        <v>28943.39</v>
      </c>
      <c r="F18" s="155"/>
      <c r="G18" s="153">
        <f t="shared" si="1"/>
        <v>28943.39</v>
      </c>
      <c r="H18" s="153">
        <f t="shared" si="2"/>
        <v>0</v>
      </c>
    </row>
    <row r="19" spans="2:9" x14ac:dyDescent="0.2">
      <c r="B19" s="149"/>
      <c r="C19" s="150"/>
      <c r="D19" s="152"/>
      <c r="E19" s="152">
        <f t="shared" si="0"/>
        <v>28943.39</v>
      </c>
      <c r="F19" s="153"/>
      <c r="G19" s="153">
        <f t="shared" si="1"/>
        <v>28943.39</v>
      </c>
      <c r="H19" s="153">
        <f t="shared" si="2"/>
        <v>0</v>
      </c>
    </row>
    <row r="20" spans="2:9" x14ac:dyDescent="0.2">
      <c r="B20" s="149"/>
      <c r="C20" s="150"/>
      <c r="D20" s="152"/>
      <c r="E20" s="152">
        <f t="shared" si="0"/>
        <v>28943.39</v>
      </c>
      <c r="F20" s="153"/>
      <c r="G20" s="153">
        <f t="shared" si="1"/>
        <v>28943.39</v>
      </c>
      <c r="H20" s="153">
        <f t="shared" si="2"/>
        <v>0</v>
      </c>
    </row>
    <row r="21" spans="2:9" x14ac:dyDescent="0.2">
      <c r="B21" s="149"/>
      <c r="C21" s="157"/>
      <c r="D21" s="152"/>
      <c r="E21" s="152">
        <f t="shared" si="0"/>
        <v>28943.39</v>
      </c>
      <c r="F21" s="153"/>
      <c r="G21" s="153">
        <f t="shared" si="1"/>
        <v>28943.39</v>
      </c>
      <c r="H21" s="153">
        <f t="shared" si="2"/>
        <v>0</v>
      </c>
    </row>
    <row r="22" spans="2:9" x14ac:dyDescent="0.2">
      <c r="D22" s="153"/>
      <c r="E22" s="153"/>
      <c r="F22" s="153"/>
      <c r="G22" s="153"/>
      <c r="H22" s="153"/>
    </row>
    <row r="23" spans="2:9" ht="13.5" thickBot="1" x14ac:dyDescent="0.25">
      <c r="B23" s="159"/>
      <c r="C23" s="160" t="s">
        <v>28</v>
      </c>
      <c r="D23" s="161">
        <f>SUM(D9:D22)</f>
        <v>28943.39</v>
      </c>
      <c r="E23" s="161"/>
      <c r="F23" s="161">
        <f>SUM(F9:F22)</f>
        <v>28943.39</v>
      </c>
      <c r="G23" s="161"/>
      <c r="H23" s="161">
        <f>D23-F23</f>
        <v>0</v>
      </c>
      <c r="I23" s="38" t="s">
        <v>199</v>
      </c>
    </row>
    <row r="24" spans="2:9" ht="13.5" thickTop="1" x14ac:dyDescent="0.2">
      <c r="D24" s="153"/>
      <c r="E24" s="153"/>
      <c r="F24" s="153"/>
      <c r="G24" s="153"/>
      <c r="H24" s="153"/>
    </row>
    <row r="25" spans="2:9" x14ac:dyDescent="0.2">
      <c r="D25" s="153"/>
      <c r="E25" s="153"/>
      <c r="F25" s="153"/>
      <c r="G25" s="153"/>
      <c r="H25" s="153"/>
    </row>
    <row r="26" spans="2:9" x14ac:dyDescent="0.2">
      <c r="C26" s="158" t="s">
        <v>116</v>
      </c>
      <c r="D26" s="153">
        <f>25016.58-2251.94</f>
        <v>22764.640000000003</v>
      </c>
      <c r="E26" s="153"/>
      <c r="F26" s="153">
        <f>2276.64+2860.88+1369.6+4160.96+7179.66+4916.9</f>
        <v>22764.639999999999</v>
      </c>
      <c r="G26" s="153"/>
      <c r="H26" s="153">
        <f>D26-F26</f>
        <v>0</v>
      </c>
    </row>
    <row r="27" spans="2:9" x14ac:dyDescent="0.2">
      <c r="C27" s="158" t="s">
        <v>117</v>
      </c>
      <c r="D27" s="153">
        <f>20000-13821.25</f>
        <v>6178.75</v>
      </c>
      <c r="E27" s="153"/>
      <c r="F27" s="153">
        <f>6178.75</f>
        <v>6178.75</v>
      </c>
      <c r="G27" s="153"/>
      <c r="H27" s="153">
        <f>D27-F27</f>
        <v>0</v>
      </c>
    </row>
    <row r="28" spans="2:9" ht="13.5" thickBot="1" x14ac:dyDescent="0.25">
      <c r="C28" s="165" t="s">
        <v>111</v>
      </c>
      <c r="D28" s="161">
        <f>SUM(D25:D27)</f>
        <v>28943.390000000003</v>
      </c>
      <c r="E28" s="166"/>
      <c r="F28" s="161">
        <f>SUM(F25:F27)</f>
        <v>28943.39</v>
      </c>
      <c r="G28" s="166"/>
      <c r="H28" s="161">
        <f>SUM(H25:H27)</f>
        <v>0</v>
      </c>
    </row>
    <row r="29" spans="2:9" ht="13.5" thickTop="1" x14ac:dyDescent="0.2">
      <c r="D29" s="153"/>
      <c r="E29" s="153"/>
      <c r="F29" s="153"/>
      <c r="G29" s="153"/>
      <c r="H29" s="153"/>
    </row>
    <row r="30" spans="2:9" x14ac:dyDescent="0.2">
      <c r="E30" s="148"/>
    </row>
    <row r="31" spans="2:9" x14ac:dyDescent="0.2">
      <c r="E31" s="148"/>
    </row>
    <row r="32" spans="2:9" x14ac:dyDescent="0.2">
      <c r="E32" s="148"/>
    </row>
    <row r="33" spans="5:5" x14ac:dyDescent="0.2">
      <c r="E33" s="148"/>
    </row>
    <row r="34" spans="5:5" x14ac:dyDescent="0.2">
      <c r="E34" s="148"/>
    </row>
    <row r="35" spans="5:5" x14ac:dyDescent="0.2">
      <c r="E35" s="148"/>
    </row>
    <row r="36" spans="5:5" x14ac:dyDescent="0.2">
      <c r="E36" s="148"/>
    </row>
    <row r="37" spans="5:5" x14ac:dyDescent="0.2">
      <c r="E37" s="148"/>
    </row>
    <row r="38" spans="5:5" x14ac:dyDescent="0.2">
      <c r="E38" s="148"/>
    </row>
    <row r="39" spans="5:5" x14ac:dyDescent="0.2">
      <c r="E39" s="148"/>
    </row>
    <row r="40" spans="5:5" x14ac:dyDescent="0.2">
      <c r="E40" s="148"/>
    </row>
    <row r="41" spans="5:5" x14ac:dyDescent="0.2">
      <c r="E41" s="148"/>
    </row>
    <row r="42" spans="5:5" x14ac:dyDescent="0.2">
      <c r="E42" s="148"/>
    </row>
    <row r="43" spans="5:5" x14ac:dyDescent="0.2">
      <c r="E43" s="148"/>
    </row>
    <row r="44" spans="5:5" x14ac:dyDescent="0.2">
      <c r="E44" s="148"/>
    </row>
    <row r="45" spans="5:5" x14ac:dyDescent="0.2">
      <c r="E45" s="148"/>
    </row>
    <row r="46" spans="5:5" x14ac:dyDescent="0.2">
      <c r="E46" s="148"/>
    </row>
    <row r="47" spans="5:5" x14ac:dyDescent="0.2">
      <c r="E47" s="148"/>
    </row>
    <row r="48" spans="5:5" x14ac:dyDescent="0.2">
      <c r="E48" s="148"/>
    </row>
    <row r="49" spans="5:5" x14ac:dyDescent="0.2">
      <c r="E49" s="148"/>
    </row>
    <row r="50" spans="5:5" x14ac:dyDescent="0.2">
      <c r="E50" s="148"/>
    </row>
    <row r="51" spans="5:5" x14ac:dyDescent="0.2">
      <c r="E51" s="148"/>
    </row>
    <row r="52" spans="5:5" x14ac:dyDescent="0.2">
      <c r="E52" s="148"/>
    </row>
    <row r="53" spans="5:5" x14ac:dyDescent="0.2">
      <c r="E53" s="148"/>
    </row>
    <row r="54" spans="5:5" x14ac:dyDescent="0.2">
      <c r="E54" s="148"/>
    </row>
    <row r="55" spans="5:5" x14ac:dyDescent="0.2">
      <c r="E55" s="148"/>
    </row>
    <row r="56" spans="5:5" x14ac:dyDescent="0.2">
      <c r="E56" s="148"/>
    </row>
    <row r="57" spans="5:5" x14ac:dyDescent="0.2">
      <c r="E57" s="148"/>
    </row>
    <row r="58" spans="5:5" x14ac:dyDescent="0.2">
      <c r="E58" s="148"/>
    </row>
    <row r="59" spans="5:5" x14ac:dyDescent="0.2">
      <c r="E59" s="148"/>
    </row>
    <row r="60" spans="5:5" x14ac:dyDescent="0.2">
      <c r="E60" s="148"/>
    </row>
    <row r="61" spans="5:5" x14ac:dyDescent="0.2">
      <c r="E61" s="148"/>
    </row>
    <row r="62" spans="5:5" x14ac:dyDescent="0.2">
      <c r="E62" s="148"/>
    </row>
    <row r="63" spans="5:5" x14ac:dyDescent="0.2">
      <c r="E63" s="148"/>
    </row>
    <row r="64" spans="5:5" x14ac:dyDescent="0.2">
      <c r="E64" s="148"/>
    </row>
    <row r="65" spans="5:5" x14ac:dyDescent="0.2">
      <c r="E65" s="148"/>
    </row>
    <row r="66" spans="5:5" x14ac:dyDescent="0.2">
      <c r="E66" s="148"/>
    </row>
    <row r="67" spans="5:5" x14ac:dyDescent="0.2">
      <c r="E67" s="148"/>
    </row>
    <row r="68" spans="5:5" x14ac:dyDescent="0.2">
      <c r="E68" s="148"/>
    </row>
    <row r="69" spans="5:5" x14ac:dyDescent="0.2">
      <c r="E69" s="148"/>
    </row>
    <row r="70" spans="5:5" x14ac:dyDescent="0.2">
      <c r="E70" s="148"/>
    </row>
    <row r="71" spans="5:5" x14ac:dyDescent="0.2">
      <c r="E71" s="148"/>
    </row>
    <row r="72" spans="5:5" x14ac:dyDescent="0.2">
      <c r="E72" s="148"/>
    </row>
    <row r="73" spans="5:5" x14ac:dyDescent="0.2">
      <c r="E73" s="148"/>
    </row>
    <row r="74" spans="5:5" x14ac:dyDescent="0.2">
      <c r="E74" s="148"/>
    </row>
    <row r="75" spans="5:5" x14ac:dyDescent="0.2">
      <c r="E75" s="148"/>
    </row>
    <row r="76" spans="5:5" x14ac:dyDescent="0.2">
      <c r="E76" s="148"/>
    </row>
    <row r="77" spans="5:5" x14ac:dyDescent="0.2">
      <c r="E77" s="148"/>
    </row>
    <row r="78" spans="5:5" x14ac:dyDescent="0.2">
      <c r="E78" s="148"/>
    </row>
    <row r="79" spans="5:5" x14ac:dyDescent="0.2">
      <c r="E79" s="148"/>
    </row>
    <row r="80" spans="5:5" x14ac:dyDescent="0.2">
      <c r="E80" s="148"/>
    </row>
    <row r="81" spans="5:5" x14ac:dyDescent="0.2">
      <c r="E81" s="148"/>
    </row>
    <row r="82" spans="5:5" x14ac:dyDescent="0.2">
      <c r="E82" s="148"/>
    </row>
    <row r="83" spans="5:5" x14ac:dyDescent="0.2">
      <c r="E83" s="148"/>
    </row>
    <row r="84" spans="5:5" x14ac:dyDescent="0.2">
      <c r="E84" s="148"/>
    </row>
    <row r="85" spans="5:5" x14ac:dyDescent="0.2">
      <c r="E85" s="148"/>
    </row>
    <row r="86" spans="5:5" x14ac:dyDescent="0.2">
      <c r="E86" s="148"/>
    </row>
    <row r="87" spans="5:5" x14ac:dyDescent="0.2">
      <c r="E87" s="148"/>
    </row>
    <row r="88" spans="5:5" x14ac:dyDescent="0.2">
      <c r="E88" s="148"/>
    </row>
    <row r="89" spans="5:5" x14ac:dyDescent="0.2">
      <c r="E89" s="148"/>
    </row>
    <row r="90" spans="5:5" x14ac:dyDescent="0.2">
      <c r="E90" s="148"/>
    </row>
    <row r="91" spans="5:5" x14ac:dyDescent="0.2">
      <c r="E91" s="148"/>
    </row>
    <row r="92" spans="5:5" x14ac:dyDescent="0.2">
      <c r="E92" s="148"/>
    </row>
    <row r="93" spans="5:5" x14ac:dyDescent="0.2">
      <c r="E93" s="148"/>
    </row>
    <row r="94" spans="5:5" x14ac:dyDescent="0.2">
      <c r="E94" s="148"/>
    </row>
    <row r="95" spans="5:5" x14ac:dyDescent="0.2">
      <c r="E95" s="148"/>
    </row>
    <row r="96" spans="5:5" x14ac:dyDescent="0.2">
      <c r="E96" s="148"/>
    </row>
    <row r="97" spans="5:5" x14ac:dyDescent="0.2">
      <c r="E97" s="148"/>
    </row>
    <row r="98" spans="5:5" x14ac:dyDescent="0.2">
      <c r="E98" s="148"/>
    </row>
    <row r="99" spans="5:5" x14ac:dyDescent="0.2">
      <c r="E99" s="148"/>
    </row>
    <row r="100" spans="5:5" x14ac:dyDescent="0.2">
      <c r="E100" s="148"/>
    </row>
    <row r="101" spans="5:5" x14ac:dyDescent="0.2">
      <c r="E101" s="148"/>
    </row>
    <row r="102" spans="5:5" x14ac:dyDescent="0.2">
      <c r="E102" s="148"/>
    </row>
    <row r="103" spans="5:5" x14ac:dyDescent="0.2">
      <c r="E103" s="148"/>
    </row>
    <row r="104" spans="5:5" x14ac:dyDescent="0.2">
      <c r="E104" s="148"/>
    </row>
    <row r="105" spans="5:5" x14ac:dyDescent="0.2">
      <c r="E105" s="148"/>
    </row>
    <row r="106" spans="5:5" x14ac:dyDescent="0.2">
      <c r="E106" s="148"/>
    </row>
    <row r="107" spans="5:5" x14ac:dyDescent="0.2">
      <c r="E107" s="148"/>
    </row>
    <row r="108" spans="5:5" x14ac:dyDescent="0.2">
      <c r="E108" s="148"/>
    </row>
    <row r="109" spans="5:5" x14ac:dyDescent="0.2">
      <c r="E109" s="148"/>
    </row>
    <row r="110" spans="5:5" x14ac:dyDescent="0.2">
      <c r="E110" s="148"/>
    </row>
    <row r="111" spans="5:5" x14ac:dyDescent="0.2">
      <c r="E111" s="148"/>
    </row>
    <row r="112" spans="5:5" x14ac:dyDescent="0.2">
      <c r="E112" s="148"/>
    </row>
    <row r="113" spans="5:5" x14ac:dyDescent="0.2">
      <c r="E113" s="148"/>
    </row>
    <row r="114" spans="5:5" x14ac:dyDescent="0.2">
      <c r="E114" s="148"/>
    </row>
    <row r="115" spans="5:5" x14ac:dyDescent="0.2">
      <c r="E115" s="148"/>
    </row>
    <row r="116" spans="5:5" x14ac:dyDescent="0.2">
      <c r="E116" s="148"/>
    </row>
    <row r="117" spans="5:5" x14ac:dyDescent="0.2">
      <c r="E117" s="148"/>
    </row>
    <row r="118" spans="5:5" x14ac:dyDescent="0.2">
      <c r="E118" s="148"/>
    </row>
    <row r="119" spans="5:5" x14ac:dyDescent="0.2">
      <c r="E119" s="148"/>
    </row>
    <row r="120" spans="5:5" x14ac:dyDescent="0.2">
      <c r="E120" s="148"/>
    </row>
    <row r="121" spans="5:5" x14ac:dyDescent="0.2">
      <c r="E121" s="148"/>
    </row>
    <row r="122" spans="5:5" x14ac:dyDescent="0.2">
      <c r="E122" s="148"/>
    </row>
    <row r="123" spans="5:5" x14ac:dyDescent="0.2">
      <c r="E123" s="148"/>
    </row>
    <row r="124" spans="5:5" x14ac:dyDescent="0.2">
      <c r="E124" s="148"/>
    </row>
    <row r="125" spans="5:5" x14ac:dyDescent="0.2">
      <c r="E125" s="148"/>
    </row>
    <row r="126" spans="5:5" x14ac:dyDescent="0.2">
      <c r="E126" s="148"/>
    </row>
    <row r="127" spans="5:5" x14ac:dyDescent="0.2">
      <c r="E127" s="148"/>
    </row>
    <row r="128" spans="5:5" x14ac:dyDescent="0.2">
      <c r="E128" s="148"/>
    </row>
    <row r="129" spans="5:5" x14ac:dyDescent="0.2">
      <c r="E129" s="148"/>
    </row>
    <row r="130" spans="5:5" x14ac:dyDescent="0.2">
      <c r="E130" s="148"/>
    </row>
    <row r="131" spans="5:5" x14ac:dyDescent="0.2">
      <c r="E131" s="148"/>
    </row>
    <row r="132" spans="5:5" x14ac:dyDescent="0.2">
      <c r="E132" s="148"/>
    </row>
    <row r="133" spans="5:5" x14ac:dyDescent="0.2">
      <c r="E133" s="148"/>
    </row>
    <row r="134" spans="5:5" x14ac:dyDescent="0.2">
      <c r="E134" s="148"/>
    </row>
    <row r="135" spans="5:5" x14ac:dyDescent="0.2">
      <c r="E135" s="148"/>
    </row>
    <row r="136" spans="5:5" x14ac:dyDescent="0.2">
      <c r="E136" s="148"/>
    </row>
    <row r="137" spans="5:5" x14ac:dyDescent="0.2">
      <c r="E137" s="148"/>
    </row>
    <row r="138" spans="5:5" x14ac:dyDescent="0.2">
      <c r="E138" s="148"/>
    </row>
    <row r="139" spans="5:5" x14ac:dyDescent="0.2">
      <c r="E139" s="148"/>
    </row>
    <row r="140" spans="5:5" x14ac:dyDescent="0.2">
      <c r="E140" s="148"/>
    </row>
    <row r="141" spans="5:5" x14ac:dyDescent="0.2">
      <c r="E141" s="148"/>
    </row>
    <row r="142" spans="5:5" x14ac:dyDescent="0.2">
      <c r="E142" s="148"/>
    </row>
    <row r="143" spans="5:5" x14ac:dyDescent="0.2">
      <c r="E143" s="148"/>
    </row>
    <row r="144" spans="5:5" x14ac:dyDescent="0.2">
      <c r="E144" s="148"/>
    </row>
    <row r="145" spans="5:5" x14ac:dyDescent="0.2">
      <c r="E145" s="148"/>
    </row>
    <row r="146" spans="5:5" x14ac:dyDescent="0.2">
      <c r="E146" s="148"/>
    </row>
    <row r="147" spans="5:5" x14ac:dyDescent="0.2">
      <c r="E147" s="148"/>
    </row>
    <row r="148" spans="5:5" x14ac:dyDescent="0.2">
      <c r="E148" s="148"/>
    </row>
    <row r="149" spans="5:5" x14ac:dyDescent="0.2">
      <c r="E149" s="148"/>
    </row>
    <row r="150" spans="5:5" x14ac:dyDescent="0.2">
      <c r="E150" s="148"/>
    </row>
    <row r="151" spans="5:5" x14ac:dyDescent="0.2">
      <c r="E151" s="148"/>
    </row>
    <row r="152" spans="5:5" x14ac:dyDescent="0.2">
      <c r="E152" s="148"/>
    </row>
    <row r="153" spans="5:5" x14ac:dyDescent="0.2">
      <c r="E153" s="148"/>
    </row>
    <row r="154" spans="5:5" x14ac:dyDescent="0.2">
      <c r="E154" s="148"/>
    </row>
    <row r="155" spans="5:5" x14ac:dyDescent="0.2">
      <c r="E155" s="148"/>
    </row>
    <row r="156" spans="5:5" x14ac:dyDescent="0.2">
      <c r="E156" s="148"/>
    </row>
    <row r="157" spans="5:5" x14ac:dyDescent="0.2">
      <c r="E157" s="148"/>
    </row>
    <row r="158" spans="5:5" x14ac:dyDescent="0.2">
      <c r="E158" s="148"/>
    </row>
    <row r="159" spans="5:5" x14ac:dyDescent="0.2">
      <c r="E159" s="148"/>
    </row>
    <row r="160" spans="5:5" x14ac:dyDescent="0.2">
      <c r="E160" s="148"/>
    </row>
    <row r="161" spans="5:5" x14ac:dyDescent="0.2">
      <c r="E161" s="148"/>
    </row>
    <row r="162" spans="5:5" x14ac:dyDescent="0.2">
      <c r="E162" s="148"/>
    </row>
    <row r="163" spans="5:5" x14ac:dyDescent="0.2">
      <c r="E163" s="148"/>
    </row>
    <row r="164" spans="5:5" x14ac:dyDescent="0.2">
      <c r="E164" s="148"/>
    </row>
    <row r="165" spans="5:5" x14ac:dyDescent="0.2">
      <c r="E165" s="148"/>
    </row>
    <row r="166" spans="5:5" x14ac:dyDescent="0.2">
      <c r="E166" s="148"/>
    </row>
    <row r="167" spans="5:5" x14ac:dyDescent="0.2">
      <c r="E167" s="148"/>
    </row>
    <row r="168" spans="5:5" x14ac:dyDescent="0.2">
      <c r="E168" s="148"/>
    </row>
    <row r="169" spans="5:5" x14ac:dyDescent="0.2">
      <c r="E169" s="148"/>
    </row>
    <row r="170" spans="5:5" x14ac:dyDescent="0.2">
      <c r="E170" s="148"/>
    </row>
    <row r="171" spans="5:5" x14ac:dyDescent="0.2">
      <c r="E171" s="148"/>
    </row>
    <row r="172" spans="5:5" x14ac:dyDescent="0.2">
      <c r="E172" s="148"/>
    </row>
    <row r="173" spans="5:5" x14ac:dyDescent="0.2">
      <c r="E173" s="148"/>
    </row>
    <row r="174" spans="5:5" x14ac:dyDescent="0.2">
      <c r="E174" s="148"/>
    </row>
    <row r="175" spans="5:5" x14ac:dyDescent="0.2">
      <c r="E175" s="148"/>
    </row>
    <row r="176" spans="5:5" x14ac:dyDescent="0.2">
      <c r="E176" s="148"/>
    </row>
    <row r="177" spans="5:5" x14ac:dyDescent="0.2">
      <c r="E177" s="148"/>
    </row>
    <row r="178" spans="5:5" x14ac:dyDescent="0.2">
      <c r="E178" s="148"/>
    </row>
    <row r="179" spans="5:5" x14ac:dyDescent="0.2">
      <c r="E179" s="148"/>
    </row>
    <row r="180" spans="5:5" x14ac:dyDescent="0.2">
      <c r="E180" s="148"/>
    </row>
    <row r="181" spans="5:5" x14ac:dyDescent="0.2">
      <c r="E181" s="148"/>
    </row>
    <row r="182" spans="5:5" x14ac:dyDescent="0.2">
      <c r="E182" s="148"/>
    </row>
    <row r="183" spans="5:5" x14ac:dyDescent="0.2">
      <c r="E183" s="148"/>
    </row>
    <row r="184" spans="5:5" x14ac:dyDescent="0.2">
      <c r="E184" s="148"/>
    </row>
    <row r="185" spans="5:5" x14ac:dyDescent="0.2">
      <c r="E185" s="148"/>
    </row>
    <row r="186" spans="5:5" x14ac:dyDescent="0.2">
      <c r="E186" s="148"/>
    </row>
    <row r="187" spans="5:5" x14ac:dyDescent="0.2">
      <c r="E187" s="148"/>
    </row>
    <row r="188" spans="5:5" x14ac:dyDescent="0.2">
      <c r="E188" s="148"/>
    </row>
    <row r="189" spans="5:5" x14ac:dyDescent="0.2">
      <c r="E189" s="148"/>
    </row>
    <row r="190" spans="5:5" x14ac:dyDescent="0.2">
      <c r="E190" s="148"/>
    </row>
    <row r="191" spans="5:5" x14ac:dyDescent="0.2">
      <c r="E191" s="148"/>
    </row>
    <row r="192" spans="5:5" x14ac:dyDescent="0.2">
      <c r="E192" s="148"/>
    </row>
    <row r="193" spans="5:5" x14ac:dyDescent="0.2">
      <c r="E193" s="148"/>
    </row>
    <row r="194" spans="5:5" x14ac:dyDescent="0.2">
      <c r="E194" s="148"/>
    </row>
    <row r="195" spans="5:5" x14ac:dyDescent="0.2">
      <c r="E195" s="148"/>
    </row>
    <row r="196" spans="5:5" x14ac:dyDescent="0.2">
      <c r="E196" s="148"/>
    </row>
    <row r="197" spans="5:5" x14ac:dyDescent="0.2">
      <c r="E197" s="148"/>
    </row>
    <row r="198" spans="5:5" x14ac:dyDescent="0.2">
      <c r="E198" s="148"/>
    </row>
    <row r="199" spans="5:5" x14ac:dyDescent="0.2">
      <c r="E199" s="148"/>
    </row>
    <row r="200" spans="5:5" x14ac:dyDescent="0.2">
      <c r="E200" s="148"/>
    </row>
    <row r="201" spans="5:5" x14ac:dyDescent="0.2">
      <c r="E201" s="148"/>
    </row>
    <row r="202" spans="5:5" x14ac:dyDescent="0.2">
      <c r="E202" s="148"/>
    </row>
    <row r="203" spans="5:5" x14ac:dyDescent="0.2">
      <c r="E203" s="148"/>
    </row>
    <row r="204" spans="5:5" x14ac:dyDescent="0.2">
      <c r="E204" s="148"/>
    </row>
    <row r="205" spans="5:5" x14ac:dyDescent="0.2">
      <c r="E205" s="148"/>
    </row>
    <row r="206" spans="5:5" x14ac:dyDescent="0.2">
      <c r="E206" s="148"/>
    </row>
    <row r="207" spans="5:5" x14ac:dyDescent="0.2">
      <c r="E207" s="148"/>
    </row>
    <row r="208" spans="5:5" x14ac:dyDescent="0.2">
      <c r="E208" s="148"/>
    </row>
    <row r="209" spans="5:5" x14ac:dyDescent="0.2">
      <c r="E209" s="148"/>
    </row>
    <row r="210" spans="5:5" x14ac:dyDescent="0.2">
      <c r="E210" s="148"/>
    </row>
    <row r="211" spans="5:5" x14ac:dyDescent="0.2">
      <c r="E211" s="148"/>
    </row>
    <row r="212" spans="5:5" x14ac:dyDescent="0.2">
      <c r="E212" s="148"/>
    </row>
    <row r="213" spans="5:5" x14ac:dyDescent="0.2">
      <c r="E213" s="148"/>
    </row>
    <row r="214" spans="5:5" x14ac:dyDescent="0.2">
      <c r="E214" s="148"/>
    </row>
    <row r="215" spans="5:5" x14ac:dyDescent="0.2">
      <c r="E215" s="148"/>
    </row>
    <row r="216" spans="5:5" x14ac:dyDescent="0.2">
      <c r="E216" s="148"/>
    </row>
    <row r="217" spans="5:5" x14ac:dyDescent="0.2">
      <c r="E217" s="148"/>
    </row>
    <row r="218" spans="5:5" x14ac:dyDescent="0.2">
      <c r="E218" s="148"/>
    </row>
    <row r="219" spans="5:5" x14ac:dyDescent="0.2">
      <c r="E219" s="148"/>
    </row>
    <row r="220" spans="5:5" x14ac:dyDescent="0.2">
      <c r="E220" s="148"/>
    </row>
    <row r="221" spans="5:5" x14ac:dyDescent="0.2">
      <c r="E221" s="148"/>
    </row>
    <row r="222" spans="5:5" x14ac:dyDescent="0.2">
      <c r="E222" s="148"/>
    </row>
    <row r="223" spans="5:5" x14ac:dyDescent="0.2">
      <c r="E223" s="148"/>
    </row>
    <row r="224" spans="5:5" x14ac:dyDescent="0.2">
      <c r="E224" s="148"/>
    </row>
    <row r="225" spans="5:5" x14ac:dyDescent="0.2">
      <c r="E225" s="148"/>
    </row>
    <row r="226" spans="5:5" x14ac:dyDescent="0.2">
      <c r="E226" s="148"/>
    </row>
    <row r="227" spans="5:5" x14ac:dyDescent="0.2">
      <c r="E227" s="148"/>
    </row>
    <row r="228" spans="5:5" x14ac:dyDescent="0.2">
      <c r="E228" s="148"/>
    </row>
    <row r="229" spans="5:5" x14ac:dyDescent="0.2">
      <c r="E229" s="148"/>
    </row>
    <row r="230" spans="5:5" x14ac:dyDescent="0.2">
      <c r="E230" s="148"/>
    </row>
    <row r="231" spans="5:5" x14ac:dyDescent="0.2">
      <c r="E231" s="148"/>
    </row>
    <row r="232" spans="5:5" x14ac:dyDescent="0.2">
      <c r="E232" s="148"/>
    </row>
    <row r="233" spans="5:5" x14ac:dyDescent="0.2">
      <c r="E233" s="148"/>
    </row>
    <row r="234" spans="5:5" x14ac:dyDescent="0.2">
      <c r="E234" s="148"/>
    </row>
    <row r="235" spans="5:5" x14ac:dyDescent="0.2">
      <c r="E235" s="148"/>
    </row>
    <row r="236" spans="5:5" x14ac:dyDescent="0.2">
      <c r="E236" s="148"/>
    </row>
    <row r="237" spans="5:5" x14ac:dyDescent="0.2">
      <c r="E237" s="148"/>
    </row>
    <row r="238" spans="5:5" x14ac:dyDescent="0.2">
      <c r="E238" s="148"/>
    </row>
    <row r="239" spans="5:5" x14ac:dyDescent="0.2">
      <c r="E239" s="148"/>
    </row>
    <row r="240" spans="5:5" x14ac:dyDescent="0.2">
      <c r="E240" s="148"/>
    </row>
    <row r="241" spans="5:5" x14ac:dyDescent="0.2">
      <c r="E241" s="148"/>
    </row>
    <row r="242" spans="5:5" x14ac:dyDescent="0.2">
      <c r="E242" s="148"/>
    </row>
    <row r="243" spans="5:5" x14ac:dyDescent="0.2">
      <c r="E243" s="148"/>
    </row>
    <row r="244" spans="5:5" x14ac:dyDescent="0.2">
      <c r="E244" s="148"/>
    </row>
    <row r="245" spans="5:5" x14ac:dyDescent="0.2">
      <c r="E245" s="148"/>
    </row>
    <row r="246" spans="5:5" x14ac:dyDescent="0.2">
      <c r="E246" s="148"/>
    </row>
    <row r="247" spans="5:5" x14ac:dyDescent="0.2">
      <c r="E247" s="148"/>
    </row>
    <row r="248" spans="5:5" x14ac:dyDescent="0.2">
      <c r="E248" s="148"/>
    </row>
    <row r="249" spans="5:5" x14ac:dyDescent="0.2">
      <c r="E249" s="148"/>
    </row>
    <row r="250" spans="5:5" x14ac:dyDescent="0.2">
      <c r="E250" s="148"/>
    </row>
    <row r="251" spans="5:5" x14ac:dyDescent="0.2">
      <c r="E251" s="148"/>
    </row>
    <row r="252" spans="5:5" x14ac:dyDescent="0.2">
      <c r="E252" s="148"/>
    </row>
    <row r="253" spans="5:5" x14ac:dyDescent="0.2">
      <c r="E253" s="148"/>
    </row>
    <row r="254" spans="5:5" x14ac:dyDescent="0.2">
      <c r="E254" s="148"/>
    </row>
    <row r="255" spans="5:5" x14ac:dyDescent="0.2">
      <c r="E255" s="148"/>
    </row>
    <row r="256" spans="5:5" x14ac:dyDescent="0.2">
      <c r="E256" s="148"/>
    </row>
    <row r="257" spans="5:5" x14ac:dyDescent="0.2">
      <c r="E257" s="148"/>
    </row>
    <row r="258" spans="5:5" x14ac:dyDescent="0.2">
      <c r="E258" s="148"/>
    </row>
    <row r="259" spans="5:5" x14ac:dyDescent="0.2">
      <c r="E259" s="148"/>
    </row>
    <row r="260" spans="5:5" x14ac:dyDescent="0.2">
      <c r="E260" s="148"/>
    </row>
    <row r="261" spans="5:5" x14ac:dyDescent="0.2">
      <c r="E261" s="148"/>
    </row>
    <row r="262" spans="5:5" x14ac:dyDescent="0.2">
      <c r="E262" s="148"/>
    </row>
    <row r="263" spans="5:5" x14ac:dyDescent="0.2">
      <c r="E263" s="148"/>
    </row>
    <row r="264" spans="5:5" x14ac:dyDescent="0.2">
      <c r="E264" s="148"/>
    </row>
    <row r="265" spans="5:5" x14ac:dyDescent="0.2">
      <c r="E265" s="148"/>
    </row>
    <row r="266" spans="5:5" x14ac:dyDescent="0.2">
      <c r="E266" s="148"/>
    </row>
    <row r="267" spans="5:5" x14ac:dyDescent="0.2">
      <c r="E267" s="148"/>
    </row>
    <row r="268" spans="5:5" x14ac:dyDescent="0.2">
      <c r="E268" s="148"/>
    </row>
    <row r="269" spans="5:5" x14ac:dyDescent="0.2">
      <c r="E269" s="148"/>
    </row>
    <row r="270" spans="5:5" x14ac:dyDescent="0.2">
      <c r="E270" s="148"/>
    </row>
    <row r="271" spans="5:5" x14ac:dyDescent="0.2">
      <c r="E271" s="148"/>
    </row>
    <row r="272" spans="5:5" x14ac:dyDescent="0.2">
      <c r="E272" s="148"/>
    </row>
    <row r="273" spans="5:5" x14ac:dyDescent="0.2">
      <c r="E273" s="148"/>
    </row>
    <row r="274" spans="5:5" x14ac:dyDescent="0.2">
      <c r="E274" s="148"/>
    </row>
    <row r="275" spans="5:5" x14ac:dyDescent="0.2">
      <c r="E275" s="148"/>
    </row>
    <row r="276" spans="5:5" x14ac:dyDescent="0.2">
      <c r="E276" s="148"/>
    </row>
    <row r="277" spans="5:5" x14ac:dyDescent="0.2">
      <c r="E277" s="148"/>
    </row>
    <row r="278" spans="5:5" x14ac:dyDescent="0.2">
      <c r="E278" s="148"/>
    </row>
    <row r="279" spans="5:5" x14ac:dyDescent="0.2">
      <c r="E279" s="148"/>
    </row>
    <row r="280" spans="5:5" x14ac:dyDescent="0.2">
      <c r="E280" s="148"/>
    </row>
    <row r="281" spans="5:5" x14ac:dyDescent="0.2">
      <c r="E281" s="148"/>
    </row>
    <row r="282" spans="5:5" x14ac:dyDescent="0.2">
      <c r="E282" s="148"/>
    </row>
    <row r="283" spans="5:5" x14ac:dyDescent="0.2">
      <c r="E283" s="148"/>
    </row>
    <row r="284" spans="5:5" x14ac:dyDescent="0.2">
      <c r="E284" s="148"/>
    </row>
    <row r="285" spans="5:5" x14ac:dyDescent="0.2">
      <c r="E285" s="148"/>
    </row>
    <row r="286" spans="5:5" x14ac:dyDescent="0.2">
      <c r="E286" s="148"/>
    </row>
    <row r="287" spans="5:5" x14ac:dyDescent="0.2">
      <c r="E287" s="148"/>
    </row>
    <row r="288" spans="5:5" x14ac:dyDescent="0.2">
      <c r="E288" s="148"/>
    </row>
    <row r="289" spans="5:5" x14ac:dyDescent="0.2">
      <c r="E289" s="148"/>
    </row>
    <row r="290" spans="5:5" x14ac:dyDescent="0.2">
      <c r="E290" s="148"/>
    </row>
    <row r="291" spans="5:5" x14ac:dyDescent="0.2">
      <c r="E291" s="148"/>
    </row>
    <row r="292" spans="5:5" x14ac:dyDescent="0.2">
      <c r="E292" s="148"/>
    </row>
    <row r="293" spans="5:5" x14ac:dyDescent="0.2">
      <c r="E293" s="148"/>
    </row>
    <row r="294" spans="5:5" x14ac:dyDescent="0.2">
      <c r="E294" s="148"/>
    </row>
    <row r="295" spans="5:5" x14ac:dyDescent="0.2">
      <c r="E295" s="148"/>
    </row>
    <row r="296" spans="5:5" x14ac:dyDescent="0.2">
      <c r="E296" s="148"/>
    </row>
    <row r="297" spans="5:5" x14ac:dyDescent="0.2">
      <c r="E297" s="148"/>
    </row>
    <row r="298" spans="5:5" x14ac:dyDescent="0.2">
      <c r="E298" s="148"/>
    </row>
    <row r="299" spans="5:5" x14ac:dyDescent="0.2">
      <c r="E299" s="148"/>
    </row>
    <row r="300" spans="5:5" x14ac:dyDescent="0.2">
      <c r="E300" s="148"/>
    </row>
    <row r="301" spans="5:5" x14ac:dyDescent="0.2">
      <c r="E301" s="148"/>
    </row>
    <row r="302" spans="5:5" x14ac:dyDescent="0.2">
      <c r="E302" s="148"/>
    </row>
    <row r="303" spans="5:5" x14ac:dyDescent="0.2">
      <c r="E303" s="148"/>
    </row>
    <row r="304" spans="5:5" x14ac:dyDescent="0.2">
      <c r="E304" s="148"/>
    </row>
    <row r="305" spans="5:5" x14ac:dyDescent="0.2">
      <c r="E305" s="148"/>
    </row>
    <row r="306" spans="5:5" x14ac:dyDescent="0.2">
      <c r="E306" s="148"/>
    </row>
    <row r="307" spans="5:5" x14ac:dyDescent="0.2">
      <c r="E307" s="148"/>
    </row>
    <row r="308" spans="5:5" x14ac:dyDescent="0.2">
      <c r="E308" s="148"/>
    </row>
    <row r="309" spans="5:5" x14ac:dyDescent="0.2">
      <c r="E309" s="148"/>
    </row>
    <row r="310" spans="5:5" x14ac:dyDescent="0.2">
      <c r="E310" s="148"/>
    </row>
    <row r="311" spans="5:5" x14ac:dyDescent="0.2">
      <c r="E311" s="148"/>
    </row>
    <row r="312" spans="5:5" x14ac:dyDescent="0.2">
      <c r="E312" s="148"/>
    </row>
    <row r="313" spans="5:5" x14ac:dyDescent="0.2">
      <c r="E313" s="148"/>
    </row>
    <row r="314" spans="5:5" x14ac:dyDescent="0.2">
      <c r="E314" s="148"/>
    </row>
    <row r="315" spans="5:5" x14ac:dyDescent="0.2">
      <c r="E315" s="148"/>
    </row>
    <row r="316" spans="5:5" x14ac:dyDescent="0.2">
      <c r="E316" s="148"/>
    </row>
    <row r="317" spans="5:5" x14ac:dyDescent="0.2">
      <c r="E317" s="148"/>
    </row>
    <row r="318" spans="5:5" x14ac:dyDescent="0.2">
      <c r="E318" s="148"/>
    </row>
    <row r="319" spans="5:5" x14ac:dyDescent="0.2">
      <c r="E319" s="148"/>
    </row>
    <row r="320" spans="5:5" x14ac:dyDescent="0.2">
      <c r="E320" s="148"/>
    </row>
    <row r="321" spans="5:5" x14ac:dyDescent="0.2">
      <c r="E321" s="148"/>
    </row>
    <row r="322" spans="5:5" x14ac:dyDescent="0.2">
      <c r="E322" s="148"/>
    </row>
    <row r="323" spans="5:5" x14ac:dyDescent="0.2">
      <c r="E323" s="148"/>
    </row>
    <row r="324" spans="5:5" x14ac:dyDescent="0.2">
      <c r="E324" s="148"/>
    </row>
    <row r="325" spans="5:5" x14ac:dyDescent="0.2">
      <c r="E325" s="148"/>
    </row>
    <row r="326" spans="5:5" x14ac:dyDescent="0.2">
      <c r="E326" s="148"/>
    </row>
    <row r="327" spans="5:5" x14ac:dyDescent="0.2">
      <c r="E327" s="148"/>
    </row>
    <row r="328" spans="5:5" x14ac:dyDescent="0.2">
      <c r="E328" s="148"/>
    </row>
    <row r="329" spans="5:5" x14ac:dyDescent="0.2">
      <c r="E329" s="148"/>
    </row>
    <row r="330" spans="5:5" x14ac:dyDescent="0.2">
      <c r="E330" s="148"/>
    </row>
    <row r="331" spans="5:5" x14ac:dyDescent="0.2">
      <c r="E331" s="148"/>
    </row>
    <row r="332" spans="5:5" x14ac:dyDescent="0.2">
      <c r="E332" s="148"/>
    </row>
    <row r="333" spans="5:5" x14ac:dyDescent="0.2">
      <c r="E333" s="148"/>
    </row>
    <row r="334" spans="5:5" x14ac:dyDescent="0.2">
      <c r="E334" s="148"/>
    </row>
    <row r="335" spans="5:5" x14ac:dyDescent="0.2">
      <c r="E335" s="148"/>
    </row>
    <row r="336" spans="5:5" x14ac:dyDescent="0.2">
      <c r="E336" s="148"/>
    </row>
    <row r="337" spans="5:5" x14ac:dyDescent="0.2">
      <c r="E337" s="148"/>
    </row>
    <row r="338" spans="5:5" x14ac:dyDescent="0.2">
      <c r="E338" s="148"/>
    </row>
    <row r="339" spans="5:5" x14ac:dyDescent="0.2">
      <c r="E339" s="148"/>
    </row>
    <row r="340" spans="5:5" x14ac:dyDescent="0.2">
      <c r="E340" s="148"/>
    </row>
    <row r="341" spans="5:5" x14ac:dyDescent="0.2">
      <c r="E341" s="148"/>
    </row>
    <row r="342" spans="5:5" x14ac:dyDescent="0.2">
      <c r="E342" s="148"/>
    </row>
    <row r="343" spans="5:5" x14ac:dyDescent="0.2">
      <c r="E343" s="148"/>
    </row>
    <row r="344" spans="5:5" x14ac:dyDescent="0.2">
      <c r="E344" s="148"/>
    </row>
    <row r="345" spans="5:5" x14ac:dyDescent="0.2">
      <c r="E345" s="148"/>
    </row>
    <row r="346" spans="5:5" x14ac:dyDescent="0.2">
      <c r="E346" s="148"/>
    </row>
    <row r="347" spans="5:5" x14ac:dyDescent="0.2">
      <c r="E347" s="148"/>
    </row>
    <row r="348" spans="5:5" x14ac:dyDescent="0.2">
      <c r="E348" s="148"/>
    </row>
    <row r="349" spans="5:5" x14ac:dyDescent="0.2">
      <c r="E349" s="148"/>
    </row>
    <row r="350" spans="5:5" x14ac:dyDescent="0.2">
      <c r="E350" s="148"/>
    </row>
    <row r="351" spans="5:5" x14ac:dyDescent="0.2">
      <c r="E351" s="148"/>
    </row>
    <row r="352" spans="5:5" x14ac:dyDescent="0.2">
      <c r="E352" s="148"/>
    </row>
    <row r="353" spans="5:5" x14ac:dyDescent="0.2">
      <c r="E353" s="148"/>
    </row>
    <row r="354" spans="5:5" x14ac:dyDescent="0.2">
      <c r="E354" s="148"/>
    </row>
    <row r="355" spans="5:5" x14ac:dyDescent="0.2">
      <c r="E355" s="148"/>
    </row>
    <row r="356" spans="5:5" x14ac:dyDescent="0.2">
      <c r="E356" s="148"/>
    </row>
    <row r="357" spans="5:5" x14ac:dyDescent="0.2">
      <c r="E357" s="148"/>
    </row>
    <row r="358" spans="5:5" x14ac:dyDescent="0.2">
      <c r="E358" s="148"/>
    </row>
    <row r="359" spans="5:5" x14ac:dyDescent="0.2">
      <c r="E359" s="148"/>
    </row>
    <row r="360" spans="5:5" x14ac:dyDescent="0.2">
      <c r="E360" s="148"/>
    </row>
    <row r="361" spans="5:5" x14ac:dyDescent="0.2">
      <c r="E361" s="148"/>
    </row>
    <row r="362" spans="5:5" x14ac:dyDescent="0.2">
      <c r="E362" s="148"/>
    </row>
    <row r="363" spans="5:5" x14ac:dyDescent="0.2">
      <c r="E363" s="148"/>
    </row>
    <row r="364" spans="5:5" x14ac:dyDescent="0.2">
      <c r="E364" s="148"/>
    </row>
    <row r="365" spans="5:5" x14ac:dyDescent="0.2">
      <c r="E365" s="148"/>
    </row>
    <row r="366" spans="5:5" x14ac:dyDescent="0.2">
      <c r="E366" s="148"/>
    </row>
    <row r="367" spans="5:5" x14ac:dyDescent="0.2">
      <c r="E367" s="148"/>
    </row>
    <row r="368" spans="5:5" x14ac:dyDescent="0.2">
      <c r="E368" s="148"/>
    </row>
    <row r="369" spans="5:5" x14ac:dyDescent="0.2">
      <c r="E369" s="148"/>
    </row>
    <row r="370" spans="5:5" x14ac:dyDescent="0.2">
      <c r="E370" s="148"/>
    </row>
    <row r="371" spans="5:5" x14ac:dyDescent="0.2">
      <c r="E371" s="148"/>
    </row>
    <row r="372" spans="5:5" x14ac:dyDescent="0.2">
      <c r="E372" s="148"/>
    </row>
    <row r="373" spans="5:5" x14ac:dyDescent="0.2">
      <c r="E373" s="148"/>
    </row>
    <row r="374" spans="5:5" x14ac:dyDescent="0.2">
      <c r="E374" s="148"/>
    </row>
    <row r="375" spans="5:5" x14ac:dyDescent="0.2">
      <c r="E375" s="148"/>
    </row>
    <row r="376" spans="5:5" x14ac:dyDescent="0.2">
      <c r="E376" s="148"/>
    </row>
    <row r="377" spans="5:5" x14ac:dyDescent="0.2">
      <c r="E377" s="148"/>
    </row>
    <row r="378" spans="5:5" x14ac:dyDescent="0.2">
      <c r="E378" s="148"/>
    </row>
    <row r="379" spans="5:5" x14ac:dyDescent="0.2">
      <c r="E379" s="148"/>
    </row>
    <row r="380" spans="5:5" x14ac:dyDescent="0.2">
      <c r="E380" s="148"/>
    </row>
    <row r="381" spans="5:5" x14ac:dyDescent="0.2">
      <c r="E381" s="148"/>
    </row>
    <row r="382" spans="5:5" x14ac:dyDescent="0.2">
      <c r="E382" s="148"/>
    </row>
    <row r="383" spans="5:5" x14ac:dyDescent="0.2">
      <c r="E383" s="148"/>
    </row>
    <row r="384" spans="5:5" x14ac:dyDescent="0.2">
      <c r="E384" s="148"/>
    </row>
    <row r="385" spans="5:5" x14ac:dyDescent="0.2">
      <c r="E385" s="148"/>
    </row>
    <row r="386" spans="5:5" x14ac:dyDescent="0.2">
      <c r="E386" s="148"/>
    </row>
    <row r="387" spans="5:5" x14ac:dyDescent="0.2">
      <c r="E387" s="148"/>
    </row>
    <row r="388" spans="5:5" x14ac:dyDescent="0.2">
      <c r="E388" s="148"/>
    </row>
    <row r="389" spans="5:5" x14ac:dyDescent="0.2">
      <c r="E389" s="148"/>
    </row>
    <row r="390" spans="5:5" x14ac:dyDescent="0.2">
      <c r="E390" s="148"/>
    </row>
    <row r="391" spans="5:5" x14ac:dyDescent="0.2">
      <c r="E391" s="148"/>
    </row>
    <row r="392" spans="5:5" x14ac:dyDescent="0.2">
      <c r="E392" s="148"/>
    </row>
    <row r="393" spans="5:5" x14ac:dyDescent="0.2">
      <c r="E393" s="148"/>
    </row>
    <row r="394" spans="5:5" x14ac:dyDescent="0.2">
      <c r="E394" s="148"/>
    </row>
    <row r="395" spans="5:5" x14ac:dyDescent="0.2">
      <c r="E395" s="148"/>
    </row>
    <row r="396" spans="5:5" x14ac:dyDescent="0.2">
      <c r="E396" s="148"/>
    </row>
    <row r="397" spans="5:5" x14ac:dyDescent="0.2">
      <c r="E397" s="148"/>
    </row>
    <row r="398" spans="5:5" x14ac:dyDescent="0.2">
      <c r="E398" s="148"/>
    </row>
    <row r="399" spans="5:5" x14ac:dyDescent="0.2">
      <c r="E399" s="148"/>
    </row>
    <row r="400" spans="5:5" x14ac:dyDescent="0.2">
      <c r="E400" s="148"/>
    </row>
    <row r="401" spans="5:5" x14ac:dyDescent="0.2">
      <c r="E401" s="148"/>
    </row>
    <row r="402" spans="5:5" x14ac:dyDescent="0.2">
      <c r="E402" s="148"/>
    </row>
    <row r="403" spans="5:5" x14ac:dyDescent="0.2">
      <c r="E403" s="148"/>
    </row>
    <row r="404" spans="5:5" x14ac:dyDescent="0.2">
      <c r="E404" s="148"/>
    </row>
    <row r="405" spans="5:5" x14ac:dyDescent="0.2">
      <c r="E405" s="148"/>
    </row>
    <row r="406" spans="5:5" x14ac:dyDescent="0.2">
      <c r="E406" s="148"/>
    </row>
    <row r="407" spans="5:5" x14ac:dyDescent="0.2">
      <c r="E407" s="148"/>
    </row>
    <row r="408" spans="5:5" x14ac:dyDescent="0.2">
      <c r="E408" s="148"/>
    </row>
    <row r="409" spans="5:5" x14ac:dyDescent="0.2">
      <c r="E409" s="148"/>
    </row>
    <row r="410" spans="5:5" x14ac:dyDescent="0.2">
      <c r="E410" s="148"/>
    </row>
    <row r="411" spans="5:5" x14ac:dyDescent="0.2">
      <c r="E411" s="148"/>
    </row>
    <row r="412" spans="5:5" x14ac:dyDescent="0.2">
      <c r="E412" s="148"/>
    </row>
    <row r="413" spans="5:5" x14ac:dyDescent="0.2">
      <c r="E413" s="148"/>
    </row>
    <row r="414" spans="5:5" x14ac:dyDescent="0.2">
      <c r="E414" s="148"/>
    </row>
    <row r="415" spans="5:5" x14ac:dyDescent="0.2">
      <c r="E415" s="148"/>
    </row>
    <row r="416" spans="5:5" x14ac:dyDescent="0.2">
      <c r="E416" s="148"/>
    </row>
    <row r="417" spans="5:5" x14ac:dyDescent="0.2">
      <c r="E417" s="148"/>
    </row>
    <row r="418" spans="5:5" x14ac:dyDescent="0.2">
      <c r="E418" s="148"/>
    </row>
    <row r="419" spans="5:5" x14ac:dyDescent="0.2">
      <c r="E419" s="148"/>
    </row>
    <row r="420" spans="5:5" x14ac:dyDescent="0.2">
      <c r="E420" s="148"/>
    </row>
    <row r="421" spans="5:5" x14ac:dyDescent="0.2">
      <c r="E421" s="148"/>
    </row>
    <row r="422" spans="5:5" x14ac:dyDescent="0.2">
      <c r="E422" s="148"/>
    </row>
    <row r="423" spans="5:5" x14ac:dyDescent="0.2">
      <c r="E423" s="148"/>
    </row>
    <row r="424" spans="5:5" x14ac:dyDescent="0.2">
      <c r="E424" s="148"/>
    </row>
    <row r="425" spans="5:5" x14ac:dyDescent="0.2">
      <c r="E425" s="148"/>
    </row>
    <row r="426" spans="5:5" x14ac:dyDescent="0.2">
      <c r="E426" s="148"/>
    </row>
    <row r="427" spans="5:5" x14ac:dyDescent="0.2">
      <c r="E427" s="148"/>
    </row>
    <row r="428" spans="5:5" x14ac:dyDescent="0.2">
      <c r="E428" s="148"/>
    </row>
    <row r="429" spans="5:5" x14ac:dyDescent="0.2">
      <c r="E429" s="148"/>
    </row>
    <row r="430" spans="5:5" x14ac:dyDescent="0.2">
      <c r="E430" s="148"/>
    </row>
    <row r="431" spans="5:5" x14ac:dyDescent="0.2">
      <c r="E431" s="148"/>
    </row>
    <row r="432" spans="5:5" x14ac:dyDescent="0.2">
      <c r="E432" s="148"/>
    </row>
    <row r="433" spans="5:5" x14ac:dyDescent="0.2">
      <c r="E433" s="148"/>
    </row>
    <row r="434" spans="5:5" x14ac:dyDescent="0.2">
      <c r="E434" s="148"/>
    </row>
    <row r="435" spans="5:5" x14ac:dyDescent="0.2">
      <c r="E435" s="148"/>
    </row>
    <row r="436" spans="5:5" x14ac:dyDescent="0.2">
      <c r="E436" s="148"/>
    </row>
    <row r="437" spans="5:5" x14ac:dyDescent="0.2">
      <c r="E437" s="148"/>
    </row>
    <row r="438" spans="5:5" x14ac:dyDescent="0.2">
      <c r="E438" s="148"/>
    </row>
    <row r="439" spans="5:5" x14ac:dyDescent="0.2">
      <c r="E439" s="148"/>
    </row>
    <row r="440" spans="5:5" x14ac:dyDescent="0.2">
      <c r="E440" s="148"/>
    </row>
    <row r="441" spans="5:5" x14ac:dyDescent="0.2">
      <c r="E441" s="148"/>
    </row>
    <row r="442" spans="5:5" x14ac:dyDescent="0.2">
      <c r="E442" s="148"/>
    </row>
    <row r="443" spans="5:5" x14ac:dyDescent="0.2">
      <c r="E443" s="148"/>
    </row>
    <row r="444" spans="5:5" x14ac:dyDescent="0.2">
      <c r="E444" s="148"/>
    </row>
    <row r="445" spans="5:5" x14ac:dyDescent="0.2">
      <c r="E445" s="148"/>
    </row>
    <row r="446" spans="5:5" x14ac:dyDescent="0.2">
      <c r="E446" s="148"/>
    </row>
    <row r="447" spans="5:5" x14ac:dyDescent="0.2">
      <c r="E447" s="148"/>
    </row>
    <row r="448" spans="5:5" x14ac:dyDescent="0.2">
      <c r="E448" s="148"/>
    </row>
    <row r="449" spans="5:5" x14ac:dyDescent="0.2">
      <c r="E449" s="148"/>
    </row>
    <row r="450" spans="5:5" x14ac:dyDescent="0.2">
      <c r="E450" s="148"/>
    </row>
    <row r="451" spans="5:5" x14ac:dyDescent="0.2">
      <c r="E451" s="148"/>
    </row>
    <row r="452" spans="5:5" x14ac:dyDescent="0.2">
      <c r="E452" s="148"/>
    </row>
    <row r="453" spans="5:5" x14ac:dyDescent="0.2">
      <c r="E453" s="148"/>
    </row>
    <row r="454" spans="5:5" x14ac:dyDescent="0.2">
      <c r="E454" s="148"/>
    </row>
    <row r="455" spans="5:5" x14ac:dyDescent="0.2">
      <c r="E455" s="148"/>
    </row>
    <row r="456" spans="5:5" x14ac:dyDescent="0.2">
      <c r="E456" s="148"/>
    </row>
    <row r="457" spans="5:5" x14ac:dyDescent="0.2">
      <c r="E457" s="148"/>
    </row>
    <row r="458" spans="5:5" x14ac:dyDescent="0.2">
      <c r="E458" s="148"/>
    </row>
    <row r="459" spans="5:5" x14ac:dyDescent="0.2">
      <c r="E459" s="148"/>
    </row>
    <row r="460" spans="5:5" x14ac:dyDescent="0.2">
      <c r="E460" s="148"/>
    </row>
    <row r="461" spans="5:5" x14ac:dyDescent="0.2">
      <c r="E461" s="148"/>
    </row>
    <row r="462" spans="5:5" x14ac:dyDescent="0.2">
      <c r="E462" s="148"/>
    </row>
    <row r="463" spans="5:5" x14ac:dyDescent="0.2">
      <c r="E463" s="148"/>
    </row>
    <row r="464" spans="5:5" x14ac:dyDescent="0.2">
      <c r="E464" s="148"/>
    </row>
    <row r="465" spans="5:5" x14ac:dyDescent="0.2">
      <c r="E465" s="148"/>
    </row>
    <row r="466" spans="5:5" x14ac:dyDescent="0.2">
      <c r="E466" s="148"/>
    </row>
    <row r="467" spans="5:5" x14ac:dyDescent="0.2">
      <c r="E467" s="148"/>
    </row>
    <row r="468" spans="5:5" x14ac:dyDescent="0.2">
      <c r="E468" s="148"/>
    </row>
    <row r="469" spans="5:5" x14ac:dyDescent="0.2">
      <c r="E469" s="148"/>
    </row>
    <row r="470" spans="5:5" x14ac:dyDescent="0.2">
      <c r="E470" s="148"/>
    </row>
    <row r="471" spans="5:5" x14ac:dyDescent="0.2">
      <c r="E471" s="148"/>
    </row>
    <row r="472" spans="5:5" x14ac:dyDescent="0.2">
      <c r="E472" s="148"/>
    </row>
    <row r="473" spans="5:5" x14ac:dyDescent="0.2">
      <c r="E473" s="148"/>
    </row>
    <row r="474" spans="5:5" x14ac:dyDescent="0.2">
      <c r="E474" s="148"/>
    </row>
    <row r="475" spans="5:5" x14ac:dyDescent="0.2">
      <c r="E475" s="148"/>
    </row>
    <row r="476" spans="5:5" x14ac:dyDescent="0.2">
      <c r="E476" s="148"/>
    </row>
    <row r="477" spans="5:5" x14ac:dyDescent="0.2">
      <c r="E477" s="148"/>
    </row>
    <row r="478" spans="5:5" x14ac:dyDescent="0.2">
      <c r="E478" s="148"/>
    </row>
    <row r="479" spans="5:5" x14ac:dyDescent="0.2">
      <c r="E479" s="148"/>
    </row>
    <row r="480" spans="5:5" x14ac:dyDescent="0.2">
      <c r="E480" s="148"/>
    </row>
    <row r="481" spans="5:5" x14ac:dyDescent="0.2">
      <c r="E481" s="148"/>
    </row>
    <row r="482" spans="5:5" x14ac:dyDescent="0.2">
      <c r="E482" s="148"/>
    </row>
    <row r="483" spans="5:5" x14ac:dyDescent="0.2">
      <c r="E483" s="148"/>
    </row>
    <row r="484" spans="5:5" x14ac:dyDescent="0.2">
      <c r="E484" s="148"/>
    </row>
    <row r="485" spans="5:5" x14ac:dyDescent="0.2">
      <c r="E485" s="148"/>
    </row>
    <row r="486" spans="5:5" x14ac:dyDescent="0.2">
      <c r="E486" s="148"/>
    </row>
    <row r="487" spans="5:5" x14ac:dyDescent="0.2">
      <c r="E487" s="148"/>
    </row>
    <row r="488" spans="5:5" x14ac:dyDescent="0.2">
      <c r="E488" s="148"/>
    </row>
    <row r="489" spans="5:5" x14ac:dyDescent="0.2">
      <c r="E489" s="148"/>
    </row>
    <row r="490" spans="5:5" x14ac:dyDescent="0.2">
      <c r="E490" s="148"/>
    </row>
    <row r="491" spans="5:5" x14ac:dyDescent="0.2">
      <c r="E491" s="148"/>
    </row>
    <row r="492" spans="5:5" x14ac:dyDescent="0.2">
      <c r="E492" s="148"/>
    </row>
    <row r="493" spans="5:5" x14ac:dyDescent="0.2">
      <c r="E493" s="148"/>
    </row>
    <row r="494" spans="5:5" x14ac:dyDescent="0.2">
      <c r="E494" s="148"/>
    </row>
    <row r="495" spans="5:5" x14ac:dyDescent="0.2">
      <c r="E495" s="148"/>
    </row>
    <row r="496" spans="5:5" x14ac:dyDescent="0.2">
      <c r="E496" s="148"/>
    </row>
    <row r="497" spans="5:5" x14ac:dyDescent="0.2">
      <c r="E497" s="148"/>
    </row>
    <row r="498" spans="5:5" x14ac:dyDescent="0.2">
      <c r="E498" s="148"/>
    </row>
    <row r="499" spans="5:5" x14ac:dyDescent="0.2">
      <c r="E499" s="148"/>
    </row>
    <row r="500" spans="5:5" x14ac:dyDescent="0.2">
      <c r="E500" s="148"/>
    </row>
    <row r="501" spans="5:5" x14ac:dyDescent="0.2">
      <c r="E501" s="148"/>
    </row>
    <row r="502" spans="5:5" x14ac:dyDescent="0.2">
      <c r="E502" s="148"/>
    </row>
    <row r="503" spans="5:5" x14ac:dyDescent="0.2">
      <c r="E503" s="148"/>
    </row>
    <row r="504" spans="5:5" x14ac:dyDescent="0.2">
      <c r="E504" s="148"/>
    </row>
    <row r="505" spans="5:5" x14ac:dyDescent="0.2">
      <c r="E505" s="148"/>
    </row>
    <row r="506" spans="5:5" x14ac:dyDescent="0.2">
      <c r="E506" s="148"/>
    </row>
    <row r="507" spans="5:5" x14ac:dyDescent="0.2">
      <c r="E507" s="148"/>
    </row>
    <row r="508" spans="5:5" x14ac:dyDescent="0.2">
      <c r="E508" s="148"/>
    </row>
    <row r="509" spans="5:5" x14ac:dyDescent="0.2">
      <c r="E509" s="148"/>
    </row>
    <row r="510" spans="5:5" x14ac:dyDescent="0.2">
      <c r="E510" s="148"/>
    </row>
    <row r="511" spans="5:5" x14ac:dyDescent="0.2">
      <c r="E511" s="148"/>
    </row>
    <row r="512" spans="5:5" x14ac:dyDescent="0.2">
      <c r="E512" s="148"/>
    </row>
    <row r="513" spans="5:5" x14ac:dyDescent="0.2">
      <c r="E513" s="148"/>
    </row>
    <row r="514" spans="5:5" x14ac:dyDescent="0.2">
      <c r="E514" s="148"/>
    </row>
    <row r="515" spans="5:5" x14ac:dyDescent="0.2">
      <c r="E515" s="148"/>
    </row>
    <row r="516" spans="5:5" x14ac:dyDescent="0.2">
      <c r="E516" s="148"/>
    </row>
    <row r="517" spans="5:5" x14ac:dyDescent="0.2">
      <c r="E517" s="148"/>
    </row>
    <row r="518" spans="5:5" x14ac:dyDescent="0.2">
      <c r="E518" s="148"/>
    </row>
    <row r="519" spans="5:5" x14ac:dyDescent="0.2">
      <c r="E519" s="148"/>
    </row>
    <row r="520" spans="5:5" x14ac:dyDescent="0.2">
      <c r="E520" s="148"/>
    </row>
    <row r="521" spans="5:5" x14ac:dyDescent="0.2">
      <c r="E521" s="148"/>
    </row>
    <row r="522" spans="5:5" x14ac:dyDescent="0.2">
      <c r="E522" s="148"/>
    </row>
    <row r="523" spans="5:5" x14ac:dyDescent="0.2">
      <c r="E523" s="148"/>
    </row>
    <row r="524" spans="5:5" x14ac:dyDescent="0.2">
      <c r="E524" s="148"/>
    </row>
    <row r="525" spans="5:5" x14ac:dyDescent="0.2">
      <c r="E525" s="148"/>
    </row>
    <row r="526" spans="5:5" x14ac:dyDescent="0.2">
      <c r="E526" s="148"/>
    </row>
    <row r="527" spans="5:5" x14ac:dyDescent="0.2">
      <c r="E527" s="148"/>
    </row>
    <row r="528" spans="5:5" x14ac:dyDescent="0.2">
      <c r="E528" s="148"/>
    </row>
    <row r="529" spans="5:5" x14ac:dyDescent="0.2">
      <c r="E529" s="148"/>
    </row>
    <row r="530" spans="5:5" x14ac:dyDescent="0.2">
      <c r="E530" s="148"/>
    </row>
    <row r="531" spans="5:5" x14ac:dyDescent="0.2">
      <c r="E531" s="148"/>
    </row>
    <row r="532" spans="5:5" x14ac:dyDescent="0.2">
      <c r="E532" s="148"/>
    </row>
    <row r="533" spans="5:5" x14ac:dyDescent="0.2">
      <c r="E533" s="148"/>
    </row>
    <row r="534" spans="5:5" x14ac:dyDescent="0.2">
      <c r="E534" s="148"/>
    </row>
    <row r="535" spans="5:5" x14ac:dyDescent="0.2">
      <c r="E535" s="148"/>
    </row>
    <row r="536" spans="5:5" x14ac:dyDescent="0.2">
      <c r="E536" s="148"/>
    </row>
    <row r="537" spans="5:5" x14ac:dyDescent="0.2">
      <c r="E537" s="148"/>
    </row>
    <row r="538" spans="5:5" x14ac:dyDescent="0.2">
      <c r="E538" s="148"/>
    </row>
    <row r="539" spans="5:5" x14ac:dyDescent="0.2">
      <c r="E539" s="148"/>
    </row>
    <row r="540" spans="5:5" x14ac:dyDescent="0.2">
      <c r="E540" s="148"/>
    </row>
    <row r="541" spans="5:5" x14ac:dyDescent="0.2">
      <c r="E541" s="148"/>
    </row>
    <row r="542" spans="5:5" x14ac:dyDescent="0.2">
      <c r="E542" s="148"/>
    </row>
    <row r="543" spans="5:5" x14ac:dyDescent="0.2">
      <c r="E543" s="148"/>
    </row>
    <row r="544" spans="5:5" x14ac:dyDescent="0.2">
      <c r="E544" s="148"/>
    </row>
    <row r="545" spans="5:5" x14ac:dyDescent="0.2">
      <c r="E545" s="148"/>
    </row>
    <row r="546" spans="5:5" x14ac:dyDescent="0.2">
      <c r="E546" s="148"/>
    </row>
    <row r="547" spans="5:5" x14ac:dyDescent="0.2">
      <c r="E547" s="148"/>
    </row>
    <row r="548" spans="5:5" x14ac:dyDescent="0.2">
      <c r="E548" s="148"/>
    </row>
    <row r="549" spans="5:5" x14ac:dyDescent="0.2">
      <c r="E549" s="148"/>
    </row>
    <row r="550" spans="5:5" x14ac:dyDescent="0.2">
      <c r="E550" s="148"/>
    </row>
    <row r="551" spans="5:5" x14ac:dyDescent="0.2">
      <c r="E551" s="148"/>
    </row>
    <row r="552" spans="5:5" x14ac:dyDescent="0.2">
      <c r="E552" s="148"/>
    </row>
    <row r="553" spans="5:5" x14ac:dyDescent="0.2">
      <c r="E553" s="148"/>
    </row>
    <row r="554" spans="5:5" x14ac:dyDescent="0.2">
      <c r="E554" s="148"/>
    </row>
    <row r="555" spans="5:5" x14ac:dyDescent="0.2">
      <c r="E555" s="148"/>
    </row>
    <row r="556" spans="5:5" x14ac:dyDescent="0.2">
      <c r="E556" s="148"/>
    </row>
    <row r="557" spans="5:5" x14ac:dyDescent="0.2">
      <c r="E557" s="148"/>
    </row>
    <row r="558" spans="5:5" x14ac:dyDescent="0.2">
      <c r="E558" s="148"/>
    </row>
    <row r="559" spans="5:5" x14ac:dyDescent="0.2">
      <c r="E559" s="148"/>
    </row>
    <row r="560" spans="5:5" x14ac:dyDescent="0.2">
      <c r="E560" s="148"/>
    </row>
  </sheetData>
  <conditionalFormatting sqref="I9:I22 I24:I27">
    <cfRule type="cellIs" dxfId="1" priority="1" operator="greaterThan">
      <formula>$H$23</formula>
    </cfRule>
  </conditionalFormatting>
  <pageMargins left="0.25" right="0.25" top="0.95" bottom="0.75" header="0.09" footer="0.3"/>
  <pageSetup scale="69" orientation="portrait" r:id="rId1"/>
  <headerFooter alignWithMargins="0">
    <oddHeader>&amp;CDepartment of Administrative Services
Major Maintenance 
2000
&amp;A
&amp;D</oddHeader>
    <oddFooter>&amp;LAcct Codes 0017-335-2000
Reversion 6/30/2027
&amp;C&amp;Z&amp;F&amp;R&amp;P/&amp;N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F2C2D-A367-4F32-996F-9ECBE1E47A20}">
  <sheetPr>
    <pageSetUpPr fitToPage="1"/>
  </sheetPr>
  <dimension ref="A1:I581"/>
  <sheetViews>
    <sheetView tabSelected="1" topLeftCell="A9" zoomScaleNormal="100" workbookViewId="0">
      <selection activeCell="F35" sqref="F35"/>
    </sheetView>
  </sheetViews>
  <sheetFormatPr defaultColWidth="11.42578125" defaultRowHeight="12.75" x14ac:dyDescent="0.2"/>
  <cols>
    <col min="1" max="1" width="24.5703125" style="65" customWidth="1"/>
    <col min="2" max="2" width="9.42578125" style="66" customWidth="1"/>
    <col min="3" max="3" width="29.28515625" style="67" customWidth="1"/>
    <col min="4" max="4" width="14.42578125" style="56" customWidth="1"/>
    <col min="5" max="5" width="13.5703125" style="68" customWidth="1"/>
    <col min="6" max="6" width="12.42578125" style="68" customWidth="1"/>
    <col min="7" max="7" width="10.5703125" style="68" customWidth="1"/>
    <col min="8" max="8" width="13.7109375" style="56" customWidth="1"/>
    <col min="9" max="9" width="7.28515625" style="56" customWidth="1"/>
    <col min="10" max="16384" width="11.42578125" style="56"/>
  </cols>
  <sheetData>
    <row r="1" spans="1:9" s="30" customFormat="1" ht="24.75" customHeight="1" x14ac:dyDescent="0.25">
      <c r="A1" s="2" t="str">
        <f>'RECAP #9440.00'!B1</f>
        <v>DAS CC Elevator Replacements</v>
      </c>
      <c r="B1" s="3"/>
      <c r="C1" s="4"/>
      <c r="D1" s="4"/>
      <c r="E1" s="4"/>
      <c r="F1" s="29"/>
      <c r="G1" s="29"/>
    </row>
    <row r="2" spans="1:9" s="30" customFormat="1" ht="15.75" x14ac:dyDescent="0.25">
      <c r="A2" s="6" t="str">
        <f>'RECAP #9440.00'!B2</f>
        <v>Project # 9440.00</v>
      </c>
      <c r="B2" s="5"/>
      <c r="C2" s="4"/>
      <c r="D2" s="4"/>
      <c r="E2" s="4"/>
      <c r="F2" s="29"/>
      <c r="G2" s="29"/>
    </row>
    <row r="3" spans="1:9" s="30" customFormat="1" ht="15.75" x14ac:dyDescent="0.25">
      <c r="A3" s="7" t="str">
        <f>'RECAP #9440.00'!B3</f>
        <v>Program code 944000</v>
      </c>
      <c r="B3" s="5"/>
      <c r="C3" s="4"/>
      <c r="D3" s="8" t="str">
        <f>'RECAP #9440.00'!E3</f>
        <v>Major Program 4D03</v>
      </c>
      <c r="E3" s="4"/>
      <c r="F3" s="29"/>
      <c r="G3" s="29"/>
    </row>
    <row r="4" spans="1:9" s="30" customFormat="1" ht="15.75" x14ac:dyDescent="0.25">
      <c r="A4" s="31" t="s">
        <v>541</v>
      </c>
      <c r="B4" s="32"/>
      <c r="C4" s="33"/>
      <c r="D4" s="34" t="s">
        <v>89</v>
      </c>
      <c r="E4" s="29"/>
      <c r="F4" s="29"/>
      <c r="G4" s="29"/>
    </row>
    <row r="5" spans="1:9" s="30" customFormat="1" ht="15.75" x14ac:dyDescent="0.25">
      <c r="A5" s="35" t="s">
        <v>86</v>
      </c>
      <c r="B5" s="36"/>
      <c r="C5" s="37"/>
      <c r="D5" s="38" t="s">
        <v>90</v>
      </c>
      <c r="E5" s="39"/>
      <c r="F5" s="40"/>
      <c r="G5" s="40"/>
      <c r="H5" s="36"/>
    </row>
    <row r="6" spans="1:9" s="30" customFormat="1" ht="15.75" x14ac:dyDescent="0.25">
      <c r="A6" s="11" t="str">
        <f>'RECAP #9440.00'!B6</f>
        <v>Project Manager - Brad T.</v>
      </c>
      <c r="B6" s="11"/>
      <c r="C6" s="41"/>
      <c r="D6" s="42" t="s">
        <v>114</v>
      </c>
      <c r="E6" s="43"/>
      <c r="F6" s="44"/>
      <c r="G6" s="40"/>
      <c r="H6" s="36"/>
    </row>
    <row r="7" spans="1:9" s="30" customFormat="1" ht="15.75" x14ac:dyDescent="0.25">
      <c r="B7" s="45"/>
      <c r="C7" s="45"/>
      <c r="D7" s="30" t="s">
        <v>232</v>
      </c>
      <c r="E7" s="44"/>
      <c r="F7" s="44"/>
      <c r="G7" s="40"/>
      <c r="H7" s="36"/>
      <c r="I7" s="30" t="s">
        <v>5</v>
      </c>
    </row>
    <row r="8" spans="1:9" s="30" customFormat="1" ht="32.25" thickBot="1" x14ac:dyDescent="0.3">
      <c r="A8" s="46" t="s">
        <v>20</v>
      </c>
      <c r="B8" s="47" t="s">
        <v>21</v>
      </c>
      <c r="C8" s="48" t="s">
        <v>22</v>
      </c>
      <c r="D8" s="49" t="s">
        <v>23</v>
      </c>
      <c r="E8" s="49" t="s">
        <v>24</v>
      </c>
      <c r="F8" s="49" t="s">
        <v>25</v>
      </c>
      <c r="G8" s="49" t="s">
        <v>26</v>
      </c>
      <c r="H8" s="49" t="s">
        <v>27</v>
      </c>
      <c r="I8" s="30" t="s">
        <v>5</v>
      </c>
    </row>
    <row r="9" spans="1:9" x14ac:dyDescent="0.2">
      <c r="A9" s="50" t="s">
        <v>224</v>
      </c>
      <c r="B9" s="51">
        <v>45791</v>
      </c>
      <c r="C9" s="52" t="s">
        <v>88</v>
      </c>
      <c r="D9" s="121">
        <v>424038.2</v>
      </c>
      <c r="E9" s="54">
        <f>D9</f>
        <v>424038.2</v>
      </c>
      <c r="F9" s="55"/>
      <c r="G9" s="55"/>
      <c r="H9" s="55">
        <f>E9</f>
        <v>424038.2</v>
      </c>
    </row>
    <row r="10" spans="1:9" x14ac:dyDescent="0.2">
      <c r="A10" s="50" t="s">
        <v>256</v>
      </c>
      <c r="B10" s="57">
        <v>45828</v>
      </c>
      <c r="C10" s="52" t="s">
        <v>258</v>
      </c>
      <c r="D10" s="121"/>
      <c r="E10" s="54">
        <f t="shared" ref="E10:E27" si="0">E9+D10</f>
        <v>424038.2</v>
      </c>
      <c r="F10" s="123">
        <v>10883.84</v>
      </c>
      <c r="G10" s="55">
        <f t="shared" ref="G10:G27" si="1">G9+F10</f>
        <v>10883.84</v>
      </c>
      <c r="H10" s="55">
        <f t="shared" ref="H10:H27" si="2">H9-F10+D10</f>
        <v>413154.36</v>
      </c>
    </row>
    <row r="11" spans="1:9" x14ac:dyDescent="0.2">
      <c r="A11" s="171" t="s">
        <v>271</v>
      </c>
      <c r="B11" s="172">
        <v>45853</v>
      </c>
      <c r="C11" s="173" t="s">
        <v>272</v>
      </c>
      <c r="D11" s="174"/>
      <c r="E11" s="174">
        <f t="shared" si="0"/>
        <v>424038.2</v>
      </c>
      <c r="F11" s="175">
        <v>9403.56</v>
      </c>
      <c r="G11" s="176">
        <f t="shared" si="1"/>
        <v>20287.400000000001</v>
      </c>
      <c r="H11" s="176">
        <f t="shared" si="2"/>
        <v>403750.8</v>
      </c>
      <c r="I11" s="177" t="s">
        <v>285</v>
      </c>
    </row>
    <row r="12" spans="1:9" x14ac:dyDescent="0.2">
      <c r="A12" s="50" t="s">
        <v>295</v>
      </c>
      <c r="B12" s="51">
        <v>45891</v>
      </c>
      <c r="C12" s="52" t="s">
        <v>287</v>
      </c>
      <c r="D12" s="121">
        <v>0</v>
      </c>
      <c r="E12" s="54">
        <f t="shared" si="0"/>
        <v>424038.2</v>
      </c>
      <c r="F12" s="123"/>
      <c r="G12" s="55">
        <f t="shared" si="1"/>
        <v>20287.400000000001</v>
      </c>
      <c r="H12" s="55">
        <f t="shared" si="2"/>
        <v>403750.8</v>
      </c>
    </row>
    <row r="13" spans="1:9" x14ac:dyDescent="0.2">
      <c r="A13" s="50" t="s">
        <v>302</v>
      </c>
      <c r="B13" s="51">
        <v>45908</v>
      </c>
      <c r="C13" s="52" t="s">
        <v>303</v>
      </c>
      <c r="D13" s="54"/>
      <c r="E13" s="54">
        <f t="shared" si="0"/>
        <v>424038.2</v>
      </c>
      <c r="F13" s="123">
        <v>5263.48</v>
      </c>
      <c r="G13" s="55">
        <f t="shared" si="1"/>
        <v>25550.880000000001</v>
      </c>
      <c r="H13" s="55">
        <f t="shared" si="2"/>
        <v>398487.32</v>
      </c>
    </row>
    <row r="14" spans="1:9" x14ac:dyDescent="0.2">
      <c r="A14" s="50" t="s">
        <v>325</v>
      </c>
      <c r="B14" s="51">
        <v>45924</v>
      </c>
      <c r="C14" s="52" t="s">
        <v>326</v>
      </c>
      <c r="D14" s="54"/>
      <c r="E14" s="54">
        <f t="shared" si="0"/>
        <v>424038.2</v>
      </c>
      <c r="F14" s="123">
        <v>11197.93</v>
      </c>
      <c r="G14" s="55">
        <f t="shared" si="1"/>
        <v>36748.81</v>
      </c>
      <c r="H14" s="55">
        <f t="shared" si="2"/>
        <v>387289.39</v>
      </c>
    </row>
    <row r="15" spans="1:9" x14ac:dyDescent="0.2">
      <c r="A15" s="50" t="s">
        <v>342</v>
      </c>
      <c r="B15" s="51">
        <v>45945</v>
      </c>
      <c r="C15" s="52" t="s">
        <v>343</v>
      </c>
      <c r="D15" s="54"/>
      <c r="E15" s="54">
        <f t="shared" si="0"/>
        <v>424038.2</v>
      </c>
      <c r="F15" s="123">
        <v>13998.41</v>
      </c>
      <c r="G15" s="55">
        <f t="shared" si="1"/>
        <v>50747.22</v>
      </c>
      <c r="H15" s="55">
        <f t="shared" si="2"/>
        <v>373290.98000000004</v>
      </c>
    </row>
    <row r="16" spans="1:9" x14ac:dyDescent="0.2">
      <c r="A16" s="50" t="s">
        <v>376</v>
      </c>
      <c r="B16" s="51">
        <v>45994</v>
      </c>
      <c r="C16" s="52" t="s">
        <v>377</v>
      </c>
      <c r="D16" s="54"/>
      <c r="E16" s="54">
        <f t="shared" si="0"/>
        <v>424038.2</v>
      </c>
      <c r="F16" s="123">
        <v>20790.96</v>
      </c>
      <c r="G16" s="55">
        <f t="shared" si="1"/>
        <v>71538.179999999993</v>
      </c>
      <c r="H16" s="55">
        <f t="shared" si="2"/>
        <v>352500.02</v>
      </c>
    </row>
    <row r="17" spans="1:9" x14ac:dyDescent="0.2">
      <c r="A17" s="50" t="s">
        <v>394</v>
      </c>
      <c r="B17" s="51">
        <v>46009</v>
      </c>
      <c r="C17" s="52" t="s">
        <v>395</v>
      </c>
      <c r="D17" s="54"/>
      <c r="E17" s="54">
        <f t="shared" si="0"/>
        <v>424038.2</v>
      </c>
      <c r="F17" s="123">
        <v>25512.73</v>
      </c>
      <c r="G17" s="55">
        <f t="shared" si="1"/>
        <v>97050.909999999989</v>
      </c>
      <c r="H17" s="55">
        <f t="shared" si="2"/>
        <v>326987.29000000004</v>
      </c>
    </row>
    <row r="18" spans="1:9" x14ac:dyDescent="0.2">
      <c r="A18" s="50" t="s">
        <v>428</v>
      </c>
      <c r="B18" s="51">
        <v>46051</v>
      </c>
      <c r="C18" s="52" t="s">
        <v>429</v>
      </c>
      <c r="D18" s="54"/>
      <c r="E18" s="54">
        <f t="shared" si="0"/>
        <v>424038.2</v>
      </c>
      <c r="F18" s="123">
        <v>29940.82</v>
      </c>
      <c r="G18" s="55">
        <f t="shared" si="1"/>
        <v>126991.72999999998</v>
      </c>
      <c r="H18" s="55">
        <f t="shared" si="2"/>
        <v>297046.47000000003</v>
      </c>
    </row>
    <row r="19" spans="1:9" x14ac:dyDescent="0.2">
      <c r="A19" s="50" t="s">
        <v>466</v>
      </c>
      <c r="B19" s="51">
        <v>46066</v>
      </c>
      <c r="C19" s="52" t="s">
        <v>467</v>
      </c>
      <c r="D19" s="54"/>
      <c r="E19" s="54">
        <f t="shared" si="0"/>
        <v>424038.2</v>
      </c>
      <c r="F19" s="123">
        <v>14359.27</v>
      </c>
      <c r="G19" s="55">
        <f t="shared" si="1"/>
        <v>141350.99999999997</v>
      </c>
      <c r="H19" s="55">
        <f t="shared" si="2"/>
        <v>282687.2</v>
      </c>
    </row>
    <row r="20" spans="1:9" x14ac:dyDescent="0.2">
      <c r="A20" s="50" t="s">
        <v>491</v>
      </c>
      <c r="B20" s="51">
        <v>46105</v>
      </c>
      <c r="C20" s="52" t="s">
        <v>492</v>
      </c>
      <c r="D20" s="54"/>
      <c r="E20" s="54">
        <f t="shared" si="0"/>
        <v>424038.2</v>
      </c>
      <c r="F20" s="123">
        <v>28388.98</v>
      </c>
      <c r="G20" s="55">
        <f t="shared" si="1"/>
        <v>169739.97999999998</v>
      </c>
      <c r="H20" s="55">
        <f t="shared" si="2"/>
        <v>254298.22</v>
      </c>
    </row>
    <row r="21" spans="1:9" x14ac:dyDescent="0.2">
      <c r="A21" s="50" t="s">
        <v>510</v>
      </c>
      <c r="B21" s="51">
        <v>46127</v>
      </c>
      <c r="C21" s="52" t="s">
        <v>511</v>
      </c>
      <c r="D21" s="54"/>
      <c r="E21" s="54">
        <f t="shared" si="0"/>
        <v>424038.2</v>
      </c>
      <c r="F21" s="123">
        <v>32314.12</v>
      </c>
      <c r="G21" s="55">
        <f t="shared" si="1"/>
        <v>202054.09999999998</v>
      </c>
      <c r="H21" s="55">
        <f t="shared" si="2"/>
        <v>221984.1</v>
      </c>
    </row>
    <row r="22" spans="1:9" x14ac:dyDescent="0.2">
      <c r="A22" s="50" t="s">
        <v>528</v>
      </c>
      <c r="B22" s="51">
        <v>46154</v>
      </c>
      <c r="C22" s="52" t="s">
        <v>529</v>
      </c>
      <c r="D22" s="54"/>
      <c r="E22" s="54">
        <f t="shared" si="0"/>
        <v>424038.2</v>
      </c>
      <c r="F22" s="123">
        <v>23945.88</v>
      </c>
      <c r="G22" s="55">
        <f t="shared" si="1"/>
        <v>225999.97999999998</v>
      </c>
      <c r="H22" s="55">
        <f t="shared" si="2"/>
        <v>198038.22</v>
      </c>
    </row>
    <row r="23" spans="1:9" x14ac:dyDescent="0.2">
      <c r="A23" s="50" t="s">
        <v>551</v>
      </c>
      <c r="B23" s="51">
        <v>46191</v>
      </c>
      <c r="C23" s="52" t="s">
        <v>552</v>
      </c>
      <c r="D23" s="54"/>
      <c r="E23" s="54">
        <f t="shared" si="0"/>
        <v>424038.2</v>
      </c>
      <c r="F23" s="123">
        <v>22817.91</v>
      </c>
      <c r="G23" s="55">
        <f t="shared" si="1"/>
        <v>248817.88999999998</v>
      </c>
      <c r="H23" s="55">
        <f t="shared" si="2"/>
        <v>175220.31</v>
      </c>
    </row>
    <row r="24" spans="1:9" x14ac:dyDescent="0.2">
      <c r="A24" s="171" t="s">
        <v>572</v>
      </c>
      <c r="B24" s="172">
        <v>46212</v>
      </c>
      <c r="C24" s="173" t="s">
        <v>573</v>
      </c>
      <c r="D24" s="174"/>
      <c r="E24" s="174">
        <f t="shared" si="0"/>
        <v>424038.2</v>
      </c>
      <c r="F24" s="175">
        <v>19186.39</v>
      </c>
      <c r="G24" s="176">
        <f t="shared" si="1"/>
        <v>268004.27999999997</v>
      </c>
      <c r="H24" s="176">
        <f t="shared" si="2"/>
        <v>156033.91999999998</v>
      </c>
      <c r="I24" s="177" t="s">
        <v>582</v>
      </c>
    </row>
    <row r="25" spans="1:9" x14ac:dyDescent="0.2">
      <c r="A25" s="50" t="s">
        <v>589</v>
      </c>
      <c r="B25" s="51">
        <v>46231</v>
      </c>
      <c r="C25" s="52" t="s">
        <v>584</v>
      </c>
      <c r="D25" s="121">
        <v>0</v>
      </c>
      <c r="E25" s="54">
        <f t="shared" si="0"/>
        <v>424038.2</v>
      </c>
      <c r="F25" s="58"/>
      <c r="G25" s="55">
        <f t="shared" si="1"/>
        <v>268004.27999999997</v>
      </c>
      <c r="H25" s="55">
        <f t="shared" si="2"/>
        <v>156033.91999999998</v>
      </c>
    </row>
    <row r="26" spans="1:9" x14ac:dyDescent="0.2">
      <c r="A26" s="50"/>
      <c r="B26" s="51"/>
      <c r="C26" s="52"/>
      <c r="D26" s="54"/>
      <c r="E26" s="54">
        <f t="shared" si="0"/>
        <v>424038.2</v>
      </c>
      <c r="F26" s="58"/>
      <c r="G26" s="55">
        <f t="shared" si="1"/>
        <v>268004.27999999997</v>
      </c>
      <c r="H26" s="55">
        <f t="shared" si="2"/>
        <v>156033.91999999998</v>
      </c>
    </row>
    <row r="27" spans="1:9" x14ac:dyDescent="0.2">
      <c r="A27" s="50"/>
      <c r="B27" s="51"/>
      <c r="C27" s="52"/>
      <c r="D27" s="54"/>
      <c r="E27" s="54">
        <f t="shared" si="0"/>
        <v>424038.2</v>
      </c>
      <c r="F27" s="58"/>
      <c r="G27" s="55">
        <f t="shared" si="1"/>
        <v>268004.27999999997</v>
      </c>
      <c r="H27" s="55">
        <f t="shared" si="2"/>
        <v>156033.91999999998</v>
      </c>
    </row>
    <row r="28" spans="1:9" x14ac:dyDescent="0.2">
      <c r="A28" s="50"/>
      <c r="B28" s="52"/>
      <c r="C28" s="60"/>
      <c r="D28" s="55"/>
      <c r="E28" s="55"/>
      <c r="F28" s="55"/>
      <c r="G28" s="55"/>
      <c r="H28" s="55"/>
    </row>
    <row r="29" spans="1:9" ht="13.5" thickBot="1" x14ac:dyDescent="0.25">
      <c r="A29" s="50"/>
      <c r="B29" s="61"/>
      <c r="C29" s="62" t="s">
        <v>28</v>
      </c>
      <c r="D29" s="63">
        <f>SUM(D9:D28)</f>
        <v>424038.2</v>
      </c>
      <c r="E29" s="63"/>
      <c r="F29" s="63">
        <f>SUM(F9:F28)</f>
        <v>268004.27999999997</v>
      </c>
      <c r="G29" s="63"/>
      <c r="H29" s="63">
        <f>D29-F29</f>
        <v>156033.92000000004</v>
      </c>
    </row>
    <row r="30" spans="1:9" ht="13.5" thickTop="1" x14ac:dyDescent="0.2">
      <c r="A30" s="50"/>
      <c r="B30" s="52"/>
      <c r="C30" s="60"/>
      <c r="D30" s="55"/>
      <c r="E30" s="55"/>
      <c r="F30" s="55"/>
      <c r="G30" s="55"/>
      <c r="H30" s="55"/>
    </row>
    <row r="31" spans="1:9" x14ac:dyDescent="0.2">
      <c r="A31" s="50"/>
      <c r="B31" s="52"/>
      <c r="C31" s="60"/>
      <c r="D31" s="55"/>
      <c r="E31" s="55"/>
      <c r="F31" s="55"/>
      <c r="G31" s="55"/>
      <c r="H31" s="55"/>
    </row>
    <row r="32" spans="1:9" x14ac:dyDescent="0.2">
      <c r="A32" s="50"/>
      <c r="B32" s="52"/>
      <c r="C32" s="60" t="s">
        <v>226</v>
      </c>
      <c r="D32" s="55">
        <v>270785.24</v>
      </c>
      <c r="E32" s="55"/>
      <c r="F32" s="55">
        <f>9383.84+8422.64+5263.48+4435.28+7235.76+14028.32+18750.09+23178.17+7582.97+14863.68+18788.82+17210.53+15705.26+12423.74</f>
        <v>177272.58000000002</v>
      </c>
      <c r="G32" s="55"/>
      <c r="H32" s="55">
        <f>D32-F32</f>
        <v>93512.659999999974</v>
      </c>
    </row>
    <row r="33" spans="1:9" x14ac:dyDescent="0.2">
      <c r="A33" s="50"/>
      <c r="B33" s="52"/>
      <c r="C33" s="60" t="s">
        <v>117</v>
      </c>
      <c r="D33" s="55">
        <v>18000</v>
      </c>
      <c r="E33" s="55"/>
      <c r="F33" s="55">
        <f>1500+350</f>
        <v>1850</v>
      </c>
      <c r="G33" s="55"/>
      <c r="H33" s="55">
        <f>D33-F33</f>
        <v>16150</v>
      </c>
    </row>
    <row r="34" spans="1:9" x14ac:dyDescent="0.2">
      <c r="A34" s="50"/>
      <c r="B34" s="52"/>
      <c r="C34" s="60" t="s">
        <v>227</v>
      </c>
      <c r="D34" s="55">
        <v>135252.96</v>
      </c>
      <c r="E34" s="55"/>
      <c r="F34" s="55">
        <f>980.92+6762.65+6762.65+6762.64+6762.64+6762.65+6776.3+13525.3+13525.3+6735.35+6762.65+6762.65</f>
        <v>88881.7</v>
      </c>
      <c r="G34" s="55"/>
      <c r="H34" s="55">
        <f>D34-F34</f>
        <v>46371.259999999995</v>
      </c>
    </row>
    <row r="35" spans="1:9" ht="13.5" thickBot="1" x14ac:dyDescent="0.25">
      <c r="A35" s="50"/>
      <c r="B35" s="52"/>
      <c r="C35" s="79" t="s">
        <v>130</v>
      </c>
      <c r="D35" s="63">
        <f>SUM(D31:D34)</f>
        <v>424038.19999999995</v>
      </c>
      <c r="E35" s="125"/>
      <c r="F35" s="63">
        <f>SUM(F31:F34)</f>
        <v>268004.28000000003</v>
      </c>
      <c r="G35" s="125"/>
      <c r="H35" s="63">
        <f>SUM(H31:H34)</f>
        <v>156033.91999999998</v>
      </c>
      <c r="I35" s="167"/>
    </row>
    <row r="36" spans="1:9" ht="13.5" thickTop="1" x14ac:dyDescent="0.2">
      <c r="A36" s="50"/>
      <c r="B36" s="52"/>
      <c r="C36" s="60"/>
      <c r="D36" s="55"/>
      <c r="E36" s="55"/>
      <c r="F36" s="55"/>
      <c r="G36" s="55"/>
      <c r="H36" s="55"/>
    </row>
    <row r="37" spans="1:9" x14ac:dyDescent="0.2">
      <c r="A37" s="50"/>
      <c r="B37" s="52"/>
      <c r="C37" s="60"/>
      <c r="D37" s="55"/>
      <c r="E37" s="55"/>
      <c r="F37" s="55"/>
      <c r="G37" s="55"/>
      <c r="H37" s="55"/>
    </row>
    <row r="38" spans="1:9" x14ac:dyDescent="0.2">
      <c r="A38" s="50"/>
      <c r="B38" s="52"/>
      <c r="C38" s="60" t="s">
        <v>225</v>
      </c>
      <c r="D38" s="55">
        <f>'[2]#9440.00 DCI Group'!$D$23</f>
        <v>43273.279999999999</v>
      </c>
      <c r="E38" s="55"/>
      <c r="F38" s="55">
        <f>'[1]#9440.00 DCI Group'!$F$29</f>
        <v>36842.410000000003</v>
      </c>
      <c r="G38" s="55"/>
      <c r="H38" s="55">
        <f>'[1]#9440.00 DCI Group'!$H$29</f>
        <v>6430.8699999999953</v>
      </c>
    </row>
    <row r="39" spans="1:9" ht="13.5" thickBot="1" x14ac:dyDescent="0.25">
      <c r="A39" s="50"/>
      <c r="B39" s="52"/>
      <c r="C39" s="79" t="s">
        <v>130</v>
      </c>
      <c r="D39" s="63">
        <f>SUM(D29+D38)</f>
        <v>467311.48</v>
      </c>
      <c r="E39" s="125"/>
      <c r="F39" s="63">
        <f>F29+F38</f>
        <v>304846.68999999994</v>
      </c>
      <c r="G39" s="125"/>
      <c r="H39" s="63">
        <f>SUM(H29+H38)</f>
        <v>162464.79000000004</v>
      </c>
    </row>
    <row r="40" spans="1:9" ht="13.5" thickTop="1" x14ac:dyDescent="0.2">
      <c r="A40" s="50"/>
      <c r="B40" s="52"/>
      <c r="C40" s="60"/>
      <c r="D40" s="55"/>
      <c r="E40" s="55"/>
      <c r="F40" s="55"/>
      <c r="G40" s="55"/>
      <c r="H40" s="55"/>
    </row>
    <row r="41" spans="1:9" x14ac:dyDescent="0.2">
      <c r="A41" s="50"/>
      <c r="B41" s="52"/>
      <c r="C41" s="60"/>
      <c r="D41" s="55"/>
      <c r="E41" s="55"/>
      <c r="F41" s="55"/>
      <c r="G41" s="55"/>
      <c r="H41" s="55"/>
    </row>
    <row r="42" spans="1:9" x14ac:dyDescent="0.2">
      <c r="A42" s="148" t="s">
        <v>257</v>
      </c>
      <c r="B42" s="52"/>
      <c r="C42" s="79"/>
      <c r="D42" s="39"/>
      <c r="E42" s="50"/>
      <c r="F42" s="64"/>
      <c r="G42" s="64"/>
      <c r="H42" s="39"/>
    </row>
    <row r="43" spans="1:9" x14ac:dyDescent="0.2">
      <c r="C43" s="60"/>
      <c r="D43" s="55"/>
      <c r="E43" s="55"/>
      <c r="F43" s="55"/>
      <c r="G43" s="55"/>
      <c r="H43" s="55"/>
    </row>
    <row r="44" spans="1:9" x14ac:dyDescent="0.2">
      <c r="C44" s="60"/>
      <c r="D44" s="55"/>
      <c r="E44" s="55"/>
      <c r="F44" s="55"/>
      <c r="G44" s="55"/>
      <c r="H44" s="55"/>
    </row>
    <row r="45" spans="1:9" s="68" customFormat="1" x14ac:dyDescent="0.2">
      <c r="A45" s="65"/>
      <c r="B45" s="66"/>
      <c r="C45" s="60"/>
      <c r="D45" s="55"/>
      <c r="E45" s="55"/>
      <c r="F45" s="55"/>
      <c r="G45" s="55"/>
      <c r="H45" s="55"/>
      <c r="I45" s="56"/>
    </row>
    <row r="46" spans="1:9" s="68" customFormat="1" x14ac:dyDescent="0.2">
      <c r="A46" s="65"/>
      <c r="B46" s="66"/>
      <c r="C46" s="60"/>
      <c r="D46" s="55"/>
      <c r="E46" s="55"/>
      <c r="F46" s="55"/>
      <c r="G46" s="55"/>
      <c r="H46" s="55"/>
      <c r="I46" s="56"/>
    </row>
    <row r="47" spans="1:9" s="68" customFormat="1" x14ac:dyDescent="0.2">
      <c r="A47" s="65"/>
      <c r="B47" s="66"/>
      <c r="C47" s="79"/>
      <c r="D47" s="126"/>
      <c r="E47" s="126"/>
      <c r="F47" s="126"/>
      <c r="G47" s="126"/>
      <c r="H47" s="126"/>
      <c r="I47" s="56"/>
    </row>
    <row r="48" spans="1:9" s="68" customFormat="1" x14ac:dyDescent="0.2">
      <c r="A48" s="65"/>
      <c r="B48" s="66"/>
      <c r="C48" s="67"/>
      <c r="D48" s="56"/>
      <c r="E48" s="65"/>
      <c r="H48" s="56"/>
      <c r="I48" s="56"/>
    </row>
    <row r="49" spans="1:9" s="68" customFormat="1" x14ac:dyDescent="0.2">
      <c r="A49" s="65"/>
      <c r="B49" s="66"/>
      <c r="C49" s="67"/>
      <c r="D49" s="56"/>
      <c r="E49" s="65"/>
      <c r="H49" s="56"/>
      <c r="I49" s="56"/>
    </row>
    <row r="50" spans="1:9" s="68" customFormat="1" x14ac:dyDescent="0.2">
      <c r="A50" s="65"/>
      <c r="B50" s="66"/>
      <c r="C50" s="79"/>
      <c r="D50" s="39"/>
      <c r="E50" s="50"/>
      <c r="F50" s="64"/>
      <c r="G50" s="64"/>
      <c r="H50" s="39"/>
      <c r="I50" s="56"/>
    </row>
    <row r="51" spans="1:9" s="68" customFormat="1" x14ac:dyDescent="0.2">
      <c r="A51" s="65"/>
      <c r="B51" s="66"/>
      <c r="C51" s="60"/>
      <c r="D51" s="55"/>
      <c r="E51" s="55"/>
      <c r="F51" s="55"/>
      <c r="G51" s="55"/>
      <c r="H51" s="55"/>
      <c r="I51" s="56"/>
    </row>
    <row r="52" spans="1:9" s="68" customFormat="1" x14ac:dyDescent="0.2">
      <c r="A52" s="65"/>
      <c r="B52" s="66"/>
      <c r="C52" s="60"/>
      <c r="D52" s="55"/>
      <c r="E52" s="55"/>
      <c r="F52" s="55"/>
      <c r="G52" s="55"/>
      <c r="H52" s="55"/>
      <c r="I52" s="56"/>
    </row>
    <row r="53" spans="1:9" s="68" customFormat="1" x14ac:dyDescent="0.2">
      <c r="A53" s="65"/>
      <c r="B53" s="66"/>
      <c r="C53" s="60"/>
      <c r="D53" s="55"/>
      <c r="E53" s="55"/>
      <c r="F53" s="55"/>
      <c r="G53" s="55"/>
      <c r="H53" s="55"/>
      <c r="I53" s="56"/>
    </row>
    <row r="54" spans="1:9" s="68" customFormat="1" x14ac:dyDescent="0.2">
      <c r="A54" s="65"/>
      <c r="B54" s="66"/>
      <c r="C54" s="60"/>
      <c r="D54" s="55"/>
      <c r="E54" s="55"/>
      <c r="F54" s="55"/>
      <c r="G54" s="55"/>
      <c r="H54" s="55"/>
      <c r="I54" s="56"/>
    </row>
    <row r="55" spans="1:9" s="68" customFormat="1" x14ac:dyDescent="0.2">
      <c r="A55" s="65"/>
      <c r="B55" s="66"/>
      <c r="C55" s="79"/>
      <c r="D55" s="126"/>
      <c r="E55" s="126"/>
      <c r="F55" s="126"/>
      <c r="G55" s="126"/>
      <c r="H55" s="126"/>
      <c r="I55" s="56"/>
    </row>
    <row r="56" spans="1:9" s="68" customFormat="1" x14ac:dyDescent="0.2">
      <c r="A56" s="65"/>
      <c r="B56" s="66"/>
      <c r="C56" s="67"/>
      <c r="D56" s="56"/>
      <c r="E56" s="65"/>
      <c r="H56" s="56"/>
      <c r="I56" s="56"/>
    </row>
    <row r="57" spans="1:9" s="68" customFormat="1" x14ac:dyDescent="0.2">
      <c r="A57" s="65"/>
      <c r="B57" s="66"/>
      <c r="C57" s="67"/>
      <c r="D57" s="56"/>
      <c r="E57" s="65"/>
      <c r="H57" s="56"/>
      <c r="I57" s="56"/>
    </row>
    <row r="58" spans="1:9" s="68" customFormat="1" x14ac:dyDescent="0.2">
      <c r="A58" s="65"/>
      <c r="B58" s="66"/>
      <c r="C58" s="79"/>
      <c r="D58" s="39"/>
      <c r="E58" s="50"/>
      <c r="F58" s="64"/>
      <c r="G58" s="64"/>
      <c r="H58" s="39"/>
      <c r="I58" s="56"/>
    </row>
    <row r="59" spans="1:9" s="68" customFormat="1" x14ac:dyDescent="0.2">
      <c r="A59" s="65"/>
      <c r="B59" s="66"/>
      <c r="C59" s="60"/>
      <c r="D59" s="55"/>
      <c r="E59" s="55"/>
      <c r="F59" s="55"/>
      <c r="G59" s="55"/>
      <c r="H59" s="55"/>
      <c r="I59" s="56"/>
    </row>
    <row r="60" spans="1:9" s="68" customFormat="1" x14ac:dyDescent="0.2">
      <c r="A60" s="65"/>
      <c r="B60" s="66"/>
      <c r="C60" s="60"/>
      <c r="D60" s="55"/>
      <c r="E60" s="55"/>
      <c r="F60" s="55"/>
      <c r="G60" s="55"/>
      <c r="H60" s="55"/>
      <c r="I60" s="56"/>
    </row>
    <row r="61" spans="1:9" s="68" customFormat="1" x14ac:dyDescent="0.2">
      <c r="A61" s="65"/>
      <c r="B61" s="66"/>
      <c r="C61" s="60"/>
      <c r="D61" s="55"/>
      <c r="E61" s="55"/>
      <c r="F61" s="55"/>
      <c r="G61" s="55"/>
      <c r="H61" s="55"/>
      <c r="I61" s="56"/>
    </row>
    <row r="62" spans="1:9" s="68" customFormat="1" x14ac:dyDescent="0.2">
      <c r="A62" s="65"/>
      <c r="B62" s="66"/>
      <c r="C62" s="60"/>
      <c r="D62" s="55"/>
      <c r="E62" s="55"/>
      <c r="F62" s="55"/>
      <c r="G62" s="55"/>
      <c r="H62" s="55"/>
      <c r="I62" s="56"/>
    </row>
    <row r="63" spans="1:9" s="68" customFormat="1" x14ac:dyDescent="0.2">
      <c r="A63" s="65"/>
      <c r="B63" s="66"/>
      <c r="C63" s="79"/>
      <c r="D63" s="126"/>
      <c r="E63" s="126"/>
      <c r="F63" s="126"/>
      <c r="G63" s="126"/>
      <c r="H63" s="126"/>
      <c r="I63" s="56"/>
    </row>
    <row r="64" spans="1:9" s="68" customFormat="1" x14ac:dyDescent="0.2">
      <c r="A64" s="65"/>
      <c r="B64" s="66"/>
      <c r="C64" s="79"/>
      <c r="D64" s="126"/>
      <c r="E64" s="126"/>
      <c r="F64" s="126"/>
      <c r="G64" s="126"/>
      <c r="H64" s="126"/>
      <c r="I64" s="56"/>
    </row>
    <row r="65" spans="1:9" s="68" customFormat="1" x14ac:dyDescent="0.2">
      <c r="A65" s="65"/>
      <c r="B65" s="66"/>
      <c r="C65" s="79"/>
      <c r="D65" s="126"/>
      <c r="E65" s="126"/>
      <c r="F65" s="126"/>
      <c r="G65" s="126"/>
      <c r="H65" s="126"/>
      <c r="I65" s="56"/>
    </row>
    <row r="66" spans="1:9" s="68" customFormat="1" x14ac:dyDescent="0.2">
      <c r="A66" s="65"/>
      <c r="B66" s="66"/>
      <c r="C66" s="79"/>
      <c r="D66" s="39"/>
      <c r="E66" s="50"/>
      <c r="F66" s="64"/>
      <c r="G66" s="64"/>
      <c r="H66" s="39"/>
      <c r="I66" s="56"/>
    </row>
    <row r="67" spans="1:9" s="68" customFormat="1" x14ac:dyDescent="0.2">
      <c r="A67" s="65"/>
      <c r="B67" s="66"/>
      <c r="C67" s="60"/>
      <c r="D67" s="55"/>
      <c r="E67" s="55"/>
      <c r="F67" s="55"/>
      <c r="G67" s="55"/>
      <c r="H67" s="55"/>
      <c r="I67" s="56"/>
    </row>
    <row r="68" spans="1:9" s="68" customFormat="1" x14ac:dyDescent="0.2">
      <c r="A68" s="65"/>
      <c r="B68" s="66"/>
      <c r="C68" s="60"/>
      <c r="D68" s="55"/>
      <c r="E68" s="55"/>
      <c r="F68" s="55"/>
      <c r="G68" s="55"/>
      <c r="H68" s="55"/>
      <c r="I68" s="56"/>
    </row>
    <row r="69" spans="1:9" s="68" customFormat="1" x14ac:dyDescent="0.2">
      <c r="A69" s="65"/>
      <c r="B69" s="66"/>
      <c r="C69" s="60"/>
      <c r="D69" s="55"/>
      <c r="E69" s="55"/>
      <c r="F69" s="55"/>
      <c r="G69" s="55"/>
      <c r="H69" s="55"/>
      <c r="I69" s="56"/>
    </row>
    <row r="70" spans="1:9" s="68" customFormat="1" x14ac:dyDescent="0.2">
      <c r="A70" s="65"/>
      <c r="B70" s="66"/>
      <c r="C70" s="60"/>
      <c r="D70" s="55"/>
      <c r="E70" s="55"/>
      <c r="F70" s="55"/>
      <c r="G70" s="55"/>
      <c r="H70" s="55"/>
      <c r="I70" s="56"/>
    </row>
    <row r="71" spans="1:9" s="68" customFormat="1" x14ac:dyDescent="0.2">
      <c r="A71" s="65"/>
      <c r="B71" s="66"/>
      <c r="C71" s="79"/>
      <c r="D71" s="126"/>
      <c r="E71" s="126"/>
      <c r="F71" s="126"/>
      <c r="G71" s="126"/>
      <c r="H71" s="126"/>
      <c r="I71" s="56"/>
    </row>
    <row r="72" spans="1:9" s="68" customFormat="1" x14ac:dyDescent="0.2">
      <c r="A72" s="65"/>
      <c r="B72" s="66"/>
      <c r="C72" s="79"/>
      <c r="D72" s="126"/>
      <c r="E72" s="126"/>
      <c r="F72" s="126"/>
      <c r="G72" s="126"/>
      <c r="H72" s="126"/>
      <c r="I72" s="56"/>
    </row>
    <row r="73" spans="1:9" s="68" customFormat="1" x14ac:dyDescent="0.2">
      <c r="A73" s="65"/>
      <c r="B73" s="66"/>
      <c r="C73" s="79"/>
      <c r="D73" s="126"/>
      <c r="E73" s="126"/>
      <c r="F73" s="126"/>
      <c r="G73" s="126"/>
      <c r="H73" s="126"/>
      <c r="I73" s="56"/>
    </row>
    <row r="74" spans="1:9" s="68" customFormat="1" x14ac:dyDescent="0.2">
      <c r="A74" s="65"/>
      <c r="B74" s="66"/>
      <c r="C74" s="79"/>
      <c r="D74" s="39"/>
      <c r="E74" s="50"/>
      <c r="F74" s="64"/>
      <c r="G74" s="64"/>
      <c r="H74" s="39"/>
      <c r="I74" s="56"/>
    </row>
    <row r="75" spans="1:9" s="68" customFormat="1" x14ac:dyDescent="0.2">
      <c r="A75" s="65"/>
      <c r="B75" s="66"/>
      <c r="C75" s="60"/>
      <c r="D75" s="55"/>
      <c r="E75" s="55"/>
      <c r="F75" s="55"/>
      <c r="G75" s="55"/>
      <c r="H75" s="55"/>
      <c r="I75" s="56"/>
    </row>
    <row r="76" spans="1:9" s="68" customFormat="1" x14ac:dyDescent="0.2">
      <c r="A76" s="65"/>
      <c r="B76" s="66"/>
      <c r="C76" s="60"/>
      <c r="D76" s="55"/>
      <c r="E76" s="55"/>
      <c r="F76" s="55"/>
      <c r="G76" s="55"/>
      <c r="H76" s="55"/>
      <c r="I76" s="56"/>
    </row>
    <row r="77" spans="1:9" s="68" customFormat="1" x14ac:dyDescent="0.2">
      <c r="A77" s="65"/>
      <c r="B77" s="66"/>
      <c r="C77" s="60"/>
      <c r="D77" s="55"/>
      <c r="E77" s="55"/>
      <c r="F77" s="55"/>
      <c r="G77" s="55"/>
      <c r="H77" s="55"/>
      <c r="I77" s="56"/>
    </row>
    <row r="78" spans="1:9" s="68" customFormat="1" x14ac:dyDescent="0.2">
      <c r="A78" s="65"/>
      <c r="B78" s="66"/>
      <c r="C78" s="60"/>
      <c r="D78" s="55"/>
      <c r="E78" s="55"/>
      <c r="F78" s="55"/>
      <c r="G78" s="55"/>
      <c r="H78" s="55"/>
      <c r="I78" s="56"/>
    </row>
    <row r="79" spans="1:9" s="68" customFormat="1" x14ac:dyDescent="0.2">
      <c r="A79" s="65"/>
      <c r="B79" s="66"/>
      <c r="C79" s="79"/>
      <c r="D79" s="126"/>
      <c r="E79" s="126"/>
      <c r="F79" s="126"/>
      <c r="G79" s="126"/>
      <c r="H79" s="126"/>
      <c r="I79" s="56"/>
    </row>
    <row r="80" spans="1:9" s="68" customFormat="1" x14ac:dyDescent="0.2">
      <c r="A80" s="65"/>
      <c r="B80" s="66"/>
      <c r="C80" s="67"/>
      <c r="D80" s="56"/>
      <c r="E80" s="65"/>
      <c r="H80" s="56"/>
      <c r="I80" s="56"/>
    </row>
    <row r="81" spans="1:9" s="68" customFormat="1" x14ac:dyDescent="0.2">
      <c r="A81" s="65"/>
      <c r="B81" s="66"/>
      <c r="C81" s="67"/>
      <c r="D81" s="56"/>
      <c r="E81" s="65"/>
      <c r="H81" s="56"/>
      <c r="I81" s="56"/>
    </row>
    <row r="82" spans="1:9" s="68" customFormat="1" x14ac:dyDescent="0.2">
      <c r="A82" s="65"/>
      <c r="B82" s="66"/>
      <c r="C82" s="79"/>
      <c r="D82" s="39"/>
      <c r="E82" s="50"/>
      <c r="F82" s="64"/>
      <c r="G82" s="64"/>
      <c r="H82" s="39"/>
      <c r="I82" s="56"/>
    </row>
    <row r="83" spans="1:9" s="68" customFormat="1" x14ac:dyDescent="0.2">
      <c r="A83" s="65"/>
      <c r="B83" s="66"/>
      <c r="C83" s="60"/>
      <c r="D83" s="55"/>
      <c r="E83" s="55"/>
      <c r="F83" s="55"/>
      <c r="G83" s="55"/>
      <c r="H83" s="55"/>
      <c r="I83" s="56"/>
    </row>
    <row r="84" spans="1:9" s="68" customFormat="1" x14ac:dyDescent="0.2">
      <c r="A84" s="65"/>
      <c r="B84" s="66"/>
      <c r="C84" s="60"/>
      <c r="D84" s="55"/>
      <c r="E84" s="55"/>
      <c r="F84" s="55"/>
      <c r="G84" s="55"/>
      <c r="H84" s="55"/>
      <c r="I84" s="56"/>
    </row>
    <row r="85" spans="1:9" s="68" customFormat="1" x14ac:dyDescent="0.2">
      <c r="A85" s="65"/>
      <c r="B85" s="66"/>
      <c r="C85" s="60"/>
      <c r="D85" s="55"/>
      <c r="E85" s="55"/>
      <c r="F85" s="55"/>
      <c r="G85" s="55"/>
      <c r="H85" s="55"/>
      <c r="I85" s="56"/>
    </row>
    <row r="86" spans="1:9" s="68" customFormat="1" x14ac:dyDescent="0.2">
      <c r="A86" s="65"/>
      <c r="B86" s="66"/>
      <c r="C86" s="60"/>
      <c r="D86" s="55"/>
      <c r="E86" s="55"/>
      <c r="F86" s="55"/>
      <c r="G86" s="55"/>
      <c r="H86" s="55"/>
      <c r="I86" s="56"/>
    </row>
    <row r="87" spans="1:9" s="68" customFormat="1" x14ac:dyDescent="0.2">
      <c r="A87" s="65"/>
      <c r="B87" s="66"/>
      <c r="C87" s="79"/>
      <c r="D87" s="126"/>
      <c r="E87" s="126"/>
      <c r="F87" s="126"/>
      <c r="G87" s="126"/>
      <c r="H87" s="126"/>
      <c r="I87" s="56"/>
    </row>
    <row r="88" spans="1:9" s="68" customFormat="1" x14ac:dyDescent="0.2">
      <c r="A88" s="65"/>
      <c r="B88" s="66"/>
      <c r="C88" s="67"/>
      <c r="D88" s="56"/>
      <c r="E88" s="65"/>
      <c r="H88" s="56"/>
      <c r="I88" s="56"/>
    </row>
    <row r="89" spans="1:9" s="68" customFormat="1" x14ac:dyDescent="0.2">
      <c r="A89" s="65"/>
      <c r="B89" s="66"/>
      <c r="C89" s="67"/>
      <c r="D89" s="56"/>
      <c r="E89" s="65"/>
      <c r="H89" s="56"/>
      <c r="I89" s="56"/>
    </row>
    <row r="90" spans="1:9" s="68" customFormat="1" x14ac:dyDescent="0.2">
      <c r="A90" s="65"/>
      <c r="B90" s="66"/>
      <c r="C90" s="79"/>
      <c r="D90" s="39"/>
      <c r="E90" s="50"/>
      <c r="F90" s="64"/>
      <c r="G90" s="64"/>
      <c r="H90" s="39"/>
      <c r="I90" s="56"/>
    </row>
    <row r="91" spans="1:9" s="68" customFormat="1" x14ac:dyDescent="0.2">
      <c r="A91" s="65"/>
      <c r="B91" s="66"/>
      <c r="C91" s="60"/>
      <c r="D91" s="55"/>
      <c r="E91" s="55"/>
      <c r="F91" s="55"/>
      <c r="G91" s="55"/>
      <c r="H91" s="55"/>
      <c r="I91" s="56"/>
    </row>
    <row r="92" spans="1:9" s="68" customFormat="1" x14ac:dyDescent="0.2">
      <c r="A92" s="65"/>
      <c r="B92" s="66"/>
      <c r="C92" s="60"/>
      <c r="D92" s="55"/>
      <c r="E92" s="55"/>
      <c r="F92" s="55"/>
      <c r="G92" s="55"/>
      <c r="H92" s="55"/>
      <c r="I92" s="56"/>
    </row>
    <row r="93" spans="1:9" s="68" customFormat="1" x14ac:dyDescent="0.2">
      <c r="A93" s="65"/>
      <c r="B93" s="66"/>
      <c r="C93" s="60"/>
      <c r="D93" s="55"/>
      <c r="E93" s="55"/>
      <c r="F93" s="55"/>
      <c r="G93" s="55"/>
      <c r="H93" s="55"/>
      <c r="I93" s="56"/>
    </row>
    <row r="94" spans="1:9" s="68" customFormat="1" x14ac:dyDescent="0.2">
      <c r="A94" s="65"/>
      <c r="B94" s="66"/>
      <c r="C94" s="60"/>
      <c r="D94" s="55"/>
      <c r="E94" s="55"/>
      <c r="F94" s="55"/>
      <c r="G94" s="55"/>
      <c r="H94" s="55"/>
      <c r="I94" s="56"/>
    </row>
    <row r="95" spans="1:9" s="68" customFormat="1" x14ac:dyDescent="0.2">
      <c r="A95" s="65"/>
      <c r="B95" s="66"/>
      <c r="C95" s="79"/>
      <c r="D95" s="126"/>
      <c r="E95" s="126"/>
      <c r="F95" s="126"/>
      <c r="G95" s="126"/>
      <c r="H95" s="126"/>
      <c r="I95" s="56"/>
    </row>
    <row r="96" spans="1:9" s="68" customFormat="1" x14ac:dyDescent="0.2">
      <c r="A96" s="65"/>
      <c r="B96" s="66"/>
      <c r="C96" s="67"/>
      <c r="D96" s="56"/>
      <c r="E96" s="65"/>
      <c r="H96" s="56"/>
      <c r="I96" s="56"/>
    </row>
    <row r="97" spans="1:9" s="68" customFormat="1" x14ac:dyDescent="0.2">
      <c r="A97" s="65"/>
      <c r="B97" s="66"/>
      <c r="C97" s="67"/>
      <c r="D97" s="56"/>
      <c r="E97" s="65"/>
      <c r="H97" s="56"/>
      <c r="I97" s="56"/>
    </row>
    <row r="98" spans="1:9" s="68" customFormat="1" x14ac:dyDescent="0.2">
      <c r="A98" s="65"/>
      <c r="B98" s="66"/>
      <c r="C98" s="79"/>
      <c r="D98" s="39"/>
      <c r="E98" s="50"/>
      <c r="F98" s="64"/>
      <c r="G98" s="64"/>
      <c r="H98" s="39"/>
      <c r="I98" s="56"/>
    </row>
    <row r="99" spans="1:9" s="68" customFormat="1" x14ac:dyDescent="0.2">
      <c r="A99" s="65"/>
      <c r="B99" s="66"/>
      <c r="C99" s="60"/>
      <c r="D99" s="55"/>
      <c r="E99" s="55"/>
      <c r="F99" s="55"/>
      <c r="G99" s="55"/>
      <c r="H99" s="55"/>
      <c r="I99" s="56"/>
    </row>
    <row r="100" spans="1:9" s="68" customFormat="1" x14ac:dyDescent="0.2">
      <c r="A100" s="65"/>
      <c r="B100" s="66"/>
      <c r="C100" s="60"/>
      <c r="D100" s="55"/>
      <c r="E100" s="55"/>
      <c r="F100" s="55"/>
      <c r="G100" s="55"/>
      <c r="H100" s="55"/>
      <c r="I100" s="56"/>
    </row>
    <row r="101" spans="1:9" s="68" customFormat="1" x14ac:dyDescent="0.2">
      <c r="A101" s="65"/>
      <c r="B101" s="66"/>
      <c r="C101" s="60"/>
      <c r="D101" s="55"/>
      <c r="E101" s="55"/>
      <c r="F101" s="55"/>
      <c r="G101" s="55"/>
      <c r="H101" s="55"/>
      <c r="I101" s="56"/>
    </row>
    <row r="102" spans="1:9" s="68" customFormat="1" x14ac:dyDescent="0.2">
      <c r="A102" s="65"/>
      <c r="B102" s="66"/>
      <c r="C102" s="60"/>
      <c r="D102" s="55"/>
      <c r="E102" s="55"/>
      <c r="F102" s="55"/>
      <c r="G102" s="55"/>
      <c r="H102" s="55"/>
      <c r="I102" s="56"/>
    </row>
    <row r="103" spans="1:9" s="68" customFormat="1" x14ac:dyDescent="0.2">
      <c r="A103" s="65"/>
      <c r="B103" s="66"/>
      <c r="C103" s="79"/>
      <c r="D103" s="126"/>
      <c r="E103" s="126"/>
      <c r="F103" s="126"/>
      <c r="G103" s="126"/>
      <c r="H103" s="126"/>
      <c r="I103" s="56"/>
    </row>
    <row r="104" spans="1:9" s="68" customFormat="1" x14ac:dyDescent="0.2">
      <c r="A104" s="65"/>
      <c r="B104" s="66"/>
      <c r="C104" s="67"/>
      <c r="D104" s="56"/>
      <c r="E104" s="65"/>
      <c r="H104" s="56"/>
      <c r="I104" s="56"/>
    </row>
    <row r="105" spans="1:9" s="68" customFormat="1" x14ac:dyDescent="0.2">
      <c r="A105" s="65"/>
      <c r="B105" s="66"/>
      <c r="C105" s="67"/>
      <c r="D105" s="56"/>
      <c r="E105" s="65"/>
      <c r="H105" s="56"/>
      <c r="I105" s="56"/>
    </row>
    <row r="106" spans="1:9" s="68" customFormat="1" x14ac:dyDescent="0.2">
      <c r="A106" s="65"/>
      <c r="B106" s="66"/>
      <c r="C106" s="60"/>
      <c r="D106" s="55"/>
      <c r="E106" s="65"/>
      <c r="F106" s="64"/>
      <c r="H106" s="55"/>
      <c r="I106" s="56"/>
    </row>
    <row r="107" spans="1:9" s="68" customFormat="1" x14ac:dyDescent="0.2">
      <c r="A107" s="65"/>
      <c r="B107" s="66"/>
      <c r="C107" s="79"/>
      <c r="D107" s="126"/>
      <c r="E107" s="126"/>
      <c r="F107" s="126"/>
      <c r="G107" s="126"/>
      <c r="H107" s="126"/>
      <c r="I107" s="56"/>
    </row>
    <row r="108" spans="1:9" s="68" customFormat="1" x14ac:dyDescent="0.2">
      <c r="A108" s="65"/>
      <c r="B108" s="66"/>
      <c r="C108" s="67"/>
      <c r="D108" s="56"/>
      <c r="E108" s="65"/>
      <c r="H108" s="56"/>
      <c r="I108" s="56"/>
    </row>
    <row r="109" spans="1:9" s="68" customFormat="1" x14ac:dyDescent="0.2">
      <c r="A109" s="65"/>
      <c r="B109" s="66"/>
      <c r="C109" s="67"/>
      <c r="D109" s="56"/>
      <c r="E109" s="65"/>
      <c r="H109" s="56"/>
      <c r="I109" s="56"/>
    </row>
    <row r="110" spans="1:9" s="68" customFormat="1" x14ac:dyDescent="0.2">
      <c r="A110" s="65"/>
      <c r="B110" s="66"/>
      <c r="C110" s="67"/>
      <c r="D110" s="56"/>
      <c r="E110" s="65"/>
      <c r="H110" s="56"/>
      <c r="I110" s="56"/>
    </row>
    <row r="111" spans="1:9" s="68" customFormat="1" x14ac:dyDescent="0.2">
      <c r="A111" s="65"/>
      <c r="B111" s="66"/>
      <c r="C111" s="67"/>
      <c r="D111" s="56"/>
      <c r="E111" s="65"/>
      <c r="H111" s="56"/>
      <c r="I111" s="56"/>
    </row>
    <row r="112" spans="1:9" s="68" customFormat="1" x14ac:dyDescent="0.2">
      <c r="A112" s="65"/>
      <c r="B112" s="66"/>
      <c r="C112" s="67"/>
      <c r="D112" s="56"/>
      <c r="E112" s="65"/>
      <c r="H112" s="56"/>
      <c r="I112" s="56"/>
    </row>
    <row r="113" spans="1:9" s="68" customFormat="1" x14ac:dyDescent="0.2">
      <c r="A113" s="65"/>
      <c r="B113" s="66"/>
      <c r="C113" s="67"/>
      <c r="D113" s="56"/>
      <c r="E113" s="65"/>
      <c r="H113" s="56"/>
      <c r="I113" s="56"/>
    </row>
    <row r="114" spans="1:9" s="68" customFormat="1" x14ac:dyDescent="0.2">
      <c r="A114" s="65"/>
      <c r="B114" s="66"/>
      <c r="C114" s="67"/>
      <c r="D114" s="56"/>
      <c r="E114" s="65"/>
      <c r="H114" s="56"/>
      <c r="I114" s="56"/>
    </row>
    <row r="115" spans="1:9" s="68" customFormat="1" x14ac:dyDescent="0.2">
      <c r="A115" s="65"/>
      <c r="B115" s="66"/>
      <c r="C115" s="67"/>
      <c r="D115" s="56"/>
      <c r="E115" s="65"/>
      <c r="H115" s="56"/>
      <c r="I115" s="56"/>
    </row>
    <row r="116" spans="1:9" s="68" customFormat="1" x14ac:dyDescent="0.2">
      <c r="A116" s="65"/>
      <c r="B116" s="66"/>
      <c r="C116" s="67"/>
      <c r="D116" s="56"/>
      <c r="E116" s="65"/>
      <c r="H116" s="56"/>
      <c r="I116" s="56"/>
    </row>
    <row r="117" spans="1:9" s="68" customFormat="1" x14ac:dyDescent="0.2">
      <c r="A117" s="65"/>
      <c r="B117" s="66"/>
      <c r="C117" s="67"/>
      <c r="D117" s="56"/>
      <c r="E117" s="65"/>
      <c r="H117" s="56"/>
      <c r="I117" s="56"/>
    </row>
    <row r="118" spans="1:9" s="68" customFormat="1" x14ac:dyDescent="0.2">
      <c r="A118" s="65"/>
      <c r="B118" s="66"/>
      <c r="C118" s="67"/>
      <c r="D118" s="56"/>
      <c r="E118" s="65"/>
      <c r="H118" s="56"/>
      <c r="I118" s="56"/>
    </row>
    <row r="119" spans="1:9" s="68" customFormat="1" x14ac:dyDescent="0.2">
      <c r="A119" s="65"/>
      <c r="B119" s="66"/>
      <c r="C119" s="67"/>
      <c r="D119" s="56"/>
      <c r="E119" s="65"/>
      <c r="H119" s="56"/>
      <c r="I119" s="56"/>
    </row>
    <row r="120" spans="1:9" s="68" customFormat="1" x14ac:dyDescent="0.2">
      <c r="A120" s="65"/>
      <c r="B120" s="66"/>
      <c r="C120" s="67"/>
      <c r="D120" s="56"/>
      <c r="E120" s="65"/>
      <c r="H120" s="56"/>
      <c r="I120" s="56"/>
    </row>
    <row r="121" spans="1:9" s="68" customFormat="1" x14ac:dyDescent="0.2">
      <c r="A121" s="65"/>
      <c r="B121" s="66"/>
      <c r="C121" s="67"/>
      <c r="D121" s="56"/>
      <c r="E121" s="65"/>
      <c r="H121" s="56"/>
      <c r="I121" s="56"/>
    </row>
    <row r="122" spans="1:9" s="68" customFormat="1" x14ac:dyDescent="0.2">
      <c r="A122" s="65"/>
      <c r="B122" s="66"/>
      <c r="C122" s="67"/>
      <c r="D122" s="56"/>
      <c r="E122" s="65"/>
      <c r="H122" s="56"/>
      <c r="I122" s="56"/>
    </row>
    <row r="123" spans="1:9" s="68" customFormat="1" x14ac:dyDescent="0.2">
      <c r="A123" s="65"/>
      <c r="B123" s="66"/>
      <c r="C123" s="67"/>
      <c r="D123" s="56"/>
      <c r="E123" s="65"/>
      <c r="H123" s="56"/>
      <c r="I123" s="56"/>
    </row>
    <row r="124" spans="1:9" s="68" customFormat="1" x14ac:dyDescent="0.2">
      <c r="A124" s="65"/>
      <c r="B124" s="66"/>
      <c r="C124" s="67"/>
      <c r="D124" s="56"/>
      <c r="E124" s="65"/>
      <c r="H124" s="56"/>
      <c r="I124" s="56"/>
    </row>
    <row r="125" spans="1:9" s="68" customFormat="1" x14ac:dyDescent="0.2">
      <c r="A125" s="65"/>
      <c r="B125" s="66"/>
      <c r="C125" s="67"/>
      <c r="D125" s="56"/>
      <c r="E125" s="65"/>
      <c r="H125" s="56"/>
      <c r="I125" s="56"/>
    </row>
    <row r="126" spans="1:9" s="68" customFormat="1" x14ac:dyDescent="0.2">
      <c r="A126" s="65"/>
      <c r="B126" s="66"/>
      <c r="C126" s="67"/>
      <c r="D126" s="56"/>
      <c r="E126" s="65"/>
      <c r="H126" s="56"/>
      <c r="I126" s="56"/>
    </row>
    <row r="127" spans="1:9" s="68" customFormat="1" x14ac:dyDescent="0.2">
      <c r="A127" s="65"/>
      <c r="B127" s="66"/>
      <c r="C127" s="67"/>
      <c r="D127" s="56"/>
      <c r="E127" s="65"/>
      <c r="H127" s="56"/>
      <c r="I127" s="56"/>
    </row>
    <row r="128" spans="1:9" s="68" customFormat="1" x14ac:dyDescent="0.2">
      <c r="A128" s="65"/>
      <c r="B128" s="66"/>
      <c r="C128" s="67"/>
      <c r="D128" s="56"/>
      <c r="E128" s="65"/>
      <c r="H128" s="56"/>
      <c r="I128" s="56"/>
    </row>
    <row r="129" spans="1:9" s="68" customFormat="1" x14ac:dyDescent="0.2">
      <c r="A129" s="65"/>
      <c r="B129" s="66"/>
      <c r="C129" s="67"/>
      <c r="D129" s="56"/>
      <c r="E129" s="65"/>
      <c r="H129" s="56"/>
      <c r="I129" s="56"/>
    </row>
    <row r="130" spans="1:9" s="68" customFormat="1" x14ac:dyDescent="0.2">
      <c r="A130" s="65"/>
      <c r="B130" s="66"/>
      <c r="C130" s="67"/>
      <c r="D130" s="56"/>
      <c r="E130" s="65"/>
      <c r="H130" s="56"/>
      <c r="I130" s="56"/>
    </row>
    <row r="131" spans="1:9" s="68" customFormat="1" x14ac:dyDescent="0.2">
      <c r="A131" s="65"/>
      <c r="B131" s="66"/>
      <c r="C131" s="67"/>
      <c r="D131" s="56"/>
      <c r="E131" s="65"/>
      <c r="H131" s="56"/>
      <c r="I131" s="56"/>
    </row>
    <row r="132" spans="1:9" s="68" customFormat="1" x14ac:dyDescent="0.2">
      <c r="A132" s="65"/>
      <c r="B132" s="66"/>
      <c r="C132" s="67"/>
      <c r="D132" s="56"/>
      <c r="E132" s="65"/>
      <c r="H132" s="56"/>
      <c r="I132" s="56"/>
    </row>
    <row r="133" spans="1:9" s="68" customFormat="1" x14ac:dyDescent="0.2">
      <c r="A133" s="65"/>
      <c r="B133" s="66"/>
      <c r="C133" s="67"/>
      <c r="D133" s="56"/>
      <c r="E133" s="65"/>
      <c r="H133" s="56"/>
      <c r="I133" s="56"/>
    </row>
    <row r="134" spans="1:9" s="68" customFormat="1" x14ac:dyDescent="0.2">
      <c r="A134" s="65"/>
      <c r="B134" s="66"/>
      <c r="C134" s="67"/>
      <c r="D134" s="56"/>
      <c r="E134" s="65"/>
      <c r="H134" s="56"/>
      <c r="I134" s="56"/>
    </row>
    <row r="135" spans="1:9" s="68" customFormat="1" x14ac:dyDescent="0.2">
      <c r="A135" s="65"/>
      <c r="B135" s="66"/>
      <c r="C135" s="67"/>
      <c r="D135" s="56"/>
      <c r="E135" s="65"/>
      <c r="H135" s="56"/>
      <c r="I135" s="56"/>
    </row>
    <row r="136" spans="1:9" s="68" customFormat="1" x14ac:dyDescent="0.2">
      <c r="A136" s="65"/>
      <c r="B136" s="66"/>
      <c r="C136" s="67"/>
      <c r="D136" s="56"/>
      <c r="E136" s="65"/>
      <c r="H136" s="56"/>
      <c r="I136" s="56"/>
    </row>
    <row r="137" spans="1:9" s="68" customFormat="1" x14ac:dyDescent="0.2">
      <c r="A137" s="65"/>
      <c r="B137" s="66"/>
      <c r="C137" s="67"/>
      <c r="D137" s="56"/>
      <c r="E137" s="65"/>
      <c r="H137" s="56"/>
      <c r="I137" s="56"/>
    </row>
    <row r="138" spans="1:9" s="68" customFormat="1" x14ac:dyDescent="0.2">
      <c r="A138" s="65"/>
      <c r="B138" s="66"/>
      <c r="C138" s="67"/>
      <c r="D138" s="56"/>
      <c r="E138" s="65"/>
      <c r="H138" s="56"/>
      <c r="I138" s="56"/>
    </row>
    <row r="139" spans="1:9" s="68" customFormat="1" x14ac:dyDescent="0.2">
      <c r="A139" s="65"/>
      <c r="B139" s="66"/>
      <c r="C139" s="67"/>
      <c r="D139" s="56"/>
      <c r="E139" s="65"/>
      <c r="H139" s="56"/>
      <c r="I139" s="56"/>
    </row>
    <row r="140" spans="1:9" s="68" customFormat="1" x14ac:dyDescent="0.2">
      <c r="A140" s="65"/>
      <c r="B140" s="66"/>
      <c r="C140" s="67"/>
      <c r="D140" s="56"/>
      <c r="E140" s="65"/>
      <c r="H140" s="56"/>
      <c r="I140" s="56"/>
    </row>
    <row r="141" spans="1:9" s="68" customFormat="1" x14ac:dyDescent="0.2">
      <c r="A141" s="65"/>
      <c r="B141" s="66"/>
      <c r="C141" s="67"/>
      <c r="D141" s="56"/>
      <c r="E141" s="65"/>
      <c r="H141" s="56"/>
      <c r="I141" s="56"/>
    </row>
    <row r="142" spans="1:9" s="68" customFormat="1" x14ac:dyDescent="0.2">
      <c r="A142" s="65"/>
      <c r="B142" s="66"/>
      <c r="C142" s="67"/>
      <c r="D142" s="56"/>
      <c r="E142" s="65"/>
      <c r="H142" s="56"/>
      <c r="I142" s="56"/>
    </row>
    <row r="143" spans="1:9" s="68" customFormat="1" x14ac:dyDescent="0.2">
      <c r="A143" s="65"/>
      <c r="B143" s="66"/>
      <c r="C143" s="67"/>
      <c r="D143" s="56"/>
      <c r="E143" s="65"/>
      <c r="H143" s="56"/>
      <c r="I143" s="56"/>
    </row>
    <row r="144" spans="1:9" s="68" customFormat="1" x14ac:dyDescent="0.2">
      <c r="A144" s="65"/>
      <c r="B144" s="66"/>
      <c r="C144" s="67"/>
      <c r="D144" s="56"/>
      <c r="E144" s="65"/>
      <c r="H144" s="56"/>
      <c r="I144" s="56"/>
    </row>
    <row r="145" spans="1:9" s="68" customFormat="1" x14ac:dyDescent="0.2">
      <c r="A145" s="65"/>
      <c r="B145" s="66"/>
      <c r="C145" s="67"/>
      <c r="D145" s="56"/>
      <c r="E145" s="65"/>
      <c r="H145" s="56"/>
      <c r="I145" s="56"/>
    </row>
    <row r="146" spans="1:9" s="68" customFormat="1" x14ac:dyDescent="0.2">
      <c r="A146" s="65"/>
      <c r="B146" s="66"/>
      <c r="C146" s="67"/>
      <c r="D146" s="56"/>
      <c r="E146" s="65"/>
      <c r="H146" s="56"/>
      <c r="I146" s="56"/>
    </row>
    <row r="147" spans="1:9" s="68" customFormat="1" x14ac:dyDescent="0.2">
      <c r="A147" s="65"/>
      <c r="B147" s="66"/>
      <c r="C147" s="67"/>
      <c r="D147" s="56"/>
      <c r="E147" s="65"/>
      <c r="H147" s="56"/>
      <c r="I147" s="56"/>
    </row>
    <row r="148" spans="1:9" s="68" customFormat="1" x14ac:dyDescent="0.2">
      <c r="A148" s="65"/>
      <c r="B148" s="66"/>
      <c r="C148" s="67"/>
      <c r="D148" s="56"/>
      <c r="E148" s="65"/>
      <c r="H148" s="56"/>
      <c r="I148" s="56"/>
    </row>
    <row r="149" spans="1:9" s="68" customFormat="1" x14ac:dyDescent="0.2">
      <c r="A149" s="65"/>
      <c r="B149" s="66"/>
      <c r="C149" s="67"/>
      <c r="D149" s="56"/>
      <c r="E149" s="65"/>
      <c r="H149" s="56"/>
      <c r="I149" s="56"/>
    </row>
    <row r="150" spans="1:9" s="68" customFormat="1" x14ac:dyDescent="0.2">
      <c r="A150" s="65"/>
      <c r="B150" s="66"/>
      <c r="C150" s="67"/>
      <c r="D150" s="56"/>
      <c r="E150" s="65"/>
      <c r="H150" s="56"/>
      <c r="I150" s="56"/>
    </row>
    <row r="151" spans="1:9" s="68" customFormat="1" x14ac:dyDescent="0.2">
      <c r="A151" s="65"/>
      <c r="B151" s="66"/>
      <c r="C151" s="67"/>
      <c r="D151" s="56"/>
      <c r="E151" s="65"/>
      <c r="H151" s="56"/>
      <c r="I151" s="56"/>
    </row>
    <row r="152" spans="1:9" s="68" customFormat="1" x14ac:dyDescent="0.2">
      <c r="A152" s="65"/>
      <c r="B152" s="66"/>
      <c r="C152" s="67"/>
      <c r="D152" s="56"/>
      <c r="E152" s="65"/>
      <c r="H152" s="56"/>
      <c r="I152" s="56"/>
    </row>
    <row r="153" spans="1:9" s="68" customFormat="1" x14ac:dyDescent="0.2">
      <c r="A153" s="65"/>
      <c r="B153" s="66"/>
      <c r="C153" s="67"/>
      <c r="D153" s="56"/>
      <c r="E153" s="65"/>
      <c r="H153" s="56"/>
      <c r="I153" s="56"/>
    </row>
    <row r="154" spans="1:9" s="68" customFormat="1" x14ac:dyDescent="0.2">
      <c r="A154" s="65"/>
      <c r="B154" s="66"/>
      <c r="C154" s="67"/>
      <c r="D154" s="56"/>
      <c r="E154" s="65"/>
      <c r="H154" s="56"/>
      <c r="I154" s="56"/>
    </row>
    <row r="155" spans="1:9" s="68" customFormat="1" x14ac:dyDescent="0.2">
      <c r="A155" s="65"/>
      <c r="B155" s="66"/>
      <c r="C155" s="67"/>
      <c r="D155" s="56"/>
      <c r="E155" s="65"/>
      <c r="H155" s="56"/>
      <c r="I155" s="56"/>
    </row>
    <row r="156" spans="1:9" s="68" customFormat="1" x14ac:dyDescent="0.2">
      <c r="A156" s="65"/>
      <c r="B156" s="66"/>
      <c r="C156" s="67"/>
      <c r="D156" s="56"/>
      <c r="E156" s="65"/>
      <c r="H156" s="56"/>
      <c r="I156" s="56"/>
    </row>
    <row r="157" spans="1:9" s="68" customFormat="1" x14ac:dyDescent="0.2">
      <c r="A157" s="65"/>
      <c r="B157" s="66"/>
      <c r="C157" s="67"/>
      <c r="D157" s="56"/>
      <c r="E157" s="65"/>
      <c r="H157" s="56"/>
      <c r="I157" s="56"/>
    </row>
    <row r="158" spans="1:9" s="68" customFormat="1" x14ac:dyDescent="0.2">
      <c r="A158" s="65"/>
      <c r="B158" s="66"/>
      <c r="C158" s="67"/>
      <c r="D158" s="56"/>
      <c r="E158" s="65"/>
      <c r="H158" s="56"/>
      <c r="I158" s="56"/>
    </row>
    <row r="159" spans="1:9" s="68" customFormat="1" x14ac:dyDescent="0.2">
      <c r="A159" s="65"/>
      <c r="B159" s="66"/>
      <c r="C159" s="67"/>
      <c r="D159" s="56"/>
      <c r="E159" s="65"/>
      <c r="H159" s="56"/>
      <c r="I159" s="56"/>
    </row>
    <row r="160" spans="1:9" s="68" customFormat="1" x14ac:dyDescent="0.2">
      <c r="A160" s="65"/>
      <c r="B160" s="66"/>
      <c r="C160" s="67"/>
      <c r="D160" s="56"/>
      <c r="E160" s="65"/>
      <c r="H160" s="56"/>
      <c r="I160" s="56"/>
    </row>
    <row r="161" spans="1:9" s="68" customFormat="1" x14ac:dyDescent="0.2">
      <c r="A161" s="65"/>
      <c r="B161" s="66"/>
      <c r="C161" s="67"/>
      <c r="D161" s="56"/>
      <c r="E161" s="65"/>
      <c r="H161" s="56"/>
      <c r="I161" s="56"/>
    </row>
    <row r="162" spans="1:9" s="68" customFormat="1" x14ac:dyDescent="0.2">
      <c r="A162" s="65"/>
      <c r="B162" s="66"/>
      <c r="C162" s="67"/>
      <c r="D162" s="56"/>
      <c r="E162" s="65"/>
      <c r="H162" s="56"/>
      <c r="I162" s="56"/>
    </row>
    <row r="163" spans="1:9" s="68" customFormat="1" x14ac:dyDescent="0.2">
      <c r="A163" s="65"/>
      <c r="B163" s="66"/>
      <c r="C163" s="67"/>
      <c r="D163" s="56"/>
      <c r="E163" s="65"/>
      <c r="H163" s="56"/>
      <c r="I163" s="56"/>
    </row>
    <row r="164" spans="1:9" s="68" customFormat="1" x14ac:dyDescent="0.2">
      <c r="A164" s="65"/>
      <c r="B164" s="66"/>
      <c r="C164" s="67"/>
      <c r="D164" s="56"/>
      <c r="E164" s="65"/>
      <c r="H164" s="56"/>
      <c r="I164" s="56"/>
    </row>
    <row r="165" spans="1:9" s="68" customFormat="1" x14ac:dyDescent="0.2">
      <c r="A165" s="65"/>
      <c r="B165" s="66"/>
      <c r="C165" s="67"/>
      <c r="D165" s="56"/>
      <c r="E165" s="65"/>
      <c r="H165" s="56"/>
      <c r="I165" s="56"/>
    </row>
    <row r="166" spans="1:9" s="68" customFormat="1" x14ac:dyDescent="0.2">
      <c r="A166" s="65"/>
      <c r="B166" s="66"/>
      <c r="C166" s="67"/>
      <c r="D166" s="56"/>
      <c r="E166" s="65"/>
      <c r="H166" s="56"/>
      <c r="I166" s="56"/>
    </row>
    <row r="167" spans="1:9" s="68" customFormat="1" x14ac:dyDescent="0.2">
      <c r="A167" s="65"/>
      <c r="B167" s="66"/>
      <c r="C167" s="67"/>
      <c r="D167" s="56"/>
      <c r="E167" s="65"/>
      <c r="H167" s="56"/>
      <c r="I167" s="56"/>
    </row>
    <row r="168" spans="1:9" s="68" customFormat="1" x14ac:dyDescent="0.2">
      <c r="A168" s="65"/>
      <c r="B168" s="66"/>
      <c r="C168" s="67"/>
      <c r="D168" s="56"/>
      <c r="E168" s="65"/>
      <c r="H168" s="56"/>
      <c r="I168" s="56"/>
    </row>
    <row r="169" spans="1:9" s="68" customFormat="1" x14ac:dyDescent="0.2">
      <c r="A169" s="65"/>
      <c r="B169" s="66"/>
      <c r="C169" s="67"/>
      <c r="D169" s="56"/>
      <c r="E169" s="65"/>
      <c r="H169" s="56"/>
      <c r="I169" s="56"/>
    </row>
    <row r="170" spans="1:9" s="68" customFormat="1" x14ac:dyDescent="0.2">
      <c r="A170" s="65"/>
      <c r="B170" s="66"/>
      <c r="C170" s="67"/>
      <c r="D170" s="56"/>
      <c r="E170" s="65"/>
      <c r="H170" s="56"/>
      <c r="I170" s="56"/>
    </row>
    <row r="171" spans="1:9" s="68" customFormat="1" x14ac:dyDescent="0.2">
      <c r="A171" s="65"/>
      <c r="B171" s="66"/>
      <c r="C171" s="67"/>
      <c r="D171" s="56"/>
      <c r="E171" s="65"/>
      <c r="H171" s="56"/>
      <c r="I171" s="56"/>
    </row>
    <row r="172" spans="1:9" s="68" customFormat="1" x14ac:dyDescent="0.2">
      <c r="A172" s="65"/>
      <c r="B172" s="66"/>
      <c r="C172" s="67"/>
      <c r="D172" s="56"/>
      <c r="E172" s="65"/>
      <c r="H172" s="56"/>
      <c r="I172" s="56"/>
    </row>
    <row r="173" spans="1:9" s="68" customFormat="1" x14ac:dyDescent="0.2">
      <c r="A173" s="65"/>
      <c r="B173" s="66"/>
      <c r="C173" s="67"/>
      <c r="D173" s="56"/>
      <c r="E173" s="65"/>
      <c r="H173" s="56"/>
      <c r="I173" s="56"/>
    </row>
    <row r="174" spans="1:9" s="68" customFormat="1" x14ac:dyDescent="0.2">
      <c r="A174" s="65"/>
      <c r="B174" s="66"/>
      <c r="C174" s="67"/>
      <c r="D174" s="56"/>
      <c r="E174" s="65"/>
      <c r="H174" s="56"/>
      <c r="I174" s="56"/>
    </row>
    <row r="175" spans="1:9" s="68" customFormat="1" x14ac:dyDescent="0.2">
      <c r="A175" s="65"/>
      <c r="B175" s="66"/>
      <c r="C175" s="67"/>
      <c r="D175" s="56"/>
      <c r="E175" s="65"/>
      <c r="H175" s="56"/>
      <c r="I175" s="56"/>
    </row>
    <row r="176" spans="1:9" s="68" customFormat="1" x14ac:dyDescent="0.2">
      <c r="A176" s="65"/>
      <c r="B176" s="66"/>
      <c r="C176" s="67"/>
      <c r="D176" s="56"/>
      <c r="E176" s="65"/>
      <c r="H176" s="56"/>
      <c r="I176" s="56"/>
    </row>
    <row r="177" spans="1:9" s="68" customFormat="1" x14ac:dyDescent="0.2">
      <c r="A177" s="65"/>
      <c r="B177" s="66"/>
      <c r="C177" s="67"/>
      <c r="D177" s="56"/>
      <c r="E177" s="65"/>
      <c r="H177" s="56"/>
      <c r="I177" s="56"/>
    </row>
    <row r="178" spans="1:9" s="68" customFormat="1" x14ac:dyDescent="0.2">
      <c r="A178" s="65"/>
      <c r="B178" s="66"/>
      <c r="C178" s="67"/>
      <c r="D178" s="56"/>
      <c r="E178" s="65"/>
      <c r="H178" s="56"/>
      <c r="I178" s="56"/>
    </row>
    <row r="179" spans="1:9" s="68" customFormat="1" x14ac:dyDescent="0.2">
      <c r="A179" s="65"/>
      <c r="B179" s="66"/>
      <c r="C179" s="67"/>
      <c r="D179" s="56"/>
      <c r="E179" s="65"/>
      <c r="H179" s="56"/>
      <c r="I179" s="56"/>
    </row>
    <row r="180" spans="1:9" s="68" customFormat="1" x14ac:dyDescent="0.2">
      <c r="A180" s="65"/>
      <c r="B180" s="66"/>
      <c r="C180" s="67"/>
      <c r="D180" s="56"/>
      <c r="E180" s="65"/>
      <c r="H180" s="56"/>
      <c r="I180" s="56"/>
    </row>
    <row r="181" spans="1:9" s="68" customFormat="1" x14ac:dyDescent="0.2">
      <c r="A181" s="65"/>
      <c r="B181" s="66"/>
      <c r="C181" s="67"/>
      <c r="D181" s="56"/>
      <c r="E181" s="65"/>
      <c r="H181" s="56"/>
      <c r="I181" s="56"/>
    </row>
    <row r="182" spans="1:9" s="68" customFormat="1" x14ac:dyDescent="0.2">
      <c r="A182" s="65"/>
      <c r="B182" s="66"/>
      <c r="C182" s="67"/>
      <c r="D182" s="56"/>
      <c r="E182" s="65"/>
      <c r="H182" s="56"/>
      <c r="I182" s="56"/>
    </row>
    <row r="183" spans="1:9" s="68" customFormat="1" x14ac:dyDescent="0.2">
      <c r="A183" s="65"/>
      <c r="B183" s="66"/>
      <c r="C183" s="67"/>
      <c r="D183" s="56"/>
      <c r="E183" s="65"/>
      <c r="H183" s="56"/>
      <c r="I183" s="56"/>
    </row>
    <row r="184" spans="1:9" s="68" customFormat="1" x14ac:dyDescent="0.2">
      <c r="A184" s="65"/>
      <c r="B184" s="66"/>
      <c r="C184" s="67"/>
      <c r="D184" s="56"/>
      <c r="E184" s="65"/>
      <c r="H184" s="56"/>
      <c r="I184" s="56"/>
    </row>
    <row r="185" spans="1:9" s="68" customFormat="1" x14ac:dyDescent="0.2">
      <c r="A185" s="65"/>
      <c r="B185" s="66"/>
      <c r="C185" s="67"/>
      <c r="D185" s="56"/>
      <c r="E185" s="65"/>
      <c r="H185" s="56"/>
      <c r="I185" s="56"/>
    </row>
    <row r="186" spans="1:9" s="68" customFormat="1" x14ac:dyDescent="0.2">
      <c r="A186" s="65"/>
      <c r="B186" s="66"/>
      <c r="C186" s="67"/>
      <c r="D186" s="56"/>
      <c r="E186" s="65"/>
      <c r="H186" s="56"/>
      <c r="I186" s="56"/>
    </row>
    <row r="187" spans="1:9" s="68" customFormat="1" x14ac:dyDescent="0.2">
      <c r="A187" s="65"/>
      <c r="B187" s="66"/>
      <c r="C187" s="67"/>
      <c r="D187" s="56"/>
      <c r="E187" s="65"/>
      <c r="H187" s="56"/>
      <c r="I187" s="56"/>
    </row>
    <row r="188" spans="1:9" s="68" customFormat="1" x14ac:dyDescent="0.2">
      <c r="A188" s="65"/>
      <c r="B188" s="66"/>
      <c r="C188" s="67"/>
      <c r="D188" s="56"/>
      <c r="E188" s="65"/>
      <c r="H188" s="56"/>
      <c r="I188" s="56"/>
    </row>
    <row r="189" spans="1:9" s="68" customFormat="1" x14ac:dyDescent="0.2">
      <c r="A189" s="65"/>
      <c r="B189" s="66"/>
      <c r="C189" s="67"/>
      <c r="D189" s="56"/>
      <c r="E189" s="65"/>
      <c r="H189" s="56"/>
      <c r="I189" s="56"/>
    </row>
    <row r="190" spans="1:9" s="68" customFormat="1" x14ac:dyDescent="0.2">
      <c r="A190" s="65"/>
      <c r="B190" s="66"/>
      <c r="C190" s="67"/>
      <c r="D190" s="56"/>
      <c r="E190" s="65"/>
      <c r="H190" s="56"/>
      <c r="I190" s="56"/>
    </row>
    <row r="191" spans="1:9" s="68" customFormat="1" x14ac:dyDescent="0.2">
      <c r="A191" s="65"/>
      <c r="B191" s="66"/>
      <c r="C191" s="67"/>
      <c r="D191" s="56"/>
      <c r="E191" s="65"/>
      <c r="H191" s="56"/>
      <c r="I191" s="56"/>
    </row>
    <row r="192" spans="1:9" s="68" customFormat="1" x14ac:dyDescent="0.2">
      <c r="A192" s="65"/>
      <c r="B192" s="66"/>
      <c r="C192" s="67"/>
      <c r="D192" s="56"/>
      <c r="E192" s="65"/>
      <c r="H192" s="56"/>
      <c r="I192" s="56"/>
    </row>
    <row r="193" spans="1:9" s="68" customFormat="1" x14ac:dyDescent="0.2">
      <c r="A193" s="65"/>
      <c r="B193" s="66"/>
      <c r="C193" s="67"/>
      <c r="D193" s="56"/>
      <c r="E193" s="65"/>
      <c r="H193" s="56"/>
      <c r="I193" s="56"/>
    </row>
    <row r="194" spans="1:9" s="68" customFormat="1" x14ac:dyDescent="0.2">
      <c r="A194" s="65"/>
      <c r="B194" s="66"/>
      <c r="C194" s="67"/>
      <c r="D194" s="56"/>
      <c r="E194" s="65"/>
      <c r="H194" s="56"/>
      <c r="I194" s="56"/>
    </row>
    <row r="195" spans="1:9" s="68" customFormat="1" x14ac:dyDescent="0.2">
      <c r="A195" s="65"/>
      <c r="B195" s="66"/>
      <c r="C195" s="67"/>
      <c r="D195" s="56"/>
      <c r="E195" s="65"/>
      <c r="H195" s="56"/>
      <c r="I195" s="56"/>
    </row>
    <row r="196" spans="1:9" s="68" customFormat="1" x14ac:dyDescent="0.2">
      <c r="A196" s="65"/>
      <c r="B196" s="66"/>
      <c r="C196" s="67"/>
      <c r="D196" s="56"/>
      <c r="E196" s="65"/>
      <c r="H196" s="56"/>
      <c r="I196" s="56"/>
    </row>
    <row r="197" spans="1:9" s="68" customFormat="1" x14ac:dyDescent="0.2">
      <c r="A197" s="65"/>
      <c r="B197" s="66"/>
      <c r="C197" s="67"/>
      <c r="D197" s="56"/>
      <c r="E197" s="65"/>
      <c r="H197" s="56"/>
      <c r="I197" s="56"/>
    </row>
    <row r="198" spans="1:9" s="68" customFormat="1" x14ac:dyDescent="0.2">
      <c r="A198" s="65"/>
      <c r="B198" s="66"/>
      <c r="C198" s="67"/>
      <c r="D198" s="56"/>
      <c r="E198" s="65"/>
      <c r="H198" s="56"/>
      <c r="I198" s="56"/>
    </row>
    <row r="199" spans="1:9" s="68" customFormat="1" x14ac:dyDescent="0.2">
      <c r="A199" s="65"/>
      <c r="B199" s="66"/>
      <c r="C199" s="67"/>
      <c r="D199" s="56"/>
      <c r="E199" s="65"/>
      <c r="H199" s="56"/>
      <c r="I199" s="56"/>
    </row>
    <row r="200" spans="1:9" s="68" customFormat="1" x14ac:dyDescent="0.2">
      <c r="A200" s="65"/>
      <c r="B200" s="66"/>
      <c r="C200" s="67"/>
      <c r="D200" s="56"/>
      <c r="E200" s="65"/>
      <c r="H200" s="56"/>
      <c r="I200" s="56"/>
    </row>
    <row r="201" spans="1:9" s="68" customFormat="1" x14ac:dyDescent="0.2">
      <c r="A201" s="65"/>
      <c r="B201" s="66"/>
      <c r="C201" s="67"/>
      <c r="D201" s="56"/>
      <c r="E201" s="65"/>
      <c r="H201" s="56"/>
      <c r="I201" s="56"/>
    </row>
    <row r="202" spans="1:9" s="68" customFormat="1" x14ac:dyDescent="0.2">
      <c r="A202" s="65"/>
      <c r="B202" s="66"/>
      <c r="C202" s="67"/>
      <c r="D202" s="56"/>
      <c r="E202" s="65"/>
      <c r="H202" s="56"/>
      <c r="I202" s="56"/>
    </row>
    <row r="203" spans="1:9" s="68" customFormat="1" x14ac:dyDescent="0.2">
      <c r="A203" s="65"/>
      <c r="B203" s="66"/>
      <c r="C203" s="67"/>
      <c r="D203" s="56"/>
      <c r="E203" s="65"/>
      <c r="H203" s="56"/>
      <c r="I203" s="56"/>
    </row>
    <row r="204" spans="1:9" s="68" customFormat="1" x14ac:dyDescent="0.2">
      <c r="A204" s="65"/>
      <c r="B204" s="66"/>
      <c r="C204" s="67"/>
      <c r="D204" s="56"/>
      <c r="E204" s="65"/>
      <c r="H204" s="56"/>
      <c r="I204" s="56"/>
    </row>
    <row r="205" spans="1:9" s="68" customFormat="1" x14ac:dyDescent="0.2">
      <c r="A205" s="65"/>
      <c r="B205" s="66"/>
      <c r="C205" s="67"/>
      <c r="D205" s="56"/>
      <c r="E205" s="65"/>
      <c r="H205" s="56"/>
      <c r="I205" s="56"/>
    </row>
    <row r="206" spans="1:9" s="68" customFormat="1" x14ac:dyDescent="0.2">
      <c r="A206" s="65"/>
      <c r="B206" s="66"/>
      <c r="C206" s="67"/>
      <c r="D206" s="56"/>
      <c r="E206" s="65"/>
      <c r="H206" s="56"/>
      <c r="I206" s="56"/>
    </row>
    <row r="207" spans="1:9" s="68" customFormat="1" x14ac:dyDescent="0.2">
      <c r="A207" s="65"/>
      <c r="B207" s="66"/>
      <c r="C207" s="67"/>
      <c r="D207" s="56"/>
      <c r="E207" s="65"/>
      <c r="H207" s="56"/>
      <c r="I207" s="56"/>
    </row>
    <row r="208" spans="1:9" s="68" customFormat="1" x14ac:dyDescent="0.2">
      <c r="A208" s="65"/>
      <c r="B208" s="66"/>
      <c r="C208" s="67"/>
      <c r="D208" s="56"/>
      <c r="E208" s="65"/>
      <c r="H208" s="56"/>
      <c r="I208" s="56"/>
    </row>
    <row r="209" spans="1:9" s="68" customFormat="1" x14ac:dyDescent="0.2">
      <c r="A209" s="65"/>
      <c r="B209" s="66"/>
      <c r="C209" s="67"/>
      <c r="D209" s="56"/>
      <c r="E209" s="65"/>
      <c r="H209" s="56"/>
      <c r="I209" s="56"/>
    </row>
    <row r="210" spans="1:9" s="68" customFormat="1" x14ac:dyDescent="0.2">
      <c r="A210" s="65"/>
      <c r="B210" s="66"/>
      <c r="C210" s="67"/>
      <c r="D210" s="56"/>
      <c r="E210" s="65"/>
      <c r="H210" s="56"/>
      <c r="I210" s="56"/>
    </row>
    <row r="211" spans="1:9" s="68" customFormat="1" x14ac:dyDescent="0.2">
      <c r="A211" s="65"/>
      <c r="B211" s="66"/>
      <c r="C211" s="67"/>
      <c r="D211" s="56"/>
      <c r="E211" s="65"/>
      <c r="H211" s="56"/>
      <c r="I211" s="56"/>
    </row>
    <row r="212" spans="1:9" s="68" customFormat="1" x14ac:dyDescent="0.2">
      <c r="A212" s="65"/>
      <c r="B212" s="66"/>
      <c r="C212" s="67"/>
      <c r="D212" s="56"/>
      <c r="E212" s="65"/>
      <c r="H212" s="56"/>
      <c r="I212" s="56"/>
    </row>
    <row r="213" spans="1:9" s="68" customFormat="1" x14ac:dyDescent="0.2">
      <c r="A213" s="65"/>
      <c r="B213" s="66"/>
      <c r="C213" s="67"/>
      <c r="D213" s="56"/>
      <c r="E213" s="65"/>
      <c r="H213" s="56"/>
      <c r="I213" s="56"/>
    </row>
    <row r="214" spans="1:9" s="68" customFormat="1" x14ac:dyDescent="0.2">
      <c r="A214" s="65"/>
      <c r="B214" s="66"/>
      <c r="C214" s="67"/>
      <c r="D214" s="56"/>
      <c r="E214" s="65"/>
      <c r="H214" s="56"/>
      <c r="I214" s="56"/>
    </row>
    <row r="215" spans="1:9" s="68" customFormat="1" x14ac:dyDescent="0.2">
      <c r="A215" s="65"/>
      <c r="B215" s="66"/>
      <c r="C215" s="67"/>
      <c r="D215" s="56"/>
      <c r="E215" s="65"/>
      <c r="H215" s="56"/>
      <c r="I215" s="56"/>
    </row>
    <row r="216" spans="1:9" s="68" customFormat="1" x14ac:dyDescent="0.2">
      <c r="A216" s="65"/>
      <c r="B216" s="66"/>
      <c r="C216" s="67"/>
      <c r="D216" s="56"/>
      <c r="E216" s="65"/>
      <c r="H216" s="56"/>
      <c r="I216" s="56"/>
    </row>
    <row r="217" spans="1:9" s="68" customFormat="1" x14ac:dyDescent="0.2">
      <c r="A217" s="65"/>
      <c r="B217" s="66"/>
      <c r="C217" s="67"/>
      <c r="D217" s="56"/>
      <c r="E217" s="65"/>
      <c r="H217" s="56"/>
      <c r="I217" s="56"/>
    </row>
    <row r="218" spans="1:9" s="68" customFormat="1" x14ac:dyDescent="0.2">
      <c r="A218" s="65"/>
      <c r="B218" s="66"/>
      <c r="C218" s="67"/>
      <c r="D218" s="56"/>
      <c r="E218" s="65"/>
      <c r="H218" s="56"/>
      <c r="I218" s="56"/>
    </row>
    <row r="219" spans="1:9" s="68" customFormat="1" x14ac:dyDescent="0.2">
      <c r="A219" s="65"/>
      <c r="B219" s="66"/>
      <c r="C219" s="67"/>
      <c r="D219" s="56"/>
      <c r="E219" s="65"/>
      <c r="H219" s="56"/>
      <c r="I219" s="56"/>
    </row>
    <row r="220" spans="1:9" s="68" customFormat="1" x14ac:dyDescent="0.2">
      <c r="A220" s="65"/>
      <c r="B220" s="66"/>
      <c r="C220" s="67"/>
      <c r="D220" s="56"/>
      <c r="E220" s="65"/>
      <c r="H220" s="56"/>
      <c r="I220" s="56"/>
    </row>
    <row r="221" spans="1:9" s="68" customFormat="1" x14ac:dyDescent="0.2">
      <c r="A221" s="65"/>
      <c r="B221" s="66"/>
      <c r="C221" s="67"/>
      <c r="D221" s="56"/>
      <c r="E221" s="65"/>
      <c r="H221" s="56"/>
      <c r="I221" s="56"/>
    </row>
    <row r="222" spans="1:9" s="68" customFormat="1" x14ac:dyDescent="0.2">
      <c r="A222" s="65"/>
      <c r="B222" s="66"/>
      <c r="C222" s="67"/>
      <c r="D222" s="56"/>
      <c r="E222" s="65"/>
      <c r="H222" s="56"/>
      <c r="I222" s="56"/>
    </row>
    <row r="223" spans="1:9" s="68" customFormat="1" x14ac:dyDescent="0.2">
      <c r="A223" s="65"/>
      <c r="B223" s="66"/>
      <c r="C223" s="67"/>
      <c r="D223" s="56"/>
      <c r="E223" s="65"/>
      <c r="H223" s="56"/>
      <c r="I223" s="56"/>
    </row>
    <row r="224" spans="1:9" s="68" customFormat="1" x14ac:dyDescent="0.2">
      <c r="A224" s="65"/>
      <c r="B224" s="66"/>
      <c r="C224" s="67"/>
      <c r="D224" s="56"/>
      <c r="E224" s="65"/>
      <c r="H224" s="56"/>
      <c r="I224" s="56"/>
    </row>
    <row r="225" spans="1:9" s="68" customFormat="1" x14ac:dyDescent="0.2">
      <c r="A225" s="65"/>
      <c r="B225" s="66"/>
      <c r="C225" s="67"/>
      <c r="D225" s="56"/>
      <c r="E225" s="65"/>
      <c r="H225" s="56"/>
      <c r="I225" s="56"/>
    </row>
    <row r="226" spans="1:9" s="68" customFormat="1" x14ac:dyDescent="0.2">
      <c r="A226" s="65"/>
      <c r="B226" s="66"/>
      <c r="C226" s="67"/>
      <c r="D226" s="56"/>
      <c r="E226" s="65"/>
      <c r="H226" s="56"/>
      <c r="I226" s="56"/>
    </row>
    <row r="227" spans="1:9" s="68" customFormat="1" x14ac:dyDescent="0.2">
      <c r="A227" s="65"/>
      <c r="B227" s="66"/>
      <c r="C227" s="67"/>
      <c r="D227" s="56"/>
      <c r="E227" s="65"/>
      <c r="H227" s="56"/>
      <c r="I227" s="56"/>
    </row>
    <row r="228" spans="1:9" s="68" customFormat="1" x14ac:dyDescent="0.2">
      <c r="A228" s="65"/>
      <c r="B228" s="66"/>
      <c r="C228" s="67"/>
      <c r="D228" s="56"/>
      <c r="E228" s="65"/>
      <c r="H228" s="56"/>
      <c r="I228" s="56"/>
    </row>
    <row r="229" spans="1:9" s="68" customFormat="1" x14ac:dyDescent="0.2">
      <c r="A229" s="65"/>
      <c r="B229" s="66"/>
      <c r="C229" s="67"/>
      <c r="D229" s="56"/>
      <c r="E229" s="65"/>
      <c r="H229" s="56"/>
      <c r="I229" s="56"/>
    </row>
    <row r="230" spans="1:9" s="68" customFormat="1" x14ac:dyDescent="0.2">
      <c r="A230" s="65"/>
      <c r="B230" s="66"/>
      <c r="C230" s="67"/>
      <c r="D230" s="56"/>
      <c r="E230" s="65"/>
      <c r="H230" s="56"/>
      <c r="I230" s="56"/>
    </row>
    <row r="231" spans="1:9" s="68" customFormat="1" x14ac:dyDescent="0.2">
      <c r="A231" s="65"/>
      <c r="B231" s="66"/>
      <c r="C231" s="67"/>
      <c r="D231" s="56"/>
      <c r="E231" s="65"/>
      <c r="H231" s="56"/>
      <c r="I231" s="56"/>
    </row>
    <row r="232" spans="1:9" s="68" customFormat="1" x14ac:dyDescent="0.2">
      <c r="A232" s="65"/>
      <c r="B232" s="66"/>
      <c r="C232" s="67"/>
      <c r="D232" s="56"/>
      <c r="E232" s="65"/>
      <c r="H232" s="56"/>
      <c r="I232" s="56"/>
    </row>
    <row r="233" spans="1:9" s="68" customFormat="1" x14ac:dyDescent="0.2">
      <c r="A233" s="65"/>
      <c r="B233" s="66"/>
      <c r="C233" s="67"/>
      <c r="D233" s="56"/>
      <c r="E233" s="65"/>
      <c r="H233" s="56"/>
      <c r="I233" s="56"/>
    </row>
    <row r="234" spans="1:9" s="68" customFormat="1" x14ac:dyDescent="0.2">
      <c r="A234" s="65"/>
      <c r="B234" s="66"/>
      <c r="C234" s="67"/>
      <c r="D234" s="56"/>
      <c r="E234" s="65"/>
      <c r="H234" s="56"/>
      <c r="I234" s="56"/>
    </row>
    <row r="235" spans="1:9" s="68" customFormat="1" x14ac:dyDescent="0.2">
      <c r="A235" s="65"/>
      <c r="B235" s="66"/>
      <c r="C235" s="67"/>
      <c r="D235" s="56"/>
      <c r="E235" s="65"/>
      <c r="H235" s="56"/>
      <c r="I235" s="56"/>
    </row>
    <row r="236" spans="1:9" s="68" customFormat="1" x14ac:dyDescent="0.2">
      <c r="A236" s="65"/>
      <c r="B236" s="66"/>
      <c r="C236" s="67"/>
      <c r="D236" s="56"/>
      <c r="E236" s="65"/>
      <c r="H236" s="56"/>
      <c r="I236" s="56"/>
    </row>
    <row r="237" spans="1:9" s="68" customFormat="1" x14ac:dyDescent="0.2">
      <c r="A237" s="65"/>
      <c r="B237" s="66"/>
      <c r="C237" s="67"/>
      <c r="D237" s="56"/>
      <c r="E237" s="65"/>
      <c r="H237" s="56"/>
      <c r="I237" s="56"/>
    </row>
    <row r="238" spans="1:9" s="68" customFormat="1" x14ac:dyDescent="0.2">
      <c r="A238" s="65"/>
      <c r="B238" s="66"/>
      <c r="C238" s="67"/>
      <c r="D238" s="56"/>
      <c r="E238" s="65"/>
      <c r="H238" s="56"/>
      <c r="I238" s="56"/>
    </row>
    <row r="239" spans="1:9" s="68" customFormat="1" x14ac:dyDescent="0.2">
      <c r="A239" s="65"/>
      <c r="B239" s="66"/>
      <c r="C239" s="67"/>
      <c r="D239" s="56"/>
      <c r="E239" s="65"/>
      <c r="H239" s="56"/>
      <c r="I239" s="56"/>
    </row>
    <row r="240" spans="1:9" s="68" customFormat="1" x14ac:dyDescent="0.2">
      <c r="A240" s="65"/>
      <c r="B240" s="66"/>
      <c r="C240" s="67"/>
      <c r="D240" s="56"/>
      <c r="E240" s="65"/>
      <c r="H240" s="56"/>
      <c r="I240" s="56"/>
    </row>
    <row r="241" spans="1:9" s="68" customFormat="1" x14ac:dyDescent="0.2">
      <c r="A241" s="65"/>
      <c r="B241" s="66"/>
      <c r="C241" s="67"/>
      <c r="D241" s="56"/>
      <c r="E241" s="65"/>
      <c r="H241" s="56"/>
      <c r="I241" s="56"/>
    </row>
    <row r="242" spans="1:9" s="68" customFormat="1" x14ac:dyDescent="0.2">
      <c r="A242" s="65"/>
      <c r="B242" s="66"/>
      <c r="C242" s="67"/>
      <c r="D242" s="56"/>
      <c r="E242" s="65"/>
      <c r="H242" s="56"/>
      <c r="I242" s="56"/>
    </row>
    <row r="243" spans="1:9" s="68" customFormat="1" x14ac:dyDescent="0.2">
      <c r="A243" s="65"/>
      <c r="B243" s="66"/>
      <c r="C243" s="67"/>
      <c r="D243" s="56"/>
      <c r="E243" s="65"/>
      <c r="H243" s="56"/>
      <c r="I243" s="56"/>
    </row>
    <row r="244" spans="1:9" s="68" customFormat="1" x14ac:dyDescent="0.2">
      <c r="A244" s="65"/>
      <c r="B244" s="66"/>
      <c r="C244" s="67"/>
      <c r="D244" s="56"/>
      <c r="E244" s="65"/>
      <c r="H244" s="56"/>
      <c r="I244" s="56"/>
    </row>
    <row r="245" spans="1:9" s="68" customFormat="1" x14ac:dyDescent="0.2">
      <c r="A245" s="65"/>
      <c r="B245" s="66"/>
      <c r="C245" s="67"/>
      <c r="D245" s="56"/>
      <c r="E245" s="65"/>
      <c r="H245" s="56"/>
      <c r="I245" s="56"/>
    </row>
    <row r="246" spans="1:9" s="68" customFormat="1" x14ac:dyDescent="0.2">
      <c r="A246" s="65"/>
      <c r="B246" s="66"/>
      <c r="C246" s="67"/>
      <c r="D246" s="56"/>
      <c r="E246" s="65"/>
      <c r="H246" s="56"/>
      <c r="I246" s="56"/>
    </row>
    <row r="247" spans="1:9" s="68" customFormat="1" x14ac:dyDescent="0.2">
      <c r="A247" s="65"/>
      <c r="B247" s="66"/>
      <c r="C247" s="67"/>
      <c r="D247" s="56"/>
      <c r="E247" s="65"/>
      <c r="H247" s="56"/>
      <c r="I247" s="56"/>
    </row>
    <row r="248" spans="1:9" s="68" customFormat="1" x14ac:dyDescent="0.2">
      <c r="A248" s="65"/>
      <c r="B248" s="66"/>
      <c r="C248" s="67"/>
      <c r="D248" s="56"/>
      <c r="E248" s="65"/>
      <c r="H248" s="56"/>
      <c r="I248" s="56"/>
    </row>
    <row r="249" spans="1:9" s="68" customFormat="1" x14ac:dyDescent="0.2">
      <c r="A249" s="65"/>
      <c r="B249" s="66"/>
      <c r="C249" s="67"/>
      <c r="D249" s="56"/>
      <c r="E249" s="65"/>
      <c r="H249" s="56"/>
      <c r="I249" s="56"/>
    </row>
    <row r="250" spans="1:9" s="68" customFormat="1" x14ac:dyDescent="0.2">
      <c r="A250" s="65"/>
      <c r="B250" s="66"/>
      <c r="C250" s="67"/>
      <c r="D250" s="56"/>
      <c r="E250" s="65"/>
      <c r="H250" s="56"/>
      <c r="I250" s="56"/>
    </row>
    <row r="251" spans="1:9" s="68" customFormat="1" x14ac:dyDescent="0.2">
      <c r="A251" s="65"/>
      <c r="B251" s="66"/>
      <c r="C251" s="67"/>
      <c r="D251" s="56"/>
      <c r="E251" s="65"/>
      <c r="H251" s="56"/>
      <c r="I251" s="56"/>
    </row>
    <row r="252" spans="1:9" s="68" customFormat="1" x14ac:dyDescent="0.2">
      <c r="A252" s="65"/>
      <c r="B252" s="66"/>
      <c r="C252" s="67"/>
      <c r="D252" s="56"/>
      <c r="E252" s="65"/>
      <c r="H252" s="56"/>
      <c r="I252" s="56"/>
    </row>
    <row r="253" spans="1:9" s="68" customFormat="1" x14ac:dyDescent="0.2">
      <c r="A253" s="65"/>
      <c r="B253" s="66"/>
      <c r="C253" s="67"/>
      <c r="D253" s="56"/>
      <c r="E253" s="65"/>
      <c r="H253" s="56"/>
      <c r="I253" s="56"/>
    </row>
    <row r="254" spans="1:9" s="68" customFormat="1" x14ac:dyDescent="0.2">
      <c r="A254" s="65"/>
      <c r="B254" s="66"/>
      <c r="C254" s="67"/>
      <c r="D254" s="56"/>
      <c r="E254" s="65"/>
      <c r="H254" s="56"/>
      <c r="I254" s="56"/>
    </row>
    <row r="255" spans="1:9" s="68" customFormat="1" x14ac:dyDescent="0.2">
      <c r="A255" s="65"/>
      <c r="B255" s="66"/>
      <c r="C255" s="67"/>
      <c r="D255" s="56"/>
      <c r="E255" s="65"/>
      <c r="H255" s="56"/>
      <c r="I255" s="56"/>
    </row>
    <row r="256" spans="1:9" s="68" customFormat="1" x14ac:dyDescent="0.2">
      <c r="A256" s="65"/>
      <c r="B256" s="66"/>
      <c r="C256" s="67"/>
      <c r="D256" s="56"/>
      <c r="E256" s="65"/>
      <c r="H256" s="56"/>
      <c r="I256" s="56"/>
    </row>
    <row r="257" spans="1:9" s="68" customFormat="1" x14ac:dyDescent="0.2">
      <c r="A257" s="65"/>
      <c r="B257" s="66"/>
      <c r="C257" s="67"/>
      <c r="D257" s="56"/>
      <c r="E257" s="65"/>
      <c r="H257" s="56"/>
      <c r="I257" s="56"/>
    </row>
    <row r="258" spans="1:9" s="68" customFormat="1" x14ac:dyDescent="0.2">
      <c r="A258" s="65"/>
      <c r="B258" s="66"/>
      <c r="C258" s="67"/>
      <c r="D258" s="56"/>
      <c r="E258" s="65"/>
      <c r="H258" s="56"/>
      <c r="I258" s="56"/>
    </row>
    <row r="259" spans="1:9" s="68" customFormat="1" x14ac:dyDescent="0.2">
      <c r="A259" s="65"/>
      <c r="B259" s="66"/>
      <c r="C259" s="67"/>
      <c r="D259" s="56"/>
      <c r="E259" s="65"/>
      <c r="H259" s="56"/>
      <c r="I259" s="56"/>
    </row>
    <row r="260" spans="1:9" s="68" customFormat="1" x14ac:dyDescent="0.2">
      <c r="A260" s="65"/>
      <c r="B260" s="66"/>
      <c r="C260" s="67"/>
      <c r="D260" s="56"/>
      <c r="E260" s="65"/>
      <c r="H260" s="56"/>
      <c r="I260" s="56"/>
    </row>
    <row r="261" spans="1:9" s="68" customFormat="1" x14ac:dyDescent="0.2">
      <c r="A261" s="65"/>
      <c r="B261" s="66"/>
      <c r="C261" s="67"/>
      <c r="D261" s="56"/>
      <c r="E261" s="65"/>
      <c r="H261" s="56"/>
      <c r="I261" s="56"/>
    </row>
    <row r="262" spans="1:9" s="68" customFormat="1" x14ac:dyDescent="0.2">
      <c r="A262" s="65"/>
      <c r="B262" s="66"/>
      <c r="C262" s="67"/>
      <c r="D262" s="56"/>
      <c r="E262" s="65"/>
      <c r="H262" s="56"/>
      <c r="I262" s="56"/>
    </row>
    <row r="263" spans="1:9" s="68" customFormat="1" x14ac:dyDescent="0.2">
      <c r="A263" s="65"/>
      <c r="B263" s="66"/>
      <c r="C263" s="67"/>
      <c r="D263" s="56"/>
      <c r="E263" s="65"/>
      <c r="H263" s="56"/>
      <c r="I263" s="56"/>
    </row>
    <row r="264" spans="1:9" s="68" customFormat="1" x14ac:dyDescent="0.2">
      <c r="A264" s="65"/>
      <c r="B264" s="66"/>
      <c r="C264" s="67"/>
      <c r="D264" s="56"/>
      <c r="E264" s="65"/>
      <c r="H264" s="56"/>
      <c r="I264" s="56"/>
    </row>
    <row r="265" spans="1:9" s="68" customFormat="1" x14ac:dyDescent="0.2">
      <c r="A265" s="65"/>
      <c r="B265" s="66"/>
      <c r="C265" s="67"/>
      <c r="D265" s="56"/>
      <c r="E265" s="65"/>
      <c r="H265" s="56"/>
      <c r="I265" s="56"/>
    </row>
    <row r="266" spans="1:9" s="68" customFormat="1" x14ac:dyDescent="0.2">
      <c r="A266" s="65"/>
      <c r="B266" s="66"/>
      <c r="C266" s="67"/>
      <c r="D266" s="56"/>
      <c r="E266" s="65"/>
      <c r="H266" s="56"/>
      <c r="I266" s="56"/>
    </row>
    <row r="267" spans="1:9" s="68" customFormat="1" x14ac:dyDescent="0.2">
      <c r="A267" s="65"/>
      <c r="B267" s="66"/>
      <c r="C267" s="67"/>
      <c r="D267" s="56"/>
      <c r="E267" s="65"/>
      <c r="H267" s="56"/>
      <c r="I267" s="56"/>
    </row>
    <row r="268" spans="1:9" s="68" customFormat="1" x14ac:dyDescent="0.2">
      <c r="A268" s="65"/>
      <c r="B268" s="66"/>
      <c r="C268" s="67"/>
      <c r="D268" s="56"/>
      <c r="E268" s="65"/>
      <c r="H268" s="56"/>
      <c r="I268" s="56"/>
    </row>
    <row r="269" spans="1:9" s="68" customFormat="1" x14ac:dyDescent="0.2">
      <c r="A269" s="65"/>
      <c r="B269" s="66"/>
      <c r="C269" s="67"/>
      <c r="D269" s="56"/>
      <c r="E269" s="65"/>
      <c r="H269" s="56"/>
      <c r="I269" s="56"/>
    </row>
    <row r="270" spans="1:9" s="68" customFormat="1" x14ac:dyDescent="0.2">
      <c r="A270" s="65"/>
      <c r="B270" s="66"/>
      <c r="C270" s="67"/>
      <c r="D270" s="56"/>
      <c r="E270" s="65"/>
      <c r="H270" s="56"/>
      <c r="I270" s="56"/>
    </row>
    <row r="271" spans="1:9" s="68" customFormat="1" x14ac:dyDescent="0.2">
      <c r="A271" s="65"/>
      <c r="B271" s="66"/>
      <c r="C271" s="67"/>
      <c r="D271" s="56"/>
      <c r="E271" s="65"/>
      <c r="H271" s="56"/>
      <c r="I271" s="56"/>
    </row>
    <row r="272" spans="1:9" s="68" customFormat="1" x14ac:dyDescent="0.2">
      <c r="A272" s="65"/>
      <c r="B272" s="66"/>
      <c r="C272" s="67"/>
      <c r="D272" s="56"/>
      <c r="E272" s="65"/>
      <c r="H272" s="56"/>
      <c r="I272" s="56"/>
    </row>
    <row r="273" spans="1:9" s="68" customFormat="1" x14ac:dyDescent="0.2">
      <c r="A273" s="65"/>
      <c r="B273" s="66"/>
      <c r="C273" s="67"/>
      <c r="D273" s="56"/>
      <c r="E273" s="65"/>
      <c r="H273" s="56"/>
      <c r="I273" s="56"/>
    </row>
    <row r="274" spans="1:9" s="68" customFormat="1" x14ac:dyDescent="0.2">
      <c r="A274" s="65"/>
      <c r="B274" s="66"/>
      <c r="C274" s="67"/>
      <c r="D274" s="56"/>
      <c r="E274" s="65"/>
      <c r="H274" s="56"/>
      <c r="I274" s="56"/>
    </row>
    <row r="275" spans="1:9" s="68" customFormat="1" x14ac:dyDescent="0.2">
      <c r="A275" s="65"/>
      <c r="B275" s="66"/>
      <c r="C275" s="67"/>
      <c r="D275" s="56"/>
      <c r="E275" s="65"/>
      <c r="H275" s="56"/>
      <c r="I275" s="56"/>
    </row>
    <row r="276" spans="1:9" s="68" customFormat="1" x14ac:dyDescent="0.2">
      <c r="A276" s="65"/>
      <c r="B276" s="66"/>
      <c r="C276" s="67"/>
      <c r="D276" s="56"/>
      <c r="E276" s="65"/>
      <c r="H276" s="56"/>
      <c r="I276" s="56"/>
    </row>
    <row r="277" spans="1:9" s="68" customFormat="1" x14ac:dyDescent="0.2">
      <c r="A277" s="65"/>
      <c r="B277" s="66"/>
      <c r="C277" s="67"/>
      <c r="D277" s="56"/>
      <c r="E277" s="65"/>
      <c r="H277" s="56"/>
      <c r="I277" s="56"/>
    </row>
    <row r="278" spans="1:9" s="68" customFormat="1" x14ac:dyDescent="0.2">
      <c r="A278" s="65"/>
      <c r="B278" s="66"/>
      <c r="C278" s="67"/>
      <c r="D278" s="56"/>
      <c r="E278" s="65"/>
      <c r="H278" s="56"/>
      <c r="I278" s="56"/>
    </row>
    <row r="279" spans="1:9" s="68" customFormat="1" x14ac:dyDescent="0.2">
      <c r="A279" s="65"/>
      <c r="B279" s="66"/>
      <c r="C279" s="67"/>
      <c r="D279" s="56"/>
      <c r="E279" s="65"/>
      <c r="H279" s="56"/>
      <c r="I279" s="56"/>
    </row>
    <row r="280" spans="1:9" s="68" customFormat="1" x14ac:dyDescent="0.2">
      <c r="A280" s="65"/>
      <c r="B280" s="66"/>
      <c r="C280" s="67"/>
      <c r="D280" s="56"/>
      <c r="E280" s="65"/>
      <c r="H280" s="56"/>
      <c r="I280" s="56"/>
    </row>
    <row r="281" spans="1:9" s="68" customFormat="1" x14ac:dyDescent="0.2">
      <c r="A281" s="65"/>
      <c r="B281" s="66"/>
      <c r="C281" s="67"/>
      <c r="D281" s="56"/>
      <c r="E281" s="65"/>
      <c r="H281" s="56"/>
      <c r="I281" s="56"/>
    </row>
    <row r="282" spans="1:9" s="68" customFormat="1" x14ac:dyDescent="0.2">
      <c r="A282" s="65"/>
      <c r="B282" s="66"/>
      <c r="C282" s="67"/>
      <c r="D282" s="56"/>
      <c r="E282" s="65"/>
      <c r="H282" s="56"/>
      <c r="I282" s="56"/>
    </row>
    <row r="283" spans="1:9" s="68" customFormat="1" x14ac:dyDescent="0.2">
      <c r="A283" s="65"/>
      <c r="B283" s="66"/>
      <c r="C283" s="67"/>
      <c r="D283" s="56"/>
      <c r="E283" s="65"/>
      <c r="H283" s="56"/>
      <c r="I283" s="56"/>
    </row>
    <row r="284" spans="1:9" s="68" customFormat="1" x14ac:dyDescent="0.2">
      <c r="A284" s="65"/>
      <c r="B284" s="66"/>
      <c r="C284" s="67"/>
      <c r="D284" s="56"/>
      <c r="E284" s="65"/>
      <c r="H284" s="56"/>
      <c r="I284" s="56"/>
    </row>
    <row r="285" spans="1:9" s="68" customFormat="1" x14ac:dyDescent="0.2">
      <c r="A285" s="65"/>
      <c r="B285" s="66"/>
      <c r="C285" s="67"/>
      <c r="D285" s="56"/>
      <c r="E285" s="65"/>
      <c r="H285" s="56"/>
      <c r="I285" s="56"/>
    </row>
    <row r="286" spans="1:9" s="68" customFormat="1" x14ac:dyDescent="0.2">
      <c r="A286" s="65"/>
      <c r="B286" s="66"/>
      <c r="C286" s="67"/>
      <c r="D286" s="56"/>
      <c r="E286" s="65"/>
      <c r="H286" s="56"/>
      <c r="I286" s="56"/>
    </row>
    <row r="287" spans="1:9" s="68" customFormat="1" x14ac:dyDescent="0.2">
      <c r="A287" s="65"/>
      <c r="B287" s="66"/>
      <c r="C287" s="67"/>
      <c r="D287" s="56"/>
      <c r="E287" s="65"/>
      <c r="H287" s="56"/>
      <c r="I287" s="56"/>
    </row>
    <row r="288" spans="1:9" s="68" customFormat="1" x14ac:dyDescent="0.2">
      <c r="A288" s="65"/>
      <c r="B288" s="66"/>
      <c r="C288" s="67"/>
      <c r="D288" s="56"/>
      <c r="E288" s="65"/>
      <c r="H288" s="56"/>
      <c r="I288" s="56"/>
    </row>
    <row r="289" spans="1:9" s="68" customFormat="1" x14ac:dyDescent="0.2">
      <c r="A289" s="65"/>
      <c r="B289" s="66"/>
      <c r="C289" s="67"/>
      <c r="D289" s="56"/>
      <c r="E289" s="65"/>
      <c r="H289" s="56"/>
      <c r="I289" s="56"/>
    </row>
    <row r="290" spans="1:9" s="68" customFormat="1" x14ac:dyDescent="0.2">
      <c r="A290" s="65"/>
      <c r="B290" s="66"/>
      <c r="C290" s="67"/>
      <c r="D290" s="56"/>
      <c r="E290" s="65"/>
      <c r="H290" s="56"/>
      <c r="I290" s="56"/>
    </row>
    <row r="291" spans="1:9" s="68" customFormat="1" x14ac:dyDescent="0.2">
      <c r="A291" s="65"/>
      <c r="B291" s="66"/>
      <c r="C291" s="67"/>
      <c r="D291" s="56"/>
      <c r="E291" s="65"/>
      <c r="H291" s="56"/>
      <c r="I291" s="56"/>
    </row>
    <row r="292" spans="1:9" s="68" customFormat="1" x14ac:dyDescent="0.2">
      <c r="A292" s="65"/>
      <c r="B292" s="66"/>
      <c r="C292" s="67"/>
      <c r="D292" s="56"/>
      <c r="E292" s="65"/>
      <c r="H292" s="56"/>
      <c r="I292" s="56"/>
    </row>
    <row r="293" spans="1:9" s="68" customFormat="1" x14ac:dyDescent="0.2">
      <c r="A293" s="65"/>
      <c r="B293" s="66"/>
      <c r="C293" s="67"/>
      <c r="D293" s="56"/>
      <c r="E293" s="65"/>
      <c r="H293" s="56"/>
      <c r="I293" s="56"/>
    </row>
    <row r="294" spans="1:9" s="68" customFormat="1" x14ac:dyDescent="0.2">
      <c r="A294" s="65"/>
      <c r="B294" s="66"/>
      <c r="C294" s="67"/>
      <c r="D294" s="56"/>
      <c r="E294" s="65"/>
      <c r="H294" s="56"/>
      <c r="I294" s="56"/>
    </row>
    <row r="295" spans="1:9" s="68" customFormat="1" x14ac:dyDescent="0.2">
      <c r="A295" s="65"/>
      <c r="B295" s="66"/>
      <c r="C295" s="67"/>
      <c r="D295" s="56"/>
      <c r="E295" s="65"/>
      <c r="H295" s="56"/>
      <c r="I295" s="56"/>
    </row>
    <row r="296" spans="1:9" s="68" customFormat="1" x14ac:dyDescent="0.2">
      <c r="A296" s="65"/>
      <c r="B296" s="66"/>
      <c r="C296" s="67"/>
      <c r="D296" s="56"/>
      <c r="E296" s="65"/>
      <c r="H296" s="56"/>
      <c r="I296" s="56"/>
    </row>
    <row r="297" spans="1:9" s="68" customFormat="1" x14ac:dyDescent="0.2">
      <c r="A297" s="65"/>
      <c r="B297" s="66"/>
      <c r="C297" s="67"/>
      <c r="D297" s="56"/>
      <c r="E297" s="65"/>
      <c r="H297" s="56"/>
      <c r="I297" s="56"/>
    </row>
    <row r="298" spans="1:9" s="68" customFormat="1" x14ac:dyDescent="0.2">
      <c r="A298" s="65"/>
      <c r="B298" s="66"/>
      <c r="C298" s="67"/>
      <c r="D298" s="56"/>
      <c r="E298" s="65"/>
      <c r="H298" s="56"/>
      <c r="I298" s="56"/>
    </row>
    <row r="299" spans="1:9" s="68" customFormat="1" x14ac:dyDescent="0.2">
      <c r="A299" s="65"/>
      <c r="B299" s="66"/>
      <c r="C299" s="67"/>
      <c r="D299" s="56"/>
      <c r="E299" s="65"/>
      <c r="H299" s="56"/>
      <c r="I299" s="56"/>
    </row>
    <row r="300" spans="1:9" s="68" customFormat="1" x14ac:dyDescent="0.2">
      <c r="A300" s="65"/>
      <c r="B300" s="66"/>
      <c r="C300" s="67"/>
      <c r="D300" s="56"/>
      <c r="E300" s="65"/>
      <c r="H300" s="56"/>
      <c r="I300" s="56"/>
    </row>
    <row r="301" spans="1:9" s="68" customFormat="1" x14ac:dyDescent="0.2">
      <c r="A301" s="65"/>
      <c r="B301" s="66"/>
      <c r="C301" s="67"/>
      <c r="D301" s="56"/>
      <c r="E301" s="65"/>
      <c r="H301" s="56"/>
      <c r="I301" s="56"/>
    </row>
    <row r="302" spans="1:9" s="68" customFormat="1" x14ac:dyDescent="0.2">
      <c r="A302" s="65"/>
      <c r="B302" s="66"/>
      <c r="C302" s="67"/>
      <c r="D302" s="56"/>
      <c r="E302" s="65"/>
      <c r="H302" s="56"/>
      <c r="I302" s="56"/>
    </row>
    <row r="303" spans="1:9" s="68" customFormat="1" x14ac:dyDescent="0.2">
      <c r="A303" s="65"/>
      <c r="B303" s="66"/>
      <c r="C303" s="67"/>
      <c r="D303" s="56"/>
      <c r="E303" s="65"/>
      <c r="H303" s="56"/>
      <c r="I303" s="56"/>
    </row>
    <row r="304" spans="1:9" s="68" customFormat="1" x14ac:dyDescent="0.2">
      <c r="A304" s="65"/>
      <c r="B304" s="66"/>
      <c r="C304" s="67"/>
      <c r="D304" s="56"/>
      <c r="E304" s="65"/>
      <c r="H304" s="56"/>
      <c r="I304" s="56"/>
    </row>
    <row r="305" spans="1:9" s="68" customFormat="1" x14ac:dyDescent="0.2">
      <c r="A305" s="65"/>
      <c r="B305" s="66"/>
      <c r="C305" s="67"/>
      <c r="D305" s="56"/>
      <c r="E305" s="65"/>
      <c r="H305" s="56"/>
      <c r="I305" s="56"/>
    </row>
    <row r="306" spans="1:9" s="68" customFormat="1" x14ac:dyDescent="0.2">
      <c r="A306" s="65"/>
      <c r="B306" s="66"/>
      <c r="C306" s="67"/>
      <c r="D306" s="56"/>
      <c r="E306" s="65"/>
      <c r="H306" s="56"/>
      <c r="I306" s="56"/>
    </row>
    <row r="307" spans="1:9" s="68" customFormat="1" x14ac:dyDescent="0.2">
      <c r="A307" s="65"/>
      <c r="B307" s="66"/>
      <c r="C307" s="67"/>
      <c r="D307" s="56"/>
      <c r="E307" s="65"/>
      <c r="H307" s="56"/>
      <c r="I307" s="56"/>
    </row>
    <row r="308" spans="1:9" s="68" customFormat="1" x14ac:dyDescent="0.2">
      <c r="A308" s="65"/>
      <c r="B308" s="66"/>
      <c r="C308" s="67"/>
      <c r="D308" s="56"/>
      <c r="E308" s="65"/>
      <c r="H308" s="56"/>
      <c r="I308" s="56"/>
    </row>
    <row r="309" spans="1:9" s="68" customFormat="1" x14ac:dyDescent="0.2">
      <c r="A309" s="65"/>
      <c r="B309" s="66"/>
      <c r="C309" s="67"/>
      <c r="D309" s="56"/>
      <c r="E309" s="65"/>
      <c r="H309" s="56"/>
      <c r="I309" s="56"/>
    </row>
    <row r="310" spans="1:9" s="68" customFormat="1" x14ac:dyDescent="0.2">
      <c r="A310" s="65"/>
      <c r="B310" s="66"/>
      <c r="C310" s="67"/>
      <c r="D310" s="56"/>
      <c r="E310" s="65"/>
      <c r="H310" s="56"/>
      <c r="I310" s="56"/>
    </row>
    <row r="311" spans="1:9" s="68" customFormat="1" x14ac:dyDescent="0.2">
      <c r="A311" s="65"/>
      <c r="B311" s="66"/>
      <c r="C311" s="67"/>
      <c r="D311" s="56"/>
      <c r="E311" s="65"/>
      <c r="H311" s="56"/>
      <c r="I311" s="56"/>
    </row>
    <row r="312" spans="1:9" s="68" customFormat="1" x14ac:dyDescent="0.2">
      <c r="A312" s="65"/>
      <c r="B312" s="66"/>
      <c r="C312" s="67"/>
      <c r="D312" s="56"/>
      <c r="E312" s="65"/>
      <c r="H312" s="56"/>
      <c r="I312" s="56"/>
    </row>
    <row r="313" spans="1:9" s="68" customFormat="1" x14ac:dyDescent="0.2">
      <c r="A313" s="65"/>
      <c r="B313" s="66"/>
      <c r="C313" s="67"/>
      <c r="D313" s="56"/>
      <c r="E313" s="65"/>
      <c r="H313" s="56"/>
      <c r="I313" s="56"/>
    </row>
    <row r="314" spans="1:9" s="68" customFormat="1" x14ac:dyDescent="0.2">
      <c r="A314" s="65"/>
      <c r="B314" s="66"/>
      <c r="C314" s="67"/>
      <c r="D314" s="56"/>
      <c r="E314" s="65"/>
      <c r="H314" s="56"/>
      <c r="I314" s="56"/>
    </row>
    <row r="315" spans="1:9" s="68" customFormat="1" x14ac:dyDescent="0.2">
      <c r="A315" s="65"/>
      <c r="B315" s="66"/>
      <c r="C315" s="67"/>
      <c r="D315" s="56"/>
      <c r="E315" s="65"/>
      <c r="H315" s="56"/>
      <c r="I315" s="56"/>
    </row>
    <row r="316" spans="1:9" s="68" customFormat="1" x14ac:dyDescent="0.2">
      <c r="A316" s="65"/>
      <c r="B316" s="66"/>
      <c r="C316" s="67"/>
      <c r="D316" s="56"/>
      <c r="E316" s="65"/>
      <c r="H316" s="56"/>
      <c r="I316" s="56"/>
    </row>
    <row r="317" spans="1:9" s="68" customFormat="1" x14ac:dyDescent="0.2">
      <c r="A317" s="65"/>
      <c r="B317" s="66"/>
      <c r="C317" s="67"/>
      <c r="D317" s="56"/>
      <c r="E317" s="65"/>
      <c r="H317" s="56"/>
      <c r="I317" s="56"/>
    </row>
    <row r="318" spans="1:9" s="68" customFormat="1" x14ac:dyDescent="0.2">
      <c r="A318" s="65"/>
      <c r="B318" s="66"/>
      <c r="C318" s="67"/>
      <c r="D318" s="56"/>
      <c r="E318" s="65"/>
      <c r="H318" s="56"/>
      <c r="I318" s="56"/>
    </row>
    <row r="319" spans="1:9" s="68" customFormat="1" x14ac:dyDescent="0.2">
      <c r="A319" s="65"/>
      <c r="B319" s="66"/>
      <c r="C319" s="67"/>
      <c r="D319" s="56"/>
      <c r="E319" s="65"/>
      <c r="H319" s="56"/>
      <c r="I319" s="56"/>
    </row>
    <row r="320" spans="1:9" s="68" customFormat="1" x14ac:dyDescent="0.2">
      <c r="A320" s="65"/>
      <c r="B320" s="66"/>
      <c r="C320" s="67"/>
      <c r="D320" s="56"/>
      <c r="E320" s="65"/>
      <c r="H320" s="56"/>
      <c r="I320" s="56"/>
    </row>
    <row r="321" spans="1:9" s="68" customFormat="1" x14ac:dyDescent="0.2">
      <c r="A321" s="65"/>
      <c r="B321" s="66"/>
      <c r="C321" s="67"/>
      <c r="D321" s="56"/>
      <c r="E321" s="65"/>
      <c r="H321" s="56"/>
      <c r="I321" s="56"/>
    </row>
    <row r="322" spans="1:9" s="68" customFormat="1" x14ac:dyDescent="0.2">
      <c r="A322" s="65"/>
      <c r="B322" s="66"/>
      <c r="C322" s="67"/>
      <c r="D322" s="56"/>
      <c r="E322" s="65"/>
      <c r="H322" s="56"/>
      <c r="I322" s="56"/>
    </row>
    <row r="323" spans="1:9" s="68" customFormat="1" x14ac:dyDescent="0.2">
      <c r="A323" s="65"/>
      <c r="B323" s="66"/>
      <c r="C323" s="67"/>
      <c r="D323" s="56"/>
      <c r="E323" s="65"/>
      <c r="H323" s="56"/>
      <c r="I323" s="56"/>
    </row>
    <row r="324" spans="1:9" s="68" customFormat="1" x14ac:dyDescent="0.2">
      <c r="A324" s="65"/>
      <c r="B324" s="66"/>
      <c r="C324" s="67"/>
      <c r="D324" s="56"/>
      <c r="E324" s="65"/>
      <c r="H324" s="56"/>
      <c r="I324" s="56"/>
    </row>
    <row r="325" spans="1:9" s="68" customFormat="1" x14ac:dyDescent="0.2">
      <c r="A325" s="65"/>
      <c r="B325" s="66"/>
      <c r="C325" s="67"/>
      <c r="D325" s="56"/>
      <c r="E325" s="65"/>
      <c r="H325" s="56"/>
      <c r="I325" s="56"/>
    </row>
    <row r="326" spans="1:9" s="68" customFormat="1" x14ac:dyDescent="0.2">
      <c r="A326" s="65"/>
      <c r="B326" s="66"/>
      <c r="C326" s="67"/>
      <c r="D326" s="56"/>
      <c r="E326" s="65"/>
      <c r="H326" s="56"/>
      <c r="I326" s="56"/>
    </row>
    <row r="327" spans="1:9" s="68" customFormat="1" x14ac:dyDescent="0.2">
      <c r="A327" s="65"/>
      <c r="B327" s="66"/>
      <c r="C327" s="67"/>
      <c r="D327" s="56"/>
      <c r="E327" s="65"/>
      <c r="H327" s="56"/>
      <c r="I327" s="56"/>
    </row>
    <row r="328" spans="1:9" s="68" customFormat="1" x14ac:dyDescent="0.2">
      <c r="A328" s="65"/>
      <c r="B328" s="66"/>
      <c r="C328" s="67"/>
      <c r="D328" s="56"/>
      <c r="E328" s="65"/>
      <c r="H328" s="56"/>
      <c r="I328" s="56"/>
    </row>
    <row r="329" spans="1:9" s="68" customFormat="1" x14ac:dyDescent="0.2">
      <c r="A329" s="65"/>
      <c r="B329" s="66"/>
      <c r="C329" s="67"/>
      <c r="D329" s="56"/>
      <c r="E329" s="65"/>
      <c r="H329" s="56"/>
      <c r="I329" s="56"/>
    </row>
    <row r="330" spans="1:9" s="68" customFormat="1" x14ac:dyDescent="0.2">
      <c r="A330" s="65"/>
      <c r="B330" s="66"/>
      <c r="C330" s="67"/>
      <c r="D330" s="56"/>
      <c r="E330" s="65"/>
      <c r="H330" s="56"/>
      <c r="I330" s="56"/>
    </row>
    <row r="331" spans="1:9" s="68" customFormat="1" x14ac:dyDescent="0.2">
      <c r="A331" s="65"/>
      <c r="B331" s="66"/>
      <c r="C331" s="67"/>
      <c r="D331" s="56"/>
      <c r="E331" s="65"/>
      <c r="H331" s="56"/>
      <c r="I331" s="56"/>
    </row>
    <row r="332" spans="1:9" s="68" customFormat="1" x14ac:dyDescent="0.2">
      <c r="A332" s="65"/>
      <c r="B332" s="66"/>
      <c r="C332" s="67"/>
      <c r="D332" s="56"/>
      <c r="E332" s="65"/>
      <c r="H332" s="56"/>
      <c r="I332" s="56"/>
    </row>
    <row r="333" spans="1:9" s="68" customFormat="1" x14ac:dyDescent="0.2">
      <c r="A333" s="65"/>
      <c r="B333" s="66"/>
      <c r="C333" s="67"/>
      <c r="D333" s="56"/>
      <c r="E333" s="65"/>
      <c r="H333" s="56"/>
      <c r="I333" s="56"/>
    </row>
    <row r="334" spans="1:9" s="68" customFormat="1" x14ac:dyDescent="0.2">
      <c r="A334" s="65"/>
      <c r="B334" s="66"/>
      <c r="C334" s="67"/>
      <c r="D334" s="56"/>
      <c r="E334" s="65"/>
      <c r="H334" s="56"/>
      <c r="I334" s="56"/>
    </row>
    <row r="335" spans="1:9" s="68" customFormat="1" x14ac:dyDescent="0.2">
      <c r="A335" s="65"/>
      <c r="B335" s="66"/>
      <c r="C335" s="67"/>
      <c r="D335" s="56"/>
      <c r="E335" s="65"/>
      <c r="H335" s="56"/>
      <c r="I335" s="56"/>
    </row>
    <row r="336" spans="1:9" s="68" customFormat="1" x14ac:dyDescent="0.2">
      <c r="A336" s="65"/>
      <c r="B336" s="66"/>
      <c r="C336" s="67"/>
      <c r="D336" s="56"/>
      <c r="E336" s="65"/>
      <c r="H336" s="56"/>
      <c r="I336" s="56"/>
    </row>
    <row r="337" spans="1:9" s="68" customFormat="1" x14ac:dyDescent="0.2">
      <c r="A337" s="65"/>
      <c r="B337" s="66"/>
      <c r="C337" s="67"/>
      <c r="D337" s="56"/>
      <c r="E337" s="65"/>
      <c r="H337" s="56"/>
      <c r="I337" s="56"/>
    </row>
    <row r="338" spans="1:9" s="68" customFormat="1" x14ac:dyDescent="0.2">
      <c r="A338" s="65"/>
      <c r="B338" s="66"/>
      <c r="C338" s="67"/>
      <c r="D338" s="56"/>
      <c r="E338" s="65"/>
      <c r="H338" s="56"/>
      <c r="I338" s="56"/>
    </row>
    <row r="339" spans="1:9" s="68" customFormat="1" x14ac:dyDescent="0.2">
      <c r="A339" s="65"/>
      <c r="B339" s="66"/>
      <c r="C339" s="67"/>
      <c r="D339" s="56"/>
      <c r="E339" s="65"/>
      <c r="H339" s="56"/>
      <c r="I339" s="56"/>
    </row>
    <row r="340" spans="1:9" s="68" customFormat="1" x14ac:dyDescent="0.2">
      <c r="A340" s="65"/>
      <c r="B340" s="66"/>
      <c r="C340" s="67"/>
      <c r="D340" s="56"/>
      <c r="E340" s="65"/>
      <c r="H340" s="56"/>
      <c r="I340" s="56"/>
    </row>
    <row r="341" spans="1:9" s="68" customFormat="1" x14ac:dyDescent="0.2">
      <c r="A341" s="65"/>
      <c r="B341" s="66"/>
      <c r="C341" s="67"/>
      <c r="D341" s="56"/>
      <c r="E341" s="65"/>
      <c r="H341" s="56"/>
      <c r="I341" s="56"/>
    </row>
    <row r="342" spans="1:9" s="68" customFormat="1" x14ac:dyDescent="0.2">
      <c r="A342" s="65"/>
      <c r="B342" s="66"/>
      <c r="C342" s="67"/>
      <c r="D342" s="56"/>
      <c r="E342" s="65"/>
      <c r="H342" s="56"/>
      <c r="I342" s="56"/>
    </row>
    <row r="343" spans="1:9" s="68" customFormat="1" x14ac:dyDescent="0.2">
      <c r="A343" s="65"/>
      <c r="B343" s="66"/>
      <c r="C343" s="67"/>
      <c r="D343" s="56"/>
      <c r="E343" s="65"/>
      <c r="H343" s="56"/>
      <c r="I343" s="56"/>
    </row>
    <row r="344" spans="1:9" s="68" customFormat="1" x14ac:dyDescent="0.2">
      <c r="A344" s="65"/>
      <c r="B344" s="66"/>
      <c r="C344" s="67"/>
      <c r="D344" s="56"/>
      <c r="E344" s="65"/>
      <c r="H344" s="56"/>
      <c r="I344" s="56"/>
    </row>
    <row r="345" spans="1:9" s="68" customFormat="1" x14ac:dyDescent="0.2">
      <c r="A345" s="65"/>
      <c r="B345" s="66"/>
      <c r="C345" s="67"/>
      <c r="D345" s="56"/>
      <c r="E345" s="65"/>
      <c r="H345" s="56"/>
      <c r="I345" s="56"/>
    </row>
    <row r="346" spans="1:9" s="68" customFormat="1" x14ac:dyDescent="0.2">
      <c r="A346" s="65"/>
      <c r="B346" s="66"/>
      <c r="C346" s="67"/>
      <c r="D346" s="56"/>
      <c r="E346" s="65"/>
      <c r="H346" s="56"/>
      <c r="I346" s="56"/>
    </row>
    <row r="347" spans="1:9" s="68" customFormat="1" x14ac:dyDescent="0.2">
      <c r="A347" s="65"/>
      <c r="B347" s="66"/>
      <c r="C347" s="67"/>
      <c r="D347" s="56"/>
      <c r="E347" s="65"/>
      <c r="H347" s="56"/>
      <c r="I347" s="56"/>
    </row>
    <row r="348" spans="1:9" s="68" customFormat="1" x14ac:dyDescent="0.2">
      <c r="A348" s="65"/>
      <c r="B348" s="66"/>
      <c r="C348" s="67"/>
      <c r="D348" s="56"/>
      <c r="E348" s="65"/>
      <c r="H348" s="56"/>
      <c r="I348" s="56"/>
    </row>
    <row r="349" spans="1:9" s="68" customFormat="1" x14ac:dyDescent="0.2">
      <c r="A349" s="65"/>
      <c r="B349" s="66"/>
      <c r="C349" s="67"/>
      <c r="D349" s="56"/>
      <c r="E349" s="65"/>
      <c r="H349" s="56"/>
      <c r="I349" s="56"/>
    </row>
    <row r="350" spans="1:9" s="68" customFormat="1" x14ac:dyDescent="0.2">
      <c r="A350" s="65"/>
      <c r="B350" s="66"/>
      <c r="C350" s="67"/>
      <c r="D350" s="56"/>
      <c r="E350" s="65"/>
      <c r="H350" s="56"/>
      <c r="I350" s="56"/>
    </row>
    <row r="351" spans="1:9" s="68" customFormat="1" x14ac:dyDescent="0.2">
      <c r="A351" s="65"/>
      <c r="B351" s="66"/>
      <c r="C351" s="67"/>
      <c r="D351" s="56"/>
      <c r="E351" s="65"/>
      <c r="H351" s="56"/>
      <c r="I351" s="56"/>
    </row>
    <row r="352" spans="1:9" s="68" customFormat="1" x14ac:dyDescent="0.2">
      <c r="A352" s="65"/>
      <c r="B352" s="66"/>
      <c r="C352" s="67"/>
      <c r="D352" s="56"/>
      <c r="E352" s="65"/>
      <c r="H352" s="56"/>
      <c r="I352" s="56"/>
    </row>
    <row r="353" spans="1:9" s="68" customFormat="1" x14ac:dyDescent="0.2">
      <c r="A353" s="65"/>
      <c r="B353" s="66"/>
      <c r="C353" s="67"/>
      <c r="D353" s="56"/>
      <c r="E353" s="65"/>
      <c r="H353" s="56"/>
      <c r="I353" s="56"/>
    </row>
    <row r="354" spans="1:9" s="68" customFormat="1" x14ac:dyDescent="0.2">
      <c r="A354" s="65"/>
      <c r="B354" s="66"/>
      <c r="C354" s="67"/>
      <c r="D354" s="56"/>
      <c r="E354" s="65"/>
      <c r="H354" s="56"/>
      <c r="I354" s="56"/>
    </row>
    <row r="355" spans="1:9" s="68" customFormat="1" x14ac:dyDescent="0.2">
      <c r="A355" s="65"/>
      <c r="B355" s="66"/>
      <c r="C355" s="67"/>
      <c r="D355" s="56"/>
      <c r="E355" s="65"/>
      <c r="H355" s="56"/>
      <c r="I355" s="56"/>
    </row>
    <row r="356" spans="1:9" s="68" customFormat="1" x14ac:dyDescent="0.2">
      <c r="A356" s="65"/>
      <c r="B356" s="66"/>
      <c r="C356" s="67"/>
      <c r="D356" s="56"/>
      <c r="E356" s="65"/>
      <c r="H356" s="56"/>
      <c r="I356" s="56"/>
    </row>
    <row r="357" spans="1:9" s="68" customFormat="1" x14ac:dyDescent="0.2">
      <c r="A357" s="65"/>
      <c r="B357" s="66"/>
      <c r="C357" s="67"/>
      <c r="D357" s="56"/>
      <c r="E357" s="65"/>
      <c r="H357" s="56"/>
      <c r="I357" s="56"/>
    </row>
    <row r="358" spans="1:9" s="68" customFormat="1" x14ac:dyDescent="0.2">
      <c r="A358" s="65"/>
      <c r="B358" s="66"/>
      <c r="C358" s="67"/>
      <c r="D358" s="56"/>
      <c r="E358" s="65"/>
      <c r="H358" s="56"/>
      <c r="I358" s="56"/>
    </row>
    <row r="359" spans="1:9" s="68" customFormat="1" x14ac:dyDescent="0.2">
      <c r="A359" s="65"/>
      <c r="B359" s="66"/>
      <c r="C359" s="67"/>
      <c r="D359" s="56"/>
      <c r="E359" s="65"/>
      <c r="H359" s="56"/>
      <c r="I359" s="56"/>
    </row>
    <row r="360" spans="1:9" s="68" customFormat="1" x14ac:dyDescent="0.2">
      <c r="A360" s="65"/>
      <c r="B360" s="66"/>
      <c r="C360" s="67"/>
      <c r="D360" s="56"/>
      <c r="E360" s="65"/>
      <c r="H360" s="56"/>
      <c r="I360" s="56"/>
    </row>
    <row r="361" spans="1:9" s="68" customFormat="1" x14ac:dyDescent="0.2">
      <c r="A361" s="65"/>
      <c r="B361" s="66"/>
      <c r="C361" s="67"/>
      <c r="D361" s="56"/>
      <c r="E361" s="65"/>
      <c r="H361" s="56"/>
      <c r="I361" s="56"/>
    </row>
    <row r="362" spans="1:9" s="68" customFormat="1" x14ac:dyDescent="0.2">
      <c r="A362" s="65"/>
      <c r="B362" s="66"/>
      <c r="C362" s="67"/>
      <c r="D362" s="56"/>
      <c r="E362" s="65"/>
      <c r="H362" s="56"/>
      <c r="I362" s="56"/>
    </row>
    <row r="363" spans="1:9" s="68" customFormat="1" x14ac:dyDescent="0.2">
      <c r="A363" s="65"/>
      <c r="B363" s="66"/>
      <c r="C363" s="67"/>
      <c r="D363" s="56"/>
      <c r="E363" s="65"/>
      <c r="H363" s="56"/>
      <c r="I363" s="56"/>
    </row>
    <row r="364" spans="1:9" s="68" customFormat="1" x14ac:dyDescent="0.2">
      <c r="A364" s="65"/>
      <c r="B364" s="66"/>
      <c r="C364" s="67"/>
      <c r="D364" s="56"/>
      <c r="E364" s="65"/>
      <c r="H364" s="56"/>
      <c r="I364" s="56"/>
    </row>
    <row r="365" spans="1:9" s="68" customFormat="1" x14ac:dyDescent="0.2">
      <c r="A365" s="65"/>
      <c r="B365" s="66"/>
      <c r="C365" s="67"/>
      <c r="D365" s="56"/>
      <c r="E365" s="65"/>
      <c r="H365" s="56"/>
      <c r="I365" s="56"/>
    </row>
    <row r="366" spans="1:9" s="68" customFormat="1" x14ac:dyDescent="0.2">
      <c r="A366" s="65"/>
      <c r="B366" s="66"/>
      <c r="C366" s="67"/>
      <c r="D366" s="56"/>
      <c r="E366" s="65"/>
      <c r="H366" s="56"/>
      <c r="I366" s="56"/>
    </row>
    <row r="367" spans="1:9" s="68" customFormat="1" x14ac:dyDescent="0.2">
      <c r="A367" s="65"/>
      <c r="B367" s="66"/>
      <c r="C367" s="67"/>
      <c r="D367" s="56"/>
      <c r="E367" s="65"/>
      <c r="H367" s="56"/>
      <c r="I367" s="56"/>
    </row>
    <row r="368" spans="1:9" s="68" customFormat="1" x14ac:dyDescent="0.2">
      <c r="A368" s="65"/>
      <c r="B368" s="66"/>
      <c r="C368" s="67"/>
      <c r="D368" s="56"/>
      <c r="E368" s="65"/>
      <c r="H368" s="56"/>
      <c r="I368" s="56"/>
    </row>
    <row r="369" spans="1:9" s="68" customFormat="1" x14ac:dyDescent="0.2">
      <c r="A369" s="65"/>
      <c r="B369" s="66"/>
      <c r="C369" s="67"/>
      <c r="D369" s="56"/>
      <c r="E369" s="65"/>
      <c r="H369" s="56"/>
      <c r="I369" s="56"/>
    </row>
    <row r="370" spans="1:9" s="68" customFormat="1" x14ac:dyDescent="0.2">
      <c r="A370" s="65"/>
      <c r="B370" s="66"/>
      <c r="C370" s="67"/>
      <c r="D370" s="56"/>
      <c r="E370" s="65"/>
      <c r="H370" s="56"/>
      <c r="I370" s="56"/>
    </row>
    <row r="371" spans="1:9" s="68" customFormat="1" x14ac:dyDescent="0.2">
      <c r="A371" s="65"/>
      <c r="B371" s="66"/>
      <c r="C371" s="67"/>
      <c r="D371" s="56"/>
      <c r="E371" s="65"/>
      <c r="H371" s="56"/>
      <c r="I371" s="56"/>
    </row>
    <row r="372" spans="1:9" s="68" customFormat="1" x14ac:dyDescent="0.2">
      <c r="A372" s="65"/>
      <c r="B372" s="66"/>
      <c r="C372" s="67"/>
      <c r="D372" s="56"/>
      <c r="E372" s="65"/>
      <c r="H372" s="56"/>
      <c r="I372" s="56"/>
    </row>
    <row r="373" spans="1:9" s="68" customFormat="1" x14ac:dyDescent="0.2">
      <c r="A373" s="65"/>
      <c r="B373" s="66"/>
      <c r="C373" s="67"/>
      <c r="D373" s="56"/>
      <c r="E373" s="65"/>
      <c r="H373" s="56"/>
      <c r="I373" s="56"/>
    </row>
    <row r="374" spans="1:9" s="68" customFormat="1" x14ac:dyDescent="0.2">
      <c r="A374" s="65"/>
      <c r="B374" s="66"/>
      <c r="C374" s="67"/>
      <c r="D374" s="56"/>
      <c r="E374" s="65"/>
      <c r="H374" s="56"/>
      <c r="I374" s="56"/>
    </row>
    <row r="375" spans="1:9" s="68" customFormat="1" x14ac:dyDescent="0.2">
      <c r="A375" s="65"/>
      <c r="B375" s="66"/>
      <c r="C375" s="67"/>
      <c r="D375" s="56"/>
      <c r="E375" s="65"/>
      <c r="H375" s="56"/>
      <c r="I375" s="56"/>
    </row>
    <row r="376" spans="1:9" s="68" customFormat="1" x14ac:dyDescent="0.2">
      <c r="A376" s="65"/>
      <c r="B376" s="66"/>
      <c r="C376" s="67"/>
      <c r="D376" s="56"/>
      <c r="E376" s="65"/>
      <c r="H376" s="56"/>
      <c r="I376" s="56"/>
    </row>
    <row r="377" spans="1:9" s="68" customFormat="1" x14ac:dyDescent="0.2">
      <c r="A377" s="65"/>
      <c r="B377" s="66"/>
      <c r="C377" s="67"/>
      <c r="D377" s="56"/>
      <c r="E377" s="65"/>
      <c r="H377" s="56"/>
      <c r="I377" s="56"/>
    </row>
    <row r="378" spans="1:9" s="68" customFormat="1" x14ac:dyDescent="0.2">
      <c r="A378" s="65"/>
      <c r="B378" s="66"/>
      <c r="C378" s="67"/>
      <c r="D378" s="56"/>
      <c r="E378" s="65"/>
      <c r="H378" s="56"/>
      <c r="I378" s="56"/>
    </row>
    <row r="379" spans="1:9" s="68" customFormat="1" x14ac:dyDescent="0.2">
      <c r="A379" s="65"/>
      <c r="B379" s="66"/>
      <c r="C379" s="67"/>
      <c r="D379" s="56"/>
      <c r="E379" s="65"/>
      <c r="H379" s="56"/>
      <c r="I379" s="56"/>
    </row>
    <row r="380" spans="1:9" s="68" customFormat="1" x14ac:dyDescent="0.2">
      <c r="A380" s="65"/>
      <c r="B380" s="66"/>
      <c r="C380" s="67"/>
      <c r="D380" s="56"/>
      <c r="E380" s="65"/>
      <c r="H380" s="56"/>
      <c r="I380" s="56"/>
    </row>
    <row r="381" spans="1:9" s="68" customFormat="1" x14ac:dyDescent="0.2">
      <c r="A381" s="65"/>
      <c r="B381" s="66"/>
      <c r="C381" s="67"/>
      <c r="D381" s="56"/>
      <c r="E381" s="65"/>
      <c r="H381" s="56"/>
      <c r="I381" s="56"/>
    </row>
    <row r="382" spans="1:9" s="68" customFormat="1" x14ac:dyDescent="0.2">
      <c r="A382" s="65"/>
      <c r="B382" s="66"/>
      <c r="C382" s="67"/>
      <c r="D382" s="56"/>
      <c r="E382" s="65"/>
      <c r="H382" s="56"/>
      <c r="I382" s="56"/>
    </row>
    <row r="383" spans="1:9" s="68" customFormat="1" x14ac:dyDescent="0.2">
      <c r="A383" s="65"/>
      <c r="B383" s="66"/>
      <c r="C383" s="67"/>
      <c r="D383" s="56"/>
      <c r="E383" s="65"/>
      <c r="H383" s="56"/>
      <c r="I383" s="56"/>
    </row>
    <row r="384" spans="1:9" s="68" customFormat="1" x14ac:dyDescent="0.2">
      <c r="A384" s="65"/>
      <c r="B384" s="66"/>
      <c r="C384" s="67"/>
      <c r="D384" s="56"/>
      <c r="E384" s="65"/>
      <c r="H384" s="56"/>
      <c r="I384" s="56"/>
    </row>
    <row r="385" spans="1:9" s="68" customFormat="1" x14ac:dyDescent="0.2">
      <c r="A385" s="65"/>
      <c r="B385" s="66"/>
      <c r="C385" s="67"/>
      <c r="D385" s="56"/>
      <c r="E385" s="65"/>
      <c r="H385" s="56"/>
      <c r="I385" s="56"/>
    </row>
    <row r="386" spans="1:9" s="68" customFormat="1" x14ac:dyDescent="0.2">
      <c r="A386" s="65"/>
      <c r="B386" s="66"/>
      <c r="C386" s="67"/>
      <c r="D386" s="56"/>
      <c r="E386" s="65"/>
      <c r="H386" s="56"/>
      <c r="I386" s="56"/>
    </row>
    <row r="387" spans="1:9" s="68" customFormat="1" x14ac:dyDescent="0.2">
      <c r="A387" s="65"/>
      <c r="B387" s="66"/>
      <c r="C387" s="67"/>
      <c r="D387" s="56"/>
      <c r="E387" s="65"/>
      <c r="H387" s="56"/>
      <c r="I387" s="56"/>
    </row>
    <row r="388" spans="1:9" s="68" customFormat="1" x14ac:dyDescent="0.2">
      <c r="A388" s="65"/>
      <c r="B388" s="66"/>
      <c r="C388" s="67"/>
      <c r="D388" s="56"/>
      <c r="E388" s="65"/>
      <c r="H388" s="56"/>
      <c r="I388" s="56"/>
    </row>
    <row r="389" spans="1:9" s="68" customFormat="1" x14ac:dyDescent="0.2">
      <c r="A389" s="65"/>
      <c r="B389" s="66"/>
      <c r="C389" s="67"/>
      <c r="D389" s="56"/>
      <c r="E389" s="65"/>
      <c r="H389" s="56"/>
      <c r="I389" s="56"/>
    </row>
    <row r="390" spans="1:9" s="68" customFormat="1" x14ac:dyDescent="0.2">
      <c r="A390" s="65"/>
      <c r="B390" s="66"/>
      <c r="C390" s="67"/>
      <c r="D390" s="56"/>
      <c r="E390" s="65"/>
      <c r="H390" s="56"/>
      <c r="I390" s="56"/>
    </row>
    <row r="391" spans="1:9" s="68" customFormat="1" x14ac:dyDescent="0.2">
      <c r="A391" s="65"/>
      <c r="B391" s="66"/>
      <c r="C391" s="67"/>
      <c r="D391" s="56"/>
      <c r="E391" s="65"/>
      <c r="H391" s="56"/>
      <c r="I391" s="56"/>
    </row>
    <row r="392" spans="1:9" s="68" customFormat="1" x14ac:dyDescent="0.2">
      <c r="A392" s="65"/>
      <c r="B392" s="66"/>
      <c r="C392" s="67"/>
      <c r="D392" s="56"/>
      <c r="E392" s="65"/>
      <c r="H392" s="56"/>
      <c r="I392" s="56"/>
    </row>
    <row r="393" spans="1:9" s="68" customFormat="1" x14ac:dyDescent="0.2">
      <c r="A393" s="65"/>
      <c r="B393" s="66"/>
      <c r="C393" s="67"/>
      <c r="D393" s="56"/>
      <c r="E393" s="65"/>
      <c r="H393" s="56"/>
      <c r="I393" s="56"/>
    </row>
    <row r="394" spans="1:9" s="68" customFormat="1" x14ac:dyDescent="0.2">
      <c r="A394" s="65"/>
      <c r="B394" s="66"/>
      <c r="C394" s="67"/>
      <c r="D394" s="56"/>
      <c r="E394" s="65"/>
      <c r="H394" s="56"/>
      <c r="I394" s="56"/>
    </row>
    <row r="395" spans="1:9" s="68" customFormat="1" x14ac:dyDescent="0.2">
      <c r="A395" s="65"/>
      <c r="B395" s="66"/>
      <c r="C395" s="67"/>
      <c r="D395" s="56"/>
      <c r="E395" s="65"/>
      <c r="H395" s="56"/>
      <c r="I395" s="56"/>
    </row>
    <row r="396" spans="1:9" s="68" customFormat="1" x14ac:dyDescent="0.2">
      <c r="A396" s="65"/>
      <c r="B396" s="66"/>
      <c r="C396" s="67"/>
      <c r="D396" s="56"/>
      <c r="E396" s="65"/>
      <c r="H396" s="56"/>
      <c r="I396" s="56"/>
    </row>
    <row r="397" spans="1:9" s="68" customFormat="1" x14ac:dyDescent="0.2">
      <c r="A397" s="65"/>
      <c r="B397" s="66"/>
      <c r="C397" s="67"/>
      <c r="D397" s="56"/>
      <c r="E397" s="65"/>
      <c r="H397" s="56"/>
      <c r="I397" s="56"/>
    </row>
    <row r="398" spans="1:9" s="68" customFormat="1" x14ac:dyDescent="0.2">
      <c r="A398" s="65"/>
      <c r="B398" s="66"/>
      <c r="C398" s="67"/>
      <c r="D398" s="56"/>
      <c r="E398" s="65"/>
      <c r="H398" s="56"/>
      <c r="I398" s="56"/>
    </row>
    <row r="399" spans="1:9" s="68" customFormat="1" x14ac:dyDescent="0.2">
      <c r="A399" s="65"/>
      <c r="B399" s="66"/>
      <c r="C399" s="67"/>
      <c r="D399" s="56"/>
      <c r="E399" s="65"/>
      <c r="H399" s="56"/>
      <c r="I399" s="56"/>
    </row>
    <row r="400" spans="1:9" s="68" customFormat="1" x14ac:dyDescent="0.2">
      <c r="A400" s="65"/>
      <c r="B400" s="66"/>
      <c r="C400" s="67"/>
      <c r="D400" s="56"/>
      <c r="E400" s="65"/>
      <c r="H400" s="56"/>
      <c r="I400" s="56"/>
    </row>
    <row r="401" spans="1:9" s="68" customFormat="1" x14ac:dyDescent="0.2">
      <c r="A401" s="65"/>
      <c r="B401" s="66"/>
      <c r="C401" s="67"/>
      <c r="D401" s="56"/>
      <c r="E401" s="65"/>
      <c r="H401" s="56"/>
      <c r="I401" s="56"/>
    </row>
    <row r="402" spans="1:9" s="68" customFormat="1" x14ac:dyDescent="0.2">
      <c r="A402" s="65"/>
      <c r="B402" s="66"/>
      <c r="C402" s="67"/>
      <c r="D402" s="56"/>
      <c r="E402" s="65"/>
      <c r="H402" s="56"/>
      <c r="I402" s="56"/>
    </row>
    <row r="403" spans="1:9" s="68" customFormat="1" x14ac:dyDescent="0.2">
      <c r="A403" s="65"/>
      <c r="B403" s="66"/>
      <c r="C403" s="67"/>
      <c r="D403" s="56"/>
      <c r="E403" s="65"/>
      <c r="H403" s="56"/>
      <c r="I403" s="56"/>
    </row>
    <row r="404" spans="1:9" s="68" customFormat="1" x14ac:dyDescent="0.2">
      <c r="A404" s="65"/>
      <c r="B404" s="66"/>
      <c r="C404" s="67"/>
      <c r="D404" s="56"/>
      <c r="E404" s="65"/>
      <c r="H404" s="56"/>
      <c r="I404" s="56"/>
    </row>
    <row r="405" spans="1:9" s="68" customFormat="1" x14ac:dyDescent="0.2">
      <c r="A405" s="65"/>
      <c r="B405" s="66"/>
      <c r="C405" s="67"/>
      <c r="D405" s="56"/>
      <c r="E405" s="65"/>
      <c r="H405" s="56"/>
      <c r="I405" s="56"/>
    </row>
    <row r="406" spans="1:9" s="68" customFormat="1" x14ac:dyDescent="0.2">
      <c r="A406" s="65"/>
      <c r="B406" s="66"/>
      <c r="C406" s="67"/>
      <c r="D406" s="56"/>
      <c r="E406" s="65"/>
      <c r="H406" s="56"/>
      <c r="I406" s="56"/>
    </row>
    <row r="407" spans="1:9" s="68" customFormat="1" x14ac:dyDescent="0.2">
      <c r="A407" s="65"/>
      <c r="B407" s="66"/>
      <c r="C407" s="67"/>
      <c r="D407" s="56"/>
      <c r="E407" s="65"/>
      <c r="H407" s="56"/>
      <c r="I407" s="56"/>
    </row>
    <row r="408" spans="1:9" s="68" customFormat="1" x14ac:dyDescent="0.2">
      <c r="A408" s="65"/>
      <c r="B408" s="66"/>
      <c r="C408" s="67"/>
      <c r="D408" s="56"/>
      <c r="E408" s="65"/>
      <c r="H408" s="56"/>
      <c r="I408" s="56"/>
    </row>
    <row r="409" spans="1:9" s="68" customFormat="1" x14ac:dyDescent="0.2">
      <c r="A409" s="65"/>
      <c r="B409" s="66"/>
      <c r="C409" s="67"/>
      <c r="D409" s="56"/>
      <c r="E409" s="65"/>
      <c r="H409" s="56"/>
      <c r="I409" s="56"/>
    </row>
    <row r="410" spans="1:9" s="68" customFormat="1" x14ac:dyDescent="0.2">
      <c r="A410" s="65"/>
      <c r="B410" s="66"/>
      <c r="C410" s="67"/>
      <c r="D410" s="56"/>
      <c r="E410" s="65"/>
      <c r="H410" s="56"/>
      <c r="I410" s="56"/>
    </row>
    <row r="411" spans="1:9" s="68" customFormat="1" x14ac:dyDescent="0.2">
      <c r="A411" s="65"/>
      <c r="B411" s="66"/>
      <c r="C411" s="67"/>
      <c r="D411" s="56"/>
      <c r="E411" s="65"/>
      <c r="H411" s="56"/>
      <c r="I411" s="56"/>
    </row>
    <row r="412" spans="1:9" s="68" customFormat="1" x14ac:dyDescent="0.2">
      <c r="A412" s="65"/>
      <c r="B412" s="66"/>
      <c r="C412" s="67"/>
      <c r="D412" s="56"/>
      <c r="E412" s="65"/>
      <c r="H412" s="56"/>
      <c r="I412" s="56"/>
    </row>
    <row r="413" spans="1:9" s="68" customFormat="1" x14ac:dyDescent="0.2">
      <c r="A413" s="65"/>
      <c r="B413" s="66"/>
      <c r="C413" s="67"/>
      <c r="D413" s="56"/>
      <c r="E413" s="65"/>
      <c r="H413" s="56"/>
      <c r="I413" s="56"/>
    </row>
    <row r="414" spans="1:9" s="68" customFormat="1" x14ac:dyDescent="0.2">
      <c r="A414" s="65"/>
      <c r="B414" s="66"/>
      <c r="C414" s="67"/>
      <c r="D414" s="56"/>
      <c r="E414" s="65"/>
      <c r="H414" s="56"/>
      <c r="I414" s="56"/>
    </row>
    <row r="415" spans="1:9" s="68" customFormat="1" x14ac:dyDescent="0.2">
      <c r="A415" s="65"/>
      <c r="B415" s="66"/>
      <c r="C415" s="67"/>
      <c r="D415" s="56"/>
      <c r="E415" s="65"/>
      <c r="H415" s="56"/>
      <c r="I415" s="56"/>
    </row>
    <row r="416" spans="1:9" s="68" customFormat="1" x14ac:dyDescent="0.2">
      <c r="A416" s="65"/>
      <c r="B416" s="66"/>
      <c r="C416" s="67"/>
      <c r="D416" s="56"/>
      <c r="E416" s="65"/>
      <c r="H416" s="56"/>
      <c r="I416" s="56"/>
    </row>
    <row r="417" spans="1:9" s="68" customFormat="1" x14ac:dyDescent="0.2">
      <c r="A417" s="65"/>
      <c r="B417" s="66"/>
      <c r="C417" s="67"/>
      <c r="D417" s="56"/>
      <c r="E417" s="65"/>
      <c r="H417" s="56"/>
      <c r="I417" s="56"/>
    </row>
    <row r="418" spans="1:9" s="68" customFormat="1" x14ac:dyDescent="0.2">
      <c r="A418" s="65"/>
      <c r="B418" s="66"/>
      <c r="C418" s="67"/>
      <c r="D418" s="56"/>
      <c r="E418" s="65"/>
      <c r="H418" s="56"/>
      <c r="I418" s="56"/>
    </row>
    <row r="419" spans="1:9" s="68" customFormat="1" x14ac:dyDescent="0.2">
      <c r="A419" s="65"/>
      <c r="B419" s="66"/>
      <c r="C419" s="67"/>
      <c r="D419" s="56"/>
      <c r="E419" s="65"/>
      <c r="H419" s="56"/>
      <c r="I419" s="56"/>
    </row>
    <row r="420" spans="1:9" s="68" customFormat="1" x14ac:dyDescent="0.2">
      <c r="A420" s="65"/>
      <c r="B420" s="66"/>
      <c r="C420" s="67"/>
      <c r="D420" s="56"/>
      <c r="E420" s="65"/>
      <c r="H420" s="56"/>
      <c r="I420" s="56"/>
    </row>
    <row r="421" spans="1:9" s="68" customFormat="1" x14ac:dyDescent="0.2">
      <c r="A421" s="65"/>
      <c r="B421" s="66"/>
      <c r="C421" s="67"/>
      <c r="D421" s="56"/>
      <c r="E421" s="65"/>
      <c r="H421" s="56"/>
      <c r="I421" s="56"/>
    </row>
    <row r="422" spans="1:9" s="68" customFormat="1" x14ac:dyDescent="0.2">
      <c r="A422" s="65"/>
      <c r="B422" s="66"/>
      <c r="C422" s="67"/>
      <c r="D422" s="56"/>
      <c r="E422" s="65"/>
      <c r="H422" s="56"/>
      <c r="I422" s="56"/>
    </row>
    <row r="423" spans="1:9" s="68" customFormat="1" x14ac:dyDescent="0.2">
      <c r="A423" s="65"/>
      <c r="B423" s="66"/>
      <c r="C423" s="67"/>
      <c r="D423" s="56"/>
      <c r="E423" s="65"/>
      <c r="H423" s="56"/>
      <c r="I423" s="56"/>
    </row>
    <row r="424" spans="1:9" s="68" customFormat="1" x14ac:dyDescent="0.2">
      <c r="A424" s="65"/>
      <c r="B424" s="66"/>
      <c r="C424" s="67"/>
      <c r="D424" s="56"/>
      <c r="E424" s="65"/>
      <c r="H424" s="56"/>
      <c r="I424" s="56"/>
    </row>
    <row r="425" spans="1:9" s="68" customFormat="1" x14ac:dyDescent="0.2">
      <c r="A425" s="65"/>
      <c r="B425" s="66"/>
      <c r="C425" s="67"/>
      <c r="D425" s="56"/>
      <c r="E425" s="65"/>
      <c r="H425" s="56"/>
      <c r="I425" s="56"/>
    </row>
    <row r="426" spans="1:9" s="68" customFormat="1" x14ac:dyDescent="0.2">
      <c r="A426" s="65"/>
      <c r="B426" s="66"/>
      <c r="C426" s="67"/>
      <c r="D426" s="56"/>
      <c r="E426" s="65"/>
      <c r="H426" s="56"/>
      <c r="I426" s="56"/>
    </row>
    <row r="427" spans="1:9" s="68" customFormat="1" x14ac:dyDescent="0.2">
      <c r="A427" s="65"/>
      <c r="B427" s="66"/>
      <c r="C427" s="67"/>
      <c r="D427" s="56"/>
      <c r="E427" s="65"/>
      <c r="H427" s="56"/>
      <c r="I427" s="56"/>
    </row>
    <row r="428" spans="1:9" s="68" customFormat="1" x14ac:dyDescent="0.2">
      <c r="A428" s="65"/>
      <c r="B428" s="66"/>
      <c r="C428" s="67"/>
      <c r="D428" s="56"/>
      <c r="E428" s="65"/>
      <c r="H428" s="56"/>
      <c r="I428" s="56"/>
    </row>
    <row r="429" spans="1:9" s="68" customFormat="1" x14ac:dyDescent="0.2">
      <c r="A429" s="65"/>
      <c r="B429" s="66"/>
      <c r="C429" s="67"/>
      <c r="D429" s="56"/>
      <c r="E429" s="65"/>
      <c r="H429" s="56"/>
      <c r="I429" s="56"/>
    </row>
    <row r="430" spans="1:9" s="68" customFormat="1" x14ac:dyDescent="0.2">
      <c r="A430" s="65"/>
      <c r="B430" s="66"/>
      <c r="C430" s="67"/>
      <c r="D430" s="56"/>
      <c r="E430" s="65"/>
      <c r="H430" s="56"/>
      <c r="I430" s="56"/>
    </row>
    <row r="431" spans="1:9" s="68" customFormat="1" x14ac:dyDescent="0.2">
      <c r="A431" s="65"/>
      <c r="B431" s="66"/>
      <c r="C431" s="67"/>
      <c r="D431" s="56"/>
      <c r="E431" s="65"/>
      <c r="H431" s="56"/>
      <c r="I431" s="56"/>
    </row>
    <row r="432" spans="1:9" s="68" customFormat="1" x14ac:dyDescent="0.2">
      <c r="A432" s="65"/>
      <c r="B432" s="66"/>
      <c r="C432" s="67"/>
      <c r="D432" s="56"/>
      <c r="E432" s="65"/>
      <c r="H432" s="56"/>
      <c r="I432" s="56"/>
    </row>
    <row r="433" spans="1:9" s="68" customFormat="1" x14ac:dyDescent="0.2">
      <c r="A433" s="65"/>
      <c r="B433" s="66"/>
      <c r="C433" s="67"/>
      <c r="D433" s="56"/>
      <c r="E433" s="65"/>
      <c r="H433" s="56"/>
      <c r="I433" s="56"/>
    </row>
    <row r="434" spans="1:9" s="68" customFormat="1" x14ac:dyDescent="0.2">
      <c r="A434" s="65"/>
      <c r="B434" s="66"/>
      <c r="C434" s="67"/>
      <c r="D434" s="56"/>
      <c r="E434" s="65"/>
      <c r="H434" s="56"/>
      <c r="I434" s="56"/>
    </row>
    <row r="435" spans="1:9" s="68" customFormat="1" x14ac:dyDescent="0.2">
      <c r="A435" s="65"/>
      <c r="B435" s="66"/>
      <c r="C435" s="67"/>
      <c r="D435" s="56"/>
      <c r="E435" s="65"/>
      <c r="H435" s="56"/>
      <c r="I435" s="56"/>
    </row>
    <row r="436" spans="1:9" s="68" customFormat="1" x14ac:dyDescent="0.2">
      <c r="A436" s="65"/>
      <c r="B436" s="66"/>
      <c r="C436" s="67"/>
      <c r="D436" s="56"/>
      <c r="E436" s="65"/>
      <c r="H436" s="56"/>
      <c r="I436" s="56"/>
    </row>
    <row r="437" spans="1:9" s="68" customFormat="1" x14ac:dyDescent="0.2">
      <c r="A437" s="65"/>
      <c r="B437" s="66"/>
      <c r="C437" s="67"/>
      <c r="D437" s="56"/>
      <c r="E437" s="65"/>
      <c r="H437" s="56"/>
      <c r="I437" s="56"/>
    </row>
    <row r="438" spans="1:9" s="68" customFormat="1" x14ac:dyDescent="0.2">
      <c r="A438" s="65"/>
      <c r="B438" s="66"/>
      <c r="C438" s="67"/>
      <c r="D438" s="56"/>
      <c r="E438" s="65"/>
      <c r="H438" s="56"/>
      <c r="I438" s="56"/>
    </row>
    <row r="439" spans="1:9" s="68" customFormat="1" x14ac:dyDescent="0.2">
      <c r="A439" s="65"/>
      <c r="B439" s="66"/>
      <c r="C439" s="67"/>
      <c r="D439" s="56"/>
      <c r="E439" s="65"/>
      <c r="H439" s="56"/>
      <c r="I439" s="56"/>
    </row>
    <row r="440" spans="1:9" s="68" customFormat="1" x14ac:dyDescent="0.2">
      <c r="A440" s="65"/>
      <c r="B440" s="66"/>
      <c r="C440" s="67"/>
      <c r="D440" s="56"/>
      <c r="E440" s="65"/>
      <c r="H440" s="56"/>
      <c r="I440" s="56"/>
    </row>
    <row r="441" spans="1:9" s="68" customFormat="1" x14ac:dyDescent="0.2">
      <c r="A441" s="65"/>
      <c r="B441" s="66"/>
      <c r="C441" s="67"/>
      <c r="D441" s="56"/>
      <c r="E441" s="65"/>
      <c r="H441" s="56"/>
      <c r="I441" s="56"/>
    </row>
    <row r="442" spans="1:9" s="68" customFormat="1" x14ac:dyDescent="0.2">
      <c r="A442" s="65"/>
      <c r="B442" s="66"/>
      <c r="C442" s="67"/>
      <c r="D442" s="56"/>
      <c r="E442" s="65"/>
      <c r="H442" s="56"/>
      <c r="I442" s="56"/>
    </row>
    <row r="443" spans="1:9" s="68" customFormat="1" x14ac:dyDescent="0.2">
      <c r="A443" s="65"/>
      <c r="B443" s="66"/>
      <c r="C443" s="67"/>
      <c r="D443" s="56"/>
      <c r="E443" s="65"/>
      <c r="H443" s="56"/>
      <c r="I443" s="56"/>
    </row>
    <row r="444" spans="1:9" s="68" customFormat="1" x14ac:dyDescent="0.2">
      <c r="A444" s="65"/>
      <c r="B444" s="66"/>
      <c r="C444" s="67"/>
      <c r="D444" s="56"/>
      <c r="E444" s="65"/>
      <c r="H444" s="56"/>
      <c r="I444" s="56"/>
    </row>
    <row r="445" spans="1:9" s="68" customFormat="1" x14ac:dyDescent="0.2">
      <c r="A445" s="65"/>
      <c r="B445" s="66"/>
      <c r="C445" s="67"/>
      <c r="D445" s="56"/>
      <c r="E445" s="65"/>
      <c r="H445" s="56"/>
      <c r="I445" s="56"/>
    </row>
    <row r="446" spans="1:9" s="68" customFormat="1" x14ac:dyDescent="0.2">
      <c r="A446" s="65"/>
      <c r="B446" s="66"/>
      <c r="C446" s="67"/>
      <c r="D446" s="56"/>
      <c r="E446" s="65"/>
      <c r="H446" s="56"/>
      <c r="I446" s="56"/>
    </row>
    <row r="447" spans="1:9" s="68" customFormat="1" x14ac:dyDescent="0.2">
      <c r="A447" s="65"/>
      <c r="B447" s="66"/>
      <c r="C447" s="67"/>
      <c r="D447" s="56"/>
      <c r="E447" s="65"/>
      <c r="H447" s="56"/>
      <c r="I447" s="56"/>
    </row>
    <row r="448" spans="1:9" s="68" customFormat="1" x14ac:dyDescent="0.2">
      <c r="A448" s="65"/>
      <c r="B448" s="66"/>
      <c r="C448" s="67"/>
      <c r="D448" s="56"/>
      <c r="E448" s="65"/>
      <c r="H448" s="56"/>
      <c r="I448" s="56"/>
    </row>
    <row r="449" spans="1:9" s="68" customFormat="1" x14ac:dyDescent="0.2">
      <c r="A449" s="65"/>
      <c r="B449" s="66"/>
      <c r="C449" s="67"/>
      <c r="D449" s="56"/>
      <c r="E449" s="65"/>
      <c r="H449" s="56"/>
      <c r="I449" s="56"/>
    </row>
    <row r="450" spans="1:9" s="68" customFormat="1" x14ac:dyDescent="0.2">
      <c r="A450" s="65"/>
      <c r="B450" s="66"/>
      <c r="C450" s="67"/>
      <c r="D450" s="56"/>
      <c r="E450" s="65"/>
      <c r="H450" s="56"/>
      <c r="I450" s="56"/>
    </row>
    <row r="451" spans="1:9" s="68" customFormat="1" x14ac:dyDescent="0.2">
      <c r="A451" s="65"/>
      <c r="B451" s="66"/>
      <c r="C451" s="67"/>
      <c r="D451" s="56"/>
      <c r="E451" s="65"/>
      <c r="H451" s="56"/>
      <c r="I451" s="56"/>
    </row>
    <row r="452" spans="1:9" s="68" customFormat="1" x14ac:dyDescent="0.2">
      <c r="A452" s="65"/>
      <c r="B452" s="66"/>
      <c r="C452" s="67"/>
      <c r="D452" s="56"/>
      <c r="E452" s="65"/>
      <c r="H452" s="56"/>
      <c r="I452" s="56"/>
    </row>
    <row r="453" spans="1:9" s="68" customFormat="1" x14ac:dyDescent="0.2">
      <c r="A453" s="65"/>
      <c r="B453" s="66"/>
      <c r="C453" s="67"/>
      <c r="D453" s="56"/>
      <c r="E453" s="65"/>
      <c r="H453" s="56"/>
      <c r="I453" s="56"/>
    </row>
    <row r="454" spans="1:9" s="68" customFormat="1" x14ac:dyDescent="0.2">
      <c r="A454" s="65"/>
      <c r="B454" s="66"/>
      <c r="C454" s="67"/>
      <c r="D454" s="56"/>
      <c r="E454" s="65"/>
      <c r="H454" s="56"/>
      <c r="I454" s="56"/>
    </row>
    <row r="455" spans="1:9" s="68" customFormat="1" x14ac:dyDescent="0.2">
      <c r="A455" s="65"/>
      <c r="B455" s="66"/>
      <c r="C455" s="67"/>
      <c r="D455" s="56"/>
      <c r="E455" s="65"/>
      <c r="H455" s="56"/>
      <c r="I455" s="56"/>
    </row>
    <row r="456" spans="1:9" s="68" customFormat="1" x14ac:dyDescent="0.2">
      <c r="A456" s="65"/>
      <c r="B456" s="66"/>
      <c r="C456" s="67"/>
      <c r="D456" s="56"/>
      <c r="E456" s="65"/>
      <c r="H456" s="56"/>
      <c r="I456" s="56"/>
    </row>
    <row r="457" spans="1:9" s="68" customFormat="1" x14ac:dyDescent="0.2">
      <c r="A457" s="65"/>
      <c r="B457" s="66"/>
      <c r="C457" s="67"/>
      <c r="D457" s="56"/>
      <c r="E457" s="65"/>
      <c r="H457" s="56"/>
      <c r="I457" s="56"/>
    </row>
    <row r="458" spans="1:9" s="68" customFormat="1" x14ac:dyDescent="0.2">
      <c r="A458" s="65"/>
      <c r="B458" s="66"/>
      <c r="C458" s="67"/>
      <c r="D458" s="56"/>
      <c r="E458" s="65"/>
      <c r="H458" s="56"/>
      <c r="I458" s="56"/>
    </row>
    <row r="459" spans="1:9" s="68" customFormat="1" x14ac:dyDescent="0.2">
      <c r="A459" s="65"/>
      <c r="B459" s="66"/>
      <c r="C459" s="67"/>
      <c r="D459" s="56"/>
      <c r="E459" s="65"/>
      <c r="H459" s="56"/>
      <c r="I459" s="56"/>
    </row>
    <row r="460" spans="1:9" s="68" customFormat="1" x14ac:dyDescent="0.2">
      <c r="A460" s="65"/>
      <c r="B460" s="66"/>
      <c r="C460" s="67"/>
      <c r="D460" s="56"/>
      <c r="E460" s="65"/>
      <c r="H460" s="56"/>
      <c r="I460" s="56"/>
    </row>
    <row r="461" spans="1:9" s="68" customFormat="1" x14ac:dyDescent="0.2">
      <c r="A461" s="65"/>
      <c r="B461" s="66"/>
      <c r="C461" s="67"/>
      <c r="D461" s="56"/>
      <c r="E461" s="65"/>
      <c r="H461" s="56"/>
      <c r="I461" s="56"/>
    </row>
    <row r="462" spans="1:9" s="68" customFormat="1" x14ac:dyDescent="0.2">
      <c r="A462" s="65"/>
      <c r="B462" s="66"/>
      <c r="C462" s="67"/>
      <c r="D462" s="56"/>
      <c r="E462" s="65"/>
      <c r="H462" s="56"/>
      <c r="I462" s="56"/>
    </row>
    <row r="463" spans="1:9" s="68" customFormat="1" x14ac:dyDescent="0.2">
      <c r="A463" s="65"/>
      <c r="B463" s="66"/>
      <c r="C463" s="67"/>
      <c r="D463" s="56"/>
      <c r="E463" s="65"/>
      <c r="H463" s="56"/>
      <c r="I463" s="56"/>
    </row>
    <row r="464" spans="1:9" s="68" customFormat="1" x14ac:dyDescent="0.2">
      <c r="A464" s="65"/>
      <c r="B464" s="66"/>
      <c r="C464" s="67"/>
      <c r="D464" s="56"/>
      <c r="E464" s="65"/>
      <c r="H464" s="56"/>
      <c r="I464" s="56"/>
    </row>
    <row r="465" spans="1:9" s="68" customFormat="1" x14ac:dyDescent="0.2">
      <c r="A465" s="65"/>
      <c r="B465" s="66"/>
      <c r="C465" s="67"/>
      <c r="D465" s="56"/>
      <c r="E465" s="65"/>
      <c r="H465" s="56"/>
      <c r="I465" s="56"/>
    </row>
    <row r="466" spans="1:9" s="68" customFormat="1" x14ac:dyDescent="0.2">
      <c r="A466" s="65"/>
      <c r="B466" s="66"/>
      <c r="C466" s="67"/>
      <c r="D466" s="56"/>
      <c r="E466" s="65"/>
      <c r="H466" s="56"/>
      <c r="I466" s="56"/>
    </row>
    <row r="467" spans="1:9" s="68" customFormat="1" x14ac:dyDescent="0.2">
      <c r="A467" s="65"/>
      <c r="B467" s="66"/>
      <c r="C467" s="67"/>
      <c r="D467" s="56"/>
      <c r="E467" s="65"/>
      <c r="H467" s="56"/>
      <c r="I467" s="56"/>
    </row>
    <row r="468" spans="1:9" s="68" customFormat="1" x14ac:dyDescent="0.2">
      <c r="A468" s="65"/>
      <c r="B468" s="66"/>
      <c r="C468" s="67"/>
      <c r="D468" s="56"/>
      <c r="E468" s="65"/>
      <c r="H468" s="56"/>
      <c r="I468" s="56"/>
    </row>
    <row r="469" spans="1:9" s="68" customFormat="1" x14ac:dyDescent="0.2">
      <c r="A469" s="65"/>
      <c r="B469" s="66"/>
      <c r="C469" s="67"/>
      <c r="D469" s="56"/>
      <c r="E469" s="65"/>
      <c r="H469" s="56"/>
      <c r="I469" s="56"/>
    </row>
    <row r="470" spans="1:9" s="68" customFormat="1" x14ac:dyDescent="0.2">
      <c r="A470" s="65"/>
      <c r="B470" s="66"/>
      <c r="C470" s="67"/>
      <c r="D470" s="56"/>
      <c r="E470" s="65"/>
      <c r="H470" s="56"/>
      <c r="I470" s="56"/>
    </row>
    <row r="471" spans="1:9" s="68" customFormat="1" x14ac:dyDescent="0.2">
      <c r="A471" s="65"/>
      <c r="B471" s="66"/>
      <c r="C471" s="67"/>
      <c r="D471" s="56"/>
      <c r="E471" s="65"/>
      <c r="H471" s="56"/>
      <c r="I471" s="56"/>
    </row>
    <row r="472" spans="1:9" s="68" customFormat="1" x14ac:dyDescent="0.2">
      <c r="A472" s="65"/>
      <c r="B472" s="66"/>
      <c r="C472" s="67"/>
      <c r="D472" s="56"/>
      <c r="E472" s="65"/>
      <c r="H472" s="56"/>
      <c r="I472" s="56"/>
    </row>
    <row r="473" spans="1:9" s="68" customFormat="1" x14ac:dyDescent="0.2">
      <c r="A473" s="65"/>
      <c r="B473" s="66"/>
      <c r="C473" s="67"/>
      <c r="D473" s="56"/>
      <c r="E473" s="65"/>
      <c r="H473" s="56"/>
      <c r="I473" s="56"/>
    </row>
    <row r="474" spans="1:9" s="68" customFormat="1" x14ac:dyDescent="0.2">
      <c r="A474" s="65"/>
      <c r="B474" s="66"/>
      <c r="C474" s="67"/>
      <c r="D474" s="56"/>
      <c r="E474" s="65"/>
      <c r="H474" s="56"/>
      <c r="I474" s="56"/>
    </row>
    <row r="475" spans="1:9" s="68" customFormat="1" x14ac:dyDescent="0.2">
      <c r="A475" s="65"/>
      <c r="B475" s="66"/>
      <c r="C475" s="67"/>
      <c r="D475" s="56"/>
      <c r="E475" s="65"/>
      <c r="H475" s="56"/>
      <c r="I475" s="56"/>
    </row>
    <row r="476" spans="1:9" s="68" customFormat="1" x14ac:dyDescent="0.2">
      <c r="A476" s="65"/>
      <c r="B476" s="66"/>
      <c r="C476" s="67"/>
      <c r="D476" s="56"/>
      <c r="E476" s="65"/>
      <c r="H476" s="56"/>
      <c r="I476" s="56"/>
    </row>
    <row r="477" spans="1:9" s="68" customFormat="1" x14ac:dyDescent="0.2">
      <c r="A477" s="65"/>
      <c r="B477" s="66"/>
      <c r="C477" s="67"/>
      <c r="D477" s="56"/>
      <c r="E477" s="65"/>
      <c r="H477" s="56"/>
      <c r="I477" s="56"/>
    </row>
    <row r="478" spans="1:9" s="68" customFormat="1" x14ac:dyDescent="0.2">
      <c r="A478" s="65"/>
      <c r="B478" s="66"/>
      <c r="C478" s="67"/>
      <c r="D478" s="56"/>
      <c r="E478" s="65"/>
      <c r="H478" s="56"/>
      <c r="I478" s="56"/>
    </row>
    <row r="479" spans="1:9" s="68" customFormat="1" x14ac:dyDescent="0.2">
      <c r="A479" s="65"/>
      <c r="B479" s="66"/>
      <c r="C479" s="67"/>
      <c r="D479" s="56"/>
      <c r="E479" s="65"/>
      <c r="H479" s="56"/>
      <c r="I479" s="56"/>
    </row>
    <row r="480" spans="1:9" s="68" customFormat="1" x14ac:dyDescent="0.2">
      <c r="A480" s="65"/>
      <c r="B480" s="66"/>
      <c r="C480" s="67"/>
      <c r="D480" s="56"/>
      <c r="E480" s="65"/>
      <c r="H480" s="56"/>
      <c r="I480" s="56"/>
    </row>
    <row r="481" spans="1:9" s="68" customFormat="1" x14ac:dyDescent="0.2">
      <c r="A481" s="65"/>
      <c r="B481" s="66"/>
      <c r="C481" s="67"/>
      <c r="D481" s="56"/>
      <c r="E481" s="65"/>
      <c r="H481" s="56"/>
      <c r="I481" s="56"/>
    </row>
    <row r="482" spans="1:9" s="68" customFormat="1" x14ac:dyDescent="0.2">
      <c r="A482" s="65"/>
      <c r="B482" s="66"/>
      <c r="C482" s="67"/>
      <c r="D482" s="56"/>
      <c r="E482" s="65"/>
      <c r="H482" s="56"/>
      <c r="I482" s="56"/>
    </row>
    <row r="483" spans="1:9" s="68" customFormat="1" x14ac:dyDescent="0.2">
      <c r="A483" s="65"/>
      <c r="B483" s="66"/>
      <c r="C483" s="67"/>
      <c r="D483" s="56"/>
      <c r="E483" s="65"/>
      <c r="H483" s="56"/>
      <c r="I483" s="56"/>
    </row>
    <row r="484" spans="1:9" s="68" customFormat="1" x14ac:dyDescent="0.2">
      <c r="A484" s="65"/>
      <c r="B484" s="66"/>
      <c r="C484" s="67"/>
      <c r="D484" s="56"/>
      <c r="E484" s="65"/>
      <c r="H484" s="56"/>
      <c r="I484" s="56"/>
    </row>
    <row r="485" spans="1:9" s="68" customFormat="1" x14ac:dyDescent="0.2">
      <c r="A485" s="65"/>
      <c r="B485" s="66"/>
      <c r="C485" s="67"/>
      <c r="D485" s="56"/>
      <c r="E485" s="65"/>
      <c r="H485" s="56"/>
      <c r="I485" s="56"/>
    </row>
    <row r="486" spans="1:9" s="68" customFormat="1" x14ac:dyDescent="0.2">
      <c r="A486" s="65"/>
      <c r="B486" s="66"/>
      <c r="C486" s="67"/>
      <c r="D486" s="56"/>
      <c r="E486" s="65"/>
      <c r="H486" s="56"/>
      <c r="I486" s="56"/>
    </row>
    <row r="487" spans="1:9" s="68" customFormat="1" x14ac:dyDescent="0.2">
      <c r="A487" s="65"/>
      <c r="B487" s="66"/>
      <c r="C487" s="67"/>
      <c r="D487" s="56"/>
      <c r="E487" s="65"/>
      <c r="H487" s="56"/>
      <c r="I487" s="56"/>
    </row>
    <row r="488" spans="1:9" s="68" customFormat="1" x14ac:dyDescent="0.2">
      <c r="A488" s="65"/>
      <c r="B488" s="66"/>
      <c r="C488" s="67"/>
      <c r="D488" s="56"/>
      <c r="E488" s="65"/>
      <c r="H488" s="56"/>
      <c r="I488" s="56"/>
    </row>
    <row r="489" spans="1:9" s="68" customFormat="1" x14ac:dyDescent="0.2">
      <c r="A489" s="65"/>
      <c r="B489" s="66"/>
      <c r="C489" s="67"/>
      <c r="D489" s="56"/>
      <c r="E489" s="65"/>
      <c r="H489" s="56"/>
      <c r="I489" s="56"/>
    </row>
    <row r="490" spans="1:9" s="68" customFormat="1" x14ac:dyDescent="0.2">
      <c r="A490" s="65"/>
      <c r="B490" s="66"/>
      <c r="C490" s="67"/>
      <c r="D490" s="56"/>
      <c r="E490" s="65"/>
      <c r="H490" s="56"/>
      <c r="I490" s="56"/>
    </row>
    <row r="491" spans="1:9" s="68" customFormat="1" x14ac:dyDescent="0.2">
      <c r="A491" s="65"/>
      <c r="B491" s="66"/>
      <c r="C491" s="67"/>
      <c r="D491" s="56"/>
      <c r="E491" s="65"/>
      <c r="H491" s="56"/>
      <c r="I491" s="56"/>
    </row>
    <row r="492" spans="1:9" s="68" customFormat="1" x14ac:dyDescent="0.2">
      <c r="A492" s="65"/>
      <c r="B492" s="66"/>
      <c r="C492" s="67"/>
      <c r="D492" s="56"/>
      <c r="E492" s="65"/>
      <c r="H492" s="56"/>
      <c r="I492" s="56"/>
    </row>
    <row r="493" spans="1:9" s="68" customFormat="1" x14ac:dyDescent="0.2">
      <c r="A493" s="65"/>
      <c r="B493" s="66"/>
      <c r="C493" s="67"/>
      <c r="D493" s="56"/>
      <c r="E493" s="65"/>
      <c r="H493" s="56"/>
      <c r="I493" s="56"/>
    </row>
    <row r="494" spans="1:9" s="68" customFormat="1" x14ac:dyDescent="0.2">
      <c r="A494" s="65"/>
      <c r="B494" s="66"/>
      <c r="C494" s="67"/>
      <c r="D494" s="56"/>
      <c r="E494" s="65"/>
      <c r="H494" s="56"/>
      <c r="I494" s="56"/>
    </row>
    <row r="495" spans="1:9" s="68" customFormat="1" x14ac:dyDescent="0.2">
      <c r="A495" s="65"/>
      <c r="B495" s="66"/>
      <c r="C495" s="67"/>
      <c r="D495" s="56"/>
      <c r="E495" s="65"/>
      <c r="H495" s="56"/>
      <c r="I495" s="56"/>
    </row>
    <row r="496" spans="1:9" s="68" customFormat="1" x14ac:dyDescent="0.2">
      <c r="A496" s="65"/>
      <c r="B496" s="66"/>
      <c r="C496" s="67"/>
      <c r="D496" s="56"/>
      <c r="E496" s="65"/>
      <c r="H496" s="56"/>
      <c r="I496" s="56"/>
    </row>
    <row r="497" spans="1:9" s="68" customFormat="1" x14ac:dyDescent="0.2">
      <c r="A497" s="65"/>
      <c r="B497" s="66"/>
      <c r="C497" s="67"/>
      <c r="D497" s="56"/>
      <c r="E497" s="65"/>
      <c r="H497" s="56"/>
      <c r="I497" s="56"/>
    </row>
    <row r="498" spans="1:9" s="68" customFormat="1" x14ac:dyDescent="0.2">
      <c r="A498" s="65"/>
      <c r="B498" s="66"/>
      <c r="C498" s="67"/>
      <c r="D498" s="56"/>
      <c r="E498" s="65"/>
      <c r="H498" s="56"/>
      <c r="I498" s="56"/>
    </row>
    <row r="499" spans="1:9" s="68" customFormat="1" x14ac:dyDescent="0.2">
      <c r="A499" s="65"/>
      <c r="B499" s="66"/>
      <c r="C499" s="67"/>
      <c r="D499" s="56"/>
      <c r="E499" s="65"/>
      <c r="H499" s="56"/>
      <c r="I499" s="56"/>
    </row>
    <row r="500" spans="1:9" s="68" customFormat="1" x14ac:dyDescent="0.2">
      <c r="A500" s="65"/>
      <c r="B500" s="66"/>
      <c r="C500" s="67"/>
      <c r="D500" s="56"/>
      <c r="E500" s="65"/>
      <c r="H500" s="56"/>
      <c r="I500" s="56"/>
    </row>
    <row r="501" spans="1:9" s="68" customFormat="1" x14ac:dyDescent="0.2">
      <c r="A501" s="65"/>
      <c r="B501" s="66"/>
      <c r="C501" s="67"/>
      <c r="D501" s="56"/>
      <c r="E501" s="65"/>
      <c r="H501" s="56"/>
      <c r="I501" s="56"/>
    </row>
    <row r="502" spans="1:9" s="68" customFormat="1" x14ac:dyDescent="0.2">
      <c r="A502" s="65"/>
      <c r="B502" s="66"/>
      <c r="C502" s="67"/>
      <c r="D502" s="56"/>
      <c r="E502" s="65"/>
      <c r="H502" s="56"/>
      <c r="I502" s="56"/>
    </row>
    <row r="503" spans="1:9" s="68" customFormat="1" x14ac:dyDescent="0.2">
      <c r="A503" s="65"/>
      <c r="B503" s="66"/>
      <c r="C503" s="67"/>
      <c r="D503" s="56"/>
      <c r="E503" s="65"/>
      <c r="H503" s="56"/>
      <c r="I503" s="56"/>
    </row>
    <row r="504" spans="1:9" s="68" customFormat="1" x14ac:dyDescent="0.2">
      <c r="A504" s="65"/>
      <c r="B504" s="66"/>
      <c r="C504" s="67"/>
      <c r="D504" s="56"/>
      <c r="E504" s="65"/>
      <c r="H504" s="56"/>
      <c r="I504" s="56"/>
    </row>
    <row r="505" spans="1:9" s="68" customFormat="1" x14ac:dyDescent="0.2">
      <c r="A505" s="65"/>
      <c r="B505" s="66"/>
      <c r="C505" s="67"/>
      <c r="D505" s="56"/>
      <c r="E505" s="65"/>
      <c r="H505" s="56"/>
      <c r="I505" s="56"/>
    </row>
    <row r="506" spans="1:9" s="68" customFormat="1" x14ac:dyDescent="0.2">
      <c r="A506" s="65"/>
      <c r="B506" s="66"/>
      <c r="C506" s="67"/>
      <c r="D506" s="56"/>
      <c r="E506" s="65"/>
      <c r="H506" s="56"/>
      <c r="I506" s="56"/>
    </row>
    <row r="507" spans="1:9" s="68" customFormat="1" x14ac:dyDescent="0.2">
      <c r="A507" s="65"/>
      <c r="B507" s="66"/>
      <c r="C507" s="67"/>
      <c r="D507" s="56"/>
      <c r="E507" s="65"/>
      <c r="H507" s="56"/>
      <c r="I507" s="56"/>
    </row>
    <row r="508" spans="1:9" s="68" customFormat="1" x14ac:dyDescent="0.2">
      <c r="A508" s="65"/>
      <c r="B508" s="66"/>
      <c r="C508" s="67"/>
      <c r="D508" s="56"/>
      <c r="E508" s="65"/>
      <c r="H508" s="56"/>
      <c r="I508" s="56"/>
    </row>
    <row r="509" spans="1:9" s="68" customFormat="1" x14ac:dyDescent="0.2">
      <c r="A509" s="65"/>
      <c r="B509" s="66"/>
      <c r="C509" s="67"/>
      <c r="D509" s="56"/>
      <c r="E509" s="65"/>
      <c r="H509" s="56"/>
      <c r="I509" s="56"/>
    </row>
    <row r="510" spans="1:9" s="68" customFormat="1" x14ac:dyDescent="0.2">
      <c r="A510" s="65"/>
      <c r="B510" s="66"/>
      <c r="C510" s="67"/>
      <c r="D510" s="56"/>
      <c r="E510" s="65"/>
      <c r="H510" s="56"/>
      <c r="I510" s="56"/>
    </row>
    <row r="511" spans="1:9" s="68" customFormat="1" x14ac:dyDescent="0.2">
      <c r="A511" s="65"/>
      <c r="B511" s="66"/>
      <c r="C511" s="67"/>
      <c r="D511" s="56"/>
      <c r="E511" s="65"/>
      <c r="H511" s="56"/>
      <c r="I511" s="56"/>
    </row>
    <row r="512" spans="1:9" s="68" customFormat="1" x14ac:dyDescent="0.2">
      <c r="A512" s="65"/>
      <c r="B512" s="66"/>
      <c r="C512" s="67"/>
      <c r="D512" s="56"/>
      <c r="E512" s="65"/>
      <c r="H512" s="56"/>
      <c r="I512" s="56"/>
    </row>
    <row r="513" spans="1:9" s="68" customFormat="1" x14ac:dyDescent="0.2">
      <c r="A513" s="65"/>
      <c r="B513" s="66"/>
      <c r="C513" s="67"/>
      <c r="D513" s="56"/>
      <c r="E513" s="65"/>
      <c r="H513" s="56"/>
      <c r="I513" s="56"/>
    </row>
    <row r="514" spans="1:9" s="68" customFormat="1" x14ac:dyDescent="0.2">
      <c r="A514" s="65"/>
      <c r="B514" s="66"/>
      <c r="C514" s="67"/>
      <c r="D514" s="56"/>
      <c r="E514" s="65"/>
      <c r="H514" s="56"/>
      <c r="I514" s="56"/>
    </row>
    <row r="515" spans="1:9" s="68" customFormat="1" x14ac:dyDescent="0.2">
      <c r="A515" s="65"/>
      <c r="B515" s="66"/>
      <c r="C515" s="67"/>
      <c r="D515" s="56"/>
      <c r="E515" s="65"/>
      <c r="H515" s="56"/>
      <c r="I515" s="56"/>
    </row>
    <row r="516" spans="1:9" s="68" customFormat="1" x14ac:dyDescent="0.2">
      <c r="A516" s="65"/>
      <c r="B516" s="66"/>
      <c r="C516" s="67"/>
      <c r="D516" s="56"/>
      <c r="E516" s="65"/>
      <c r="H516" s="56"/>
      <c r="I516" s="56"/>
    </row>
    <row r="517" spans="1:9" s="68" customFormat="1" x14ac:dyDescent="0.2">
      <c r="A517" s="65"/>
      <c r="B517" s="66"/>
      <c r="C517" s="67"/>
      <c r="D517" s="56"/>
      <c r="E517" s="65"/>
      <c r="H517" s="56"/>
      <c r="I517" s="56"/>
    </row>
    <row r="518" spans="1:9" s="68" customFormat="1" x14ac:dyDescent="0.2">
      <c r="A518" s="65"/>
      <c r="B518" s="66"/>
      <c r="C518" s="67"/>
      <c r="D518" s="56"/>
      <c r="E518" s="65"/>
      <c r="H518" s="56"/>
      <c r="I518" s="56"/>
    </row>
    <row r="519" spans="1:9" s="68" customFormat="1" x14ac:dyDescent="0.2">
      <c r="A519" s="65"/>
      <c r="B519" s="66"/>
      <c r="C519" s="67"/>
      <c r="D519" s="56"/>
      <c r="E519" s="65"/>
      <c r="H519" s="56"/>
      <c r="I519" s="56"/>
    </row>
    <row r="520" spans="1:9" s="68" customFormat="1" x14ac:dyDescent="0.2">
      <c r="A520" s="65"/>
      <c r="B520" s="66"/>
      <c r="C520" s="67"/>
      <c r="D520" s="56"/>
      <c r="E520" s="65"/>
      <c r="H520" s="56"/>
      <c r="I520" s="56"/>
    </row>
    <row r="521" spans="1:9" s="68" customFormat="1" x14ac:dyDescent="0.2">
      <c r="A521" s="65"/>
      <c r="B521" s="66"/>
      <c r="C521" s="67"/>
      <c r="D521" s="56"/>
      <c r="E521" s="65"/>
      <c r="H521" s="56"/>
      <c r="I521" s="56"/>
    </row>
    <row r="522" spans="1:9" s="68" customFormat="1" x14ac:dyDescent="0.2">
      <c r="A522" s="65"/>
      <c r="B522" s="66"/>
      <c r="C522" s="67"/>
      <c r="D522" s="56"/>
      <c r="E522" s="65"/>
      <c r="H522" s="56"/>
      <c r="I522" s="56"/>
    </row>
    <row r="523" spans="1:9" s="68" customFormat="1" x14ac:dyDescent="0.2">
      <c r="A523" s="65"/>
      <c r="B523" s="66"/>
      <c r="C523" s="67"/>
      <c r="D523" s="56"/>
      <c r="E523" s="65"/>
      <c r="H523" s="56"/>
      <c r="I523" s="56"/>
    </row>
    <row r="524" spans="1:9" s="68" customFormat="1" x14ac:dyDescent="0.2">
      <c r="A524" s="65"/>
      <c r="B524" s="66"/>
      <c r="C524" s="67"/>
      <c r="D524" s="56"/>
      <c r="E524" s="65"/>
      <c r="H524" s="56"/>
      <c r="I524" s="56"/>
    </row>
    <row r="525" spans="1:9" s="68" customFormat="1" x14ac:dyDescent="0.2">
      <c r="A525" s="65"/>
      <c r="B525" s="66"/>
      <c r="C525" s="67"/>
      <c r="D525" s="56"/>
      <c r="E525" s="65"/>
      <c r="H525" s="56"/>
      <c r="I525" s="56"/>
    </row>
    <row r="526" spans="1:9" s="68" customFormat="1" x14ac:dyDescent="0.2">
      <c r="A526" s="65"/>
      <c r="B526" s="66"/>
      <c r="C526" s="67"/>
      <c r="D526" s="56"/>
      <c r="E526" s="65"/>
      <c r="H526" s="56"/>
      <c r="I526" s="56"/>
    </row>
    <row r="527" spans="1:9" s="68" customFormat="1" x14ac:dyDescent="0.2">
      <c r="A527" s="65"/>
      <c r="B527" s="66"/>
      <c r="C527" s="67"/>
      <c r="D527" s="56"/>
      <c r="E527" s="65"/>
      <c r="H527" s="56"/>
      <c r="I527" s="56"/>
    </row>
    <row r="528" spans="1:9" s="68" customFormat="1" x14ac:dyDescent="0.2">
      <c r="A528" s="65"/>
      <c r="B528" s="66"/>
      <c r="C528" s="67"/>
      <c r="D528" s="56"/>
      <c r="E528" s="65"/>
      <c r="H528" s="56"/>
      <c r="I528" s="56"/>
    </row>
    <row r="529" spans="1:9" s="68" customFormat="1" x14ac:dyDescent="0.2">
      <c r="A529" s="65"/>
      <c r="B529" s="66"/>
      <c r="C529" s="67"/>
      <c r="D529" s="56"/>
      <c r="E529" s="65"/>
      <c r="H529" s="56"/>
      <c r="I529" s="56"/>
    </row>
    <row r="530" spans="1:9" s="68" customFormat="1" x14ac:dyDescent="0.2">
      <c r="A530" s="65"/>
      <c r="B530" s="66"/>
      <c r="C530" s="67"/>
      <c r="D530" s="56"/>
      <c r="E530" s="65"/>
      <c r="H530" s="56"/>
      <c r="I530" s="56"/>
    </row>
    <row r="531" spans="1:9" s="68" customFormat="1" x14ac:dyDescent="0.2">
      <c r="A531" s="65"/>
      <c r="B531" s="66"/>
      <c r="C531" s="67"/>
      <c r="D531" s="56"/>
      <c r="E531" s="65"/>
      <c r="H531" s="56"/>
      <c r="I531" s="56"/>
    </row>
    <row r="532" spans="1:9" s="68" customFormat="1" x14ac:dyDescent="0.2">
      <c r="A532" s="65"/>
      <c r="B532" s="66"/>
      <c r="C532" s="67"/>
      <c r="D532" s="56"/>
      <c r="E532" s="65"/>
      <c r="H532" s="56"/>
      <c r="I532" s="56"/>
    </row>
    <row r="533" spans="1:9" s="68" customFormat="1" x14ac:dyDescent="0.2">
      <c r="A533" s="65"/>
      <c r="B533" s="66"/>
      <c r="C533" s="67"/>
      <c r="D533" s="56"/>
      <c r="E533" s="65"/>
      <c r="H533" s="56"/>
      <c r="I533" s="56"/>
    </row>
    <row r="534" spans="1:9" s="68" customFormat="1" x14ac:dyDescent="0.2">
      <c r="A534" s="65"/>
      <c r="B534" s="66"/>
      <c r="C534" s="67"/>
      <c r="D534" s="56"/>
      <c r="E534" s="65"/>
      <c r="H534" s="56"/>
      <c r="I534" s="56"/>
    </row>
    <row r="535" spans="1:9" s="68" customFormat="1" x14ac:dyDescent="0.2">
      <c r="A535" s="65"/>
      <c r="B535" s="66"/>
      <c r="C535" s="67"/>
      <c r="D535" s="56"/>
      <c r="E535" s="65"/>
      <c r="H535" s="56"/>
      <c r="I535" s="56"/>
    </row>
    <row r="536" spans="1:9" s="68" customFormat="1" x14ac:dyDescent="0.2">
      <c r="A536" s="65"/>
      <c r="B536" s="66"/>
      <c r="C536" s="67"/>
      <c r="D536" s="56"/>
      <c r="E536" s="65"/>
      <c r="H536" s="56"/>
      <c r="I536" s="56"/>
    </row>
    <row r="537" spans="1:9" s="68" customFormat="1" x14ac:dyDescent="0.2">
      <c r="A537" s="65"/>
      <c r="B537" s="66"/>
      <c r="C537" s="67"/>
      <c r="D537" s="56"/>
      <c r="E537" s="65"/>
      <c r="H537" s="56"/>
      <c r="I537" s="56"/>
    </row>
    <row r="538" spans="1:9" s="68" customFormat="1" x14ac:dyDescent="0.2">
      <c r="A538" s="65"/>
      <c r="B538" s="66"/>
      <c r="C538" s="67"/>
      <c r="D538" s="56"/>
      <c r="E538" s="65"/>
      <c r="H538" s="56"/>
      <c r="I538" s="56"/>
    </row>
    <row r="539" spans="1:9" s="68" customFormat="1" x14ac:dyDescent="0.2">
      <c r="A539" s="65"/>
      <c r="B539" s="66"/>
      <c r="C539" s="67"/>
      <c r="D539" s="56"/>
      <c r="E539" s="65"/>
      <c r="H539" s="56"/>
      <c r="I539" s="56"/>
    </row>
    <row r="540" spans="1:9" s="68" customFormat="1" x14ac:dyDescent="0.2">
      <c r="A540" s="65"/>
      <c r="B540" s="66"/>
      <c r="C540" s="67"/>
      <c r="D540" s="56"/>
      <c r="E540" s="65"/>
      <c r="H540" s="56"/>
      <c r="I540" s="56"/>
    </row>
    <row r="541" spans="1:9" s="68" customFormat="1" x14ac:dyDescent="0.2">
      <c r="A541" s="65"/>
      <c r="B541" s="66"/>
      <c r="C541" s="67"/>
      <c r="D541" s="56"/>
      <c r="E541" s="65"/>
      <c r="H541" s="56"/>
      <c r="I541" s="56"/>
    </row>
    <row r="542" spans="1:9" s="68" customFormat="1" x14ac:dyDescent="0.2">
      <c r="A542" s="65"/>
      <c r="B542" s="66"/>
      <c r="C542" s="67"/>
      <c r="D542" s="56"/>
      <c r="E542" s="65"/>
      <c r="H542" s="56"/>
      <c r="I542" s="56"/>
    </row>
    <row r="543" spans="1:9" s="68" customFormat="1" x14ac:dyDescent="0.2">
      <c r="A543" s="65"/>
      <c r="B543" s="66"/>
      <c r="C543" s="67"/>
      <c r="D543" s="56"/>
      <c r="E543" s="65"/>
      <c r="H543" s="56"/>
      <c r="I543" s="56"/>
    </row>
    <row r="544" spans="1:9" s="68" customFormat="1" x14ac:dyDescent="0.2">
      <c r="A544" s="65"/>
      <c r="B544" s="66"/>
      <c r="C544" s="67"/>
      <c r="D544" s="56"/>
      <c r="E544" s="65"/>
      <c r="H544" s="56"/>
      <c r="I544" s="56"/>
    </row>
    <row r="545" spans="1:9" s="68" customFormat="1" x14ac:dyDescent="0.2">
      <c r="A545" s="65"/>
      <c r="B545" s="66"/>
      <c r="C545" s="67"/>
      <c r="D545" s="56"/>
      <c r="E545" s="65"/>
      <c r="H545" s="56"/>
      <c r="I545" s="56"/>
    </row>
    <row r="546" spans="1:9" s="68" customFormat="1" x14ac:dyDescent="0.2">
      <c r="A546" s="65"/>
      <c r="B546" s="66"/>
      <c r="C546" s="67"/>
      <c r="D546" s="56"/>
      <c r="E546" s="65"/>
      <c r="H546" s="56"/>
      <c r="I546" s="56"/>
    </row>
    <row r="547" spans="1:9" s="68" customFormat="1" x14ac:dyDescent="0.2">
      <c r="A547" s="65"/>
      <c r="B547" s="66"/>
      <c r="C547" s="67"/>
      <c r="D547" s="56"/>
      <c r="E547" s="65"/>
      <c r="H547" s="56"/>
      <c r="I547" s="56"/>
    </row>
    <row r="548" spans="1:9" s="68" customFormat="1" x14ac:dyDescent="0.2">
      <c r="A548" s="65"/>
      <c r="B548" s="66"/>
      <c r="C548" s="67"/>
      <c r="D548" s="56"/>
      <c r="E548" s="65"/>
      <c r="H548" s="56"/>
      <c r="I548" s="56"/>
    </row>
    <row r="549" spans="1:9" s="68" customFormat="1" x14ac:dyDescent="0.2">
      <c r="A549" s="65"/>
      <c r="B549" s="66"/>
      <c r="C549" s="67"/>
      <c r="D549" s="56"/>
      <c r="E549" s="65"/>
      <c r="H549" s="56"/>
      <c r="I549" s="56"/>
    </row>
    <row r="550" spans="1:9" s="68" customFormat="1" x14ac:dyDescent="0.2">
      <c r="A550" s="65"/>
      <c r="B550" s="66"/>
      <c r="C550" s="67"/>
      <c r="D550" s="56"/>
      <c r="E550" s="65"/>
      <c r="H550" s="56"/>
      <c r="I550" s="56"/>
    </row>
    <row r="551" spans="1:9" s="68" customFormat="1" x14ac:dyDescent="0.2">
      <c r="A551" s="65"/>
      <c r="B551" s="66"/>
      <c r="C551" s="67"/>
      <c r="D551" s="56"/>
      <c r="E551" s="65"/>
      <c r="H551" s="56"/>
      <c r="I551" s="56"/>
    </row>
    <row r="552" spans="1:9" s="68" customFormat="1" x14ac:dyDescent="0.2">
      <c r="A552" s="65"/>
      <c r="B552" s="66"/>
      <c r="C552" s="67"/>
      <c r="D552" s="56"/>
      <c r="E552" s="65"/>
      <c r="H552" s="56"/>
      <c r="I552" s="56"/>
    </row>
    <row r="553" spans="1:9" s="68" customFormat="1" x14ac:dyDescent="0.2">
      <c r="A553" s="65"/>
      <c r="B553" s="66"/>
      <c r="C553" s="67"/>
      <c r="D553" s="56"/>
      <c r="E553" s="65"/>
      <c r="H553" s="56"/>
      <c r="I553" s="56"/>
    </row>
    <row r="554" spans="1:9" s="68" customFormat="1" x14ac:dyDescent="0.2">
      <c r="A554" s="65"/>
      <c r="B554" s="66"/>
      <c r="C554" s="67"/>
      <c r="D554" s="56"/>
      <c r="E554" s="65"/>
      <c r="H554" s="56"/>
      <c r="I554" s="56"/>
    </row>
    <row r="555" spans="1:9" s="68" customFormat="1" x14ac:dyDescent="0.2">
      <c r="A555" s="65"/>
      <c r="B555" s="66"/>
      <c r="C555" s="67"/>
      <c r="D555" s="56"/>
      <c r="E555" s="65"/>
      <c r="H555" s="56"/>
      <c r="I555" s="56"/>
    </row>
    <row r="556" spans="1:9" s="68" customFormat="1" x14ac:dyDescent="0.2">
      <c r="A556" s="65"/>
      <c r="B556" s="66"/>
      <c r="C556" s="67"/>
      <c r="D556" s="56"/>
      <c r="E556" s="65"/>
      <c r="H556" s="56"/>
      <c r="I556" s="56"/>
    </row>
    <row r="557" spans="1:9" s="68" customFormat="1" x14ac:dyDescent="0.2">
      <c r="A557" s="65"/>
      <c r="B557" s="66"/>
      <c r="C557" s="67"/>
      <c r="D557" s="56"/>
      <c r="E557" s="65"/>
      <c r="H557" s="56"/>
      <c r="I557" s="56"/>
    </row>
    <row r="558" spans="1:9" s="68" customFormat="1" x14ac:dyDescent="0.2">
      <c r="A558" s="65"/>
      <c r="B558" s="66"/>
      <c r="C558" s="67"/>
      <c r="D558" s="56"/>
      <c r="E558" s="65"/>
      <c r="H558" s="56"/>
      <c r="I558" s="56"/>
    </row>
    <row r="559" spans="1:9" s="68" customFormat="1" x14ac:dyDescent="0.2">
      <c r="A559" s="65"/>
      <c r="B559" s="66"/>
      <c r="C559" s="67"/>
      <c r="D559" s="56"/>
      <c r="E559" s="65"/>
      <c r="H559" s="56"/>
      <c r="I559" s="56"/>
    </row>
    <row r="560" spans="1:9" s="68" customFormat="1" x14ac:dyDescent="0.2">
      <c r="A560" s="65"/>
      <c r="B560" s="66"/>
      <c r="C560" s="67"/>
      <c r="D560" s="56"/>
      <c r="E560" s="65"/>
      <c r="H560" s="56"/>
      <c r="I560" s="56"/>
    </row>
    <row r="561" spans="1:9" s="68" customFormat="1" x14ac:dyDescent="0.2">
      <c r="A561" s="65"/>
      <c r="B561" s="66"/>
      <c r="C561" s="67"/>
      <c r="D561" s="56"/>
      <c r="E561" s="65"/>
      <c r="H561" s="56"/>
      <c r="I561" s="56"/>
    </row>
    <row r="562" spans="1:9" s="68" customFormat="1" x14ac:dyDescent="0.2">
      <c r="A562" s="65"/>
      <c r="B562" s="66"/>
      <c r="C562" s="67"/>
      <c r="D562" s="56"/>
      <c r="E562" s="65"/>
      <c r="H562" s="56"/>
      <c r="I562" s="56"/>
    </row>
    <row r="563" spans="1:9" s="68" customFormat="1" x14ac:dyDescent="0.2">
      <c r="A563" s="65"/>
      <c r="B563" s="66"/>
      <c r="C563" s="67"/>
      <c r="D563" s="56"/>
      <c r="E563" s="65"/>
      <c r="H563" s="56"/>
      <c r="I563" s="56"/>
    </row>
    <row r="564" spans="1:9" s="68" customFormat="1" x14ac:dyDescent="0.2">
      <c r="A564" s="65"/>
      <c r="B564" s="66"/>
      <c r="C564" s="67"/>
      <c r="D564" s="56"/>
      <c r="E564" s="65"/>
      <c r="H564" s="56"/>
      <c r="I564" s="56"/>
    </row>
    <row r="565" spans="1:9" s="68" customFormat="1" x14ac:dyDescent="0.2">
      <c r="A565" s="65"/>
      <c r="B565" s="66"/>
      <c r="C565" s="67"/>
      <c r="D565" s="56"/>
      <c r="E565" s="65"/>
      <c r="H565" s="56"/>
      <c r="I565" s="56"/>
    </row>
    <row r="566" spans="1:9" s="68" customFormat="1" x14ac:dyDescent="0.2">
      <c r="A566" s="65"/>
      <c r="B566" s="66"/>
      <c r="C566" s="67"/>
      <c r="D566" s="56"/>
      <c r="E566" s="65"/>
      <c r="H566" s="56"/>
      <c r="I566" s="56"/>
    </row>
    <row r="567" spans="1:9" s="68" customFormat="1" x14ac:dyDescent="0.2">
      <c r="A567" s="65"/>
      <c r="B567" s="66"/>
      <c r="C567" s="67"/>
      <c r="D567" s="56"/>
      <c r="E567" s="65"/>
      <c r="H567" s="56"/>
      <c r="I567" s="56"/>
    </row>
    <row r="568" spans="1:9" s="68" customFormat="1" x14ac:dyDescent="0.2">
      <c r="A568" s="65"/>
      <c r="B568" s="66"/>
      <c r="C568" s="67"/>
      <c r="D568" s="56"/>
      <c r="E568" s="65"/>
      <c r="H568" s="56"/>
      <c r="I568" s="56"/>
    </row>
    <row r="569" spans="1:9" s="68" customFormat="1" x14ac:dyDescent="0.2">
      <c r="A569" s="65"/>
      <c r="B569" s="66"/>
      <c r="C569" s="67"/>
      <c r="D569" s="56"/>
      <c r="E569" s="65"/>
      <c r="H569" s="56"/>
      <c r="I569" s="56"/>
    </row>
    <row r="570" spans="1:9" s="68" customFormat="1" x14ac:dyDescent="0.2">
      <c r="A570" s="65"/>
      <c r="B570" s="66"/>
      <c r="C570" s="67"/>
      <c r="D570" s="56"/>
      <c r="E570" s="65"/>
      <c r="H570" s="56"/>
      <c r="I570" s="56"/>
    </row>
    <row r="571" spans="1:9" s="68" customFormat="1" x14ac:dyDescent="0.2">
      <c r="A571" s="65"/>
      <c r="B571" s="66"/>
      <c r="C571" s="67"/>
      <c r="D571" s="56"/>
      <c r="E571" s="65"/>
      <c r="H571" s="56"/>
      <c r="I571" s="56"/>
    </row>
    <row r="572" spans="1:9" s="68" customFormat="1" x14ac:dyDescent="0.2">
      <c r="A572" s="65"/>
      <c r="B572" s="66"/>
      <c r="C572" s="67"/>
      <c r="D572" s="56"/>
      <c r="E572" s="65"/>
      <c r="H572" s="56"/>
      <c r="I572" s="56"/>
    </row>
    <row r="573" spans="1:9" s="68" customFormat="1" x14ac:dyDescent="0.2">
      <c r="A573" s="65"/>
      <c r="B573" s="66"/>
      <c r="C573" s="67"/>
      <c r="D573" s="56"/>
      <c r="E573" s="65"/>
      <c r="H573" s="56"/>
      <c r="I573" s="56"/>
    </row>
    <row r="574" spans="1:9" s="68" customFormat="1" x14ac:dyDescent="0.2">
      <c r="A574" s="65"/>
      <c r="B574" s="66"/>
      <c r="C574" s="67"/>
      <c r="D574" s="56"/>
      <c r="E574" s="65"/>
      <c r="H574" s="56"/>
      <c r="I574" s="56"/>
    </row>
    <row r="575" spans="1:9" s="68" customFormat="1" x14ac:dyDescent="0.2">
      <c r="A575" s="65"/>
      <c r="B575" s="66"/>
      <c r="C575" s="67"/>
      <c r="D575" s="56"/>
      <c r="E575" s="65"/>
      <c r="H575" s="56"/>
      <c r="I575" s="56"/>
    </row>
    <row r="576" spans="1:9" s="68" customFormat="1" x14ac:dyDescent="0.2">
      <c r="A576" s="65"/>
      <c r="B576" s="66"/>
      <c r="C576" s="67"/>
      <c r="D576" s="56"/>
      <c r="E576" s="65"/>
      <c r="H576" s="56"/>
      <c r="I576" s="56"/>
    </row>
    <row r="577" spans="1:9" s="68" customFormat="1" x14ac:dyDescent="0.2">
      <c r="A577" s="65"/>
      <c r="B577" s="66"/>
      <c r="C577" s="67"/>
      <c r="D577" s="56"/>
      <c r="E577" s="65"/>
      <c r="H577" s="56"/>
      <c r="I577" s="56"/>
    </row>
    <row r="578" spans="1:9" s="68" customFormat="1" x14ac:dyDescent="0.2">
      <c r="A578" s="65"/>
      <c r="B578" s="66"/>
      <c r="C578" s="67"/>
      <c r="D578" s="56"/>
      <c r="E578" s="65"/>
      <c r="H578" s="56"/>
      <c r="I578" s="56"/>
    </row>
    <row r="579" spans="1:9" s="68" customFormat="1" x14ac:dyDescent="0.2">
      <c r="A579" s="65"/>
      <c r="B579" s="66"/>
      <c r="C579" s="67"/>
      <c r="D579" s="56"/>
      <c r="E579" s="65"/>
      <c r="H579" s="56"/>
      <c r="I579" s="56"/>
    </row>
    <row r="580" spans="1:9" s="68" customFormat="1" x14ac:dyDescent="0.2">
      <c r="A580" s="65"/>
      <c r="B580" s="66"/>
      <c r="C580" s="67"/>
      <c r="D580" s="56"/>
      <c r="E580" s="65"/>
      <c r="H580" s="56"/>
      <c r="I580" s="56"/>
    </row>
    <row r="581" spans="1:9" s="68" customFormat="1" x14ac:dyDescent="0.2">
      <c r="A581" s="65"/>
      <c r="B581" s="66"/>
      <c r="C581" s="67"/>
      <c r="D581" s="56"/>
      <c r="E581" s="65"/>
      <c r="H581" s="56"/>
      <c r="I581" s="56"/>
    </row>
  </sheetData>
  <pageMargins left="0.25" right="0.25" top="0.95" bottom="0.75" header="0.09" footer="0.3"/>
  <pageSetup scale="75" orientation="portrait" r:id="rId1"/>
  <headerFooter alignWithMargins="0">
    <oddHeader>&amp;CDepartment of Administrative Services
Elevator Upgrades/Replacements
2000
&amp;A
&amp;D</oddHeader>
    <oddFooter>&amp;LAcct Codes 0017-335-2000
Reversion 6/30/2027
&amp;C&amp;Z&amp;F&amp;R&amp;P/&amp;N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E408B-6E26-4D16-AEE8-88B31145B2C7}">
  <sheetPr>
    <pageSetUpPr fitToPage="1"/>
  </sheetPr>
  <dimension ref="A1:J568"/>
  <sheetViews>
    <sheetView zoomScaleNormal="100" workbookViewId="0">
      <selection activeCell="F17" sqref="F17"/>
    </sheetView>
  </sheetViews>
  <sheetFormatPr defaultColWidth="11.42578125" defaultRowHeight="12.75" x14ac:dyDescent="0.2"/>
  <cols>
    <col min="1" max="1" width="24.5703125" style="65" customWidth="1"/>
    <col min="2" max="2" width="9.42578125" style="66" customWidth="1"/>
    <col min="3" max="3" width="26" style="67" customWidth="1"/>
    <col min="4" max="4" width="14.42578125" style="56" customWidth="1"/>
    <col min="5" max="5" width="13.5703125" style="68" customWidth="1"/>
    <col min="6" max="6" width="12.42578125" style="68" customWidth="1"/>
    <col min="7" max="7" width="10.5703125" style="68" customWidth="1"/>
    <col min="8" max="8" width="13.7109375" style="56" customWidth="1"/>
    <col min="9" max="9" width="13.28515625" style="56" customWidth="1"/>
    <col min="10" max="10" width="6.7109375" style="56" customWidth="1"/>
    <col min="11" max="16384" width="11.42578125" style="56"/>
  </cols>
  <sheetData>
    <row r="1" spans="1:10" s="30" customFormat="1" ht="24.75" customHeight="1" x14ac:dyDescent="0.25">
      <c r="A1" s="2" t="str">
        <f>'RECAP #9440.00'!B1</f>
        <v>DAS CC Elevator Replacements</v>
      </c>
      <c r="B1" s="3"/>
      <c r="C1" s="4"/>
      <c r="D1" s="4"/>
      <c r="E1" s="4"/>
      <c r="F1" s="29"/>
      <c r="G1" s="29"/>
    </row>
    <row r="2" spans="1:10" s="30" customFormat="1" ht="15.75" x14ac:dyDescent="0.25">
      <c r="A2" s="6" t="str">
        <f>'RECAP #9440.00'!B2</f>
        <v>Project # 9440.00</v>
      </c>
      <c r="B2" s="5"/>
      <c r="C2" s="4"/>
      <c r="D2" s="4"/>
      <c r="E2" s="4"/>
      <c r="F2" s="29"/>
      <c r="G2" s="29"/>
    </row>
    <row r="3" spans="1:10" s="30" customFormat="1" ht="15.75" x14ac:dyDescent="0.25">
      <c r="A3" s="7" t="str">
        <f>'RECAP #9440.00'!B3</f>
        <v>Program code 944000</v>
      </c>
      <c r="B3" s="5"/>
      <c r="C3" s="4"/>
      <c r="D3" s="8" t="str">
        <f>'RECAP #9440.00'!E3</f>
        <v>Major Program 4D03</v>
      </c>
      <c r="E3" s="4"/>
      <c r="F3" s="29"/>
      <c r="G3" s="29"/>
    </row>
    <row r="4" spans="1:10" s="30" customFormat="1" ht="15.75" x14ac:dyDescent="0.25">
      <c r="A4" s="31" t="s">
        <v>228</v>
      </c>
      <c r="B4" s="32"/>
      <c r="C4" s="33"/>
      <c r="D4" s="34" t="s">
        <v>229</v>
      </c>
      <c r="E4" s="29"/>
      <c r="F4" s="29"/>
      <c r="G4" s="29"/>
    </row>
    <row r="5" spans="1:10" s="30" customFormat="1" ht="15.75" x14ac:dyDescent="0.25">
      <c r="A5" s="35" t="s">
        <v>86</v>
      </c>
      <c r="B5" s="36"/>
      <c r="C5" s="37"/>
      <c r="D5" s="38" t="s">
        <v>230</v>
      </c>
      <c r="E5" s="39"/>
      <c r="F5" s="40"/>
      <c r="G5" s="40"/>
      <c r="H5" s="36"/>
    </row>
    <row r="6" spans="1:10" s="30" customFormat="1" ht="15.75" x14ac:dyDescent="0.25">
      <c r="A6" s="11" t="str">
        <f>'RECAP #9440.00'!B6</f>
        <v>Project Manager - Brad T.</v>
      </c>
      <c r="B6" s="11"/>
      <c r="C6" s="41"/>
      <c r="D6" s="42" t="s">
        <v>231</v>
      </c>
      <c r="E6" s="43"/>
      <c r="F6" s="44"/>
      <c r="G6" s="40"/>
      <c r="H6" s="36"/>
    </row>
    <row r="7" spans="1:10" s="30" customFormat="1" ht="15.75" x14ac:dyDescent="0.25">
      <c r="B7" s="45"/>
      <c r="C7" s="45"/>
      <c r="D7" s="30" t="s">
        <v>232</v>
      </c>
      <c r="E7" s="44"/>
      <c r="F7" s="44"/>
      <c r="G7" s="40"/>
      <c r="H7" s="36"/>
      <c r="I7" s="30" t="s">
        <v>5</v>
      </c>
    </row>
    <row r="8" spans="1:10" s="30" customFormat="1" ht="32.25" thickBot="1" x14ac:dyDescent="0.3">
      <c r="A8" s="46" t="s">
        <v>20</v>
      </c>
      <c r="B8" s="47" t="s">
        <v>21</v>
      </c>
      <c r="C8" s="48" t="s">
        <v>22</v>
      </c>
      <c r="D8" s="49" t="s">
        <v>23</v>
      </c>
      <c r="E8" s="49" t="s">
        <v>24</v>
      </c>
      <c r="F8" s="49" t="s">
        <v>25</v>
      </c>
      <c r="G8" s="49" t="s">
        <v>26</v>
      </c>
      <c r="H8" s="49" t="s">
        <v>27</v>
      </c>
      <c r="I8" s="131" t="s">
        <v>183</v>
      </c>
    </row>
    <row r="9" spans="1:10" x14ac:dyDescent="0.2">
      <c r="A9" s="171" t="s">
        <v>299</v>
      </c>
      <c r="B9" s="172">
        <v>45793</v>
      </c>
      <c r="C9" s="173" t="s">
        <v>88</v>
      </c>
      <c r="D9" s="182">
        <v>381025</v>
      </c>
      <c r="E9" s="174">
        <f>D9</f>
        <v>381025</v>
      </c>
      <c r="F9" s="176"/>
      <c r="G9" s="176"/>
      <c r="H9" s="176">
        <f>E9</f>
        <v>381025</v>
      </c>
      <c r="I9" s="177"/>
      <c r="J9" s="177" t="s">
        <v>285</v>
      </c>
    </row>
    <row r="10" spans="1:10" x14ac:dyDescent="0.2">
      <c r="A10" s="50" t="s">
        <v>300</v>
      </c>
      <c r="B10" s="51">
        <v>45891</v>
      </c>
      <c r="C10" s="52" t="s">
        <v>287</v>
      </c>
      <c r="D10" s="121">
        <v>0</v>
      </c>
      <c r="E10" s="54">
        <f t="shared" ref="E10:E20" si="0">E9+D10</f>
        <v>381025</v>
      </c>
      <c r="F10" s="58"/>
      <c r="G10" s="55">
        <f t="shared" ref="G10:G20" si="1">G9+F10</f>
        <v>0</v>
      </c>
      <c r="H10" s="55">
        <f t="shared" ref="H10:H20" si="2">H9-F10+D10</f>
        <v>381025</v>
      </c>
    </row>
    <row r="11" spans="1:10" x14ac:dyDescent="0.2">
      <c r="A11" s="50" t="s">
        <v>398</v>
      </c>
      <c r="B11" s="51">
        <v>46020</v>
      </c>
      <c r="C11" s="52" t="s">
        <v>399</v>
      </c>
      <c r="D11" s="54"/>
      <c r="E11" s="54">
        <f t="shared" si="0"/>
        <v>381025</v>
      </c>
      <c r="F11" s="123">
        <v>119547.65</v>
      </c>
      <c r="G11" s="55">
        <f t="shared" si="1"/>
        <v>119547.65</v>
      </c>
      <c r="H11" s="55">
        <f t="shared" si="2"/>
        <v>261477.35</v>
      </c>
      <c r="I11" s="168">
        <f>6292.1</f>
        <v>6292.1</v>
      </c>
    </row>
    <row r="12" spans="1:10" x14ac:dyDescent="0.2">
      <c r="A12" s="50" t="s">
        <v>430</v>
      </c>
      <c r="B12" s="51">
        <v>46051</v>
      </c>
      <c r="C12" s="52" t="s">
        <v>431</v>
      </c>
      <c r="D12" s="54"/>
      <c r="E12" s="54">
        <f t="shared" si="0"/>
        <v>381025</v>
      </c>
      <c r="F12" s="123">
        <v>46350.23</v>
      </c>
      <c r="G12" s="55">
        <f t="shared" si="1"/>
        <v>165897.88</v>
      </c>
      <c r="H12" s="55">
        <f t="shared" si="2"/>
        <v>215127.12</v>
      </c>
      <c r="I12" s="168">
        <f>I11+2439.55</f>
        <v>8731.6500000000015</v>
      </c>
    </row>
    <row r="13" spans="1:10" x14ac:dyDescent="0.2">
      <c r="A13" s="50" t="s">
        <v>300</v>
      </c>
      <c r="B13" s="51">
        <v>46084</v>
      </c>
      <c r="C13" s="52" t="s">
        <v>373</v>
      </c>
      <c r="D13" s="121">
        <v>9542.4599999999991</v>
      </c>
      <c r="E13" s="54">
        <f t="shared" si="0"/>
        <v>390567.46</v>
      </c>
      <c r="F13" s="123"/>
      <c r="G13" s="55">
        <f t="shared" si="1"/>
        <v>165897.88</v>
      </c>
      <c r="H13" s="55">
        <f t="shared" si="2"/>
        <v>224669.58</v>
      </c>
      <c r="I13" s="168"/>
    </row>
    <row r="14" spans="1:10" x14ac:dyDescent="0.2">
      <c r="A14" s="50" t="s">
        <v>300</v>
      </c>
      <c r="B14" s="51">
        <v>46126</v>
      </c>
      <c r="C14" s="52" t="s">
        <v>480</v>
      </c>
      <c r="D14" s="121">
        <v>2497.6799999999998</v>
      </c>
      <c r="E14" s="54">
        <f t="shared" si="0"/>
        <v>393065.14</v>
      </c>
      <c r="F14" s="58"/>
      <c r="G14" s="55">
        <f t="shared" si="1"/>
        <v>165897.88</v>
      </c>
      <c r="H14" s="55">
        <f t="shared" si="2"/>
        <v>227167.25999999998</v>
      </c>
    </row>
    <row r="15" spans="1:10" x14ac:dyDescent="0.2">
      <c r="A15" s="50" t="s">
        <v>507</v>
      </c>
      <c r="B15" s="51">
        <v>46126</v>
      </c>
      <c r="C15" s="52" t="s">
        <v>508</v>
      </c>
      <c r="D15" s="54"/>
      <c r="E15" s="54">
        <f t="shared" si="0"/>
        <v>393065.14</v>
      </c>
      <c r="F15" s="123">
        <v>78158.3</v>
      </c>
      <c r="G15" s="55">
        <f t="shared" si="1"/>
        <v>244056.18</v>
      </c>
      <c r="H15" s="55">
        <f t="shared" si="2"/>
        <v>149008.95999999996</v>
      </c>
      <c r="I15" s="168">
        <f>I12+4113.71</f>
        <v>12845.36</v>
      </c>
    </row>
    <row r="16" spans="1:10" x14ac:dyDescent="0.2">
      <c r="A16" s="50" t="s">
        <v>300</v>
      </c>
      <c r="B16" s="51">
        <v>46148</v>
      </c>
      <c r="C16" s="52" t="s">
        <v>563</v>
      </c>
      <c r="D16" s="258">
        <v>-150</v>
      </c>
      <c r="E16" s="54">
        <f t="shared" si="0"/>
        <v>392915.14</v>
      </c>
      <c r="F16" s="58"/>
      <c r="G16" s="55">
        <f t="shared" si="1"/>
        <v>244056.18</v>
      </c>
      <c r="H16" s="55">
        <f t="shared" si="2"/>
        <v>148858.95999999996</v>
      </c>
    </row>
    <row r="17" spans="1:10" x14ac:dyDescent="0.2">
      <c r="A17" s="171" t="s">
        <v>562</v>
      </c>
      <c r="B17" s="172">
        <v>46211</v>
      </c>
      <c r="C17" s="173" t="s">
        <v>564</v>
      </c>
      <c r="D17" s="174"/>
      <c r="E17" s="174">
        <f t="shared" si="0"/>
        <v>392915.14</v>
      </c>
      <c r="F17" s="175">
        <v>57130.35</v>
      </c>
      <c r="G17" s="176">
        <f t="shared" si="1"/>
        <v>301186.52999999997</v>
      </c>
      <c r="H17" s="176">
        <f t="shared" si="2"/>
        <v>91728.609999999957</v>
      </c>
      <c r="I17" s="181">
        <f>I15+3006.88+0.37</f>
        <v>15852.610000000002</v>
      </c>
      <c r="J17" s="177" t="s">
        <v>582</v>
      </c>
    </row>
    <row r="18" spans="1:10" x14ac:dyDescent="0.2">
      <c r="A18" s="50" t="s">
        <v>588</v>
      </c>
      <c r="B18" s="51">
        <v>46231</v>
      </c>
      <c r="C18" s="52" t="s">
        <v>584</v>
      </c>
      <c r="D18" s="121">
        <v>0</v>
      </c>
      <c r="E18" s="54">
        <f t="shared" si="0"/>
        <v>392915.14</v>
      </c>
      <c r="F18" s="55"/>
      <c r="G18" s="55">
        <f t="shared" si="1"/>
        <v>301186.52999999997</v>
      </c>
      <c r="H18" s="55">
        <f t="shared" si="2"/>
        <v>91728.609999999957</v>
      </c>
    </row>
    <row r="19" spans="1:10" x14ac:dyDescent="0.2">
      <c r="A19" s="50"/>
      <c r="B19" s="51"/>
      <c r="C19" s="52"/>
      <c r="D19" s="54"/>
      <c r="E19" s="54">
        <f t="shared" si="0"/>
        <v>392915.14</v>
      </c>
      <c r="F19" s="55"/>
      <c r="G19" s="55">
        <f t="shared" si="1"/>
        <v>301186.52999999997</v>
      </c>
      <c r="H19" s="55">
        <f t="shared" si="2"/>
        <v>91728.609999999957</v>
      </c>
    </row>
    <row r="20" spans="1:10" x14ac:dyDescent="0.2">
      <c r="A20" s="50"/>
      <c r="B20" s="51"/>
      <c r="C20" s="59"/>
      <c r="D20" s="54"/>
      <c r="E20" s="54">
        <f t="shared" si="0"/>
        <v>392915.14</v>
      </c>
      <c r="F20" s="55"/>
      <c r="G20" s="55">
        <f t="shared" si="1"/>
        <v>301186.52999999997</v>
      </c>
      <c r="H20" s="55">
        <f t="shared" si="2"/>
        <v>91728.609999999957</v>
      </c>
    </row>
    <row r="21" spans="1:10" x14ac:dyDescent="0.2">
      <c r="A21" s="50"/>
      <c r="B21" s="52"/>
      <c r="C21" s="60"/>
      <c r="D21" s="55"/>
      <c r="E21" s="55"/>
      <c r="F21" s="55"/>
      <c r="G21" s="55"/>
      <c r="H21" s="55"/>
    </row>
    <row r="22" spans="1:10" ht="13.5" thickBot="1" x14ac:dyDescent="0.25">
      <c r="A22" s="50"/>
      <c r="B22" s="61"/>
      <c r="C22" s="62" t="s">
        <v>28</v>
      </c>
      <c r="D22" s="63">
        <f>SUM(D9:D21)</f>
        <v>392915.14</v>
      </c>
      <c r="E22" s="63"/>
      <c r="F22" s="63">
        <f>SUM(F9:F21)</f>
        <v>301186.52999999997</v>
      </c>
      <c r="G22" s="63"/>
      <c r="H22" s="63">
        <f>D22-F22</f>
        <v>91728.610000000044</v>
      </c>
      <c r="I22" s="167"/>
    </row>
    <row r="23" spans="1:10" ht="13.5" thickTop="1" x14ac:dyDescent="0.2">
      <c r="A23" s="50"/>
      <c r="B23" s="52"/>
      <c r="C23" s="60"/>
      <c r="D23" s="55"/>
      <c r="E23" s="55"/>
      <c r="F23" s="55"/>
      <c r="G23" s="55"/>
      <c r="H23" s="55"/>
    </row>
    <row r="24" spans="1:10" x14ac:dyDescent="0.2">
      <c r="A24" s="50"/>
      <c r="B24" s="52"/>
      <c r="C24" s="60"/>
      <c r="D24" s="55"/>
      <c r="E24" s="55"/>
      <c r="F24" s="55"/>
      <c r="G24" s="55"/>
      <c r="H24" s="55"/>
    </row>
    <row r="25" spans="1:10" x14ac:dyDescent="0.2">
      <c r="A25" s="50"/>
      <c r="B25" s="52"/>
      <c r="C25" s="60" t="s">
        <v>225</v>
      </c>
      <c r="D25" s="55">
        <f>'[2]#9440.00 Van Maanen Electrical'!$D$23</f>
        <v>28000</v>
      </c>
      <c r="E25" s="55"/>
      <c r="F25" s="55">
        <f>'[1]#9440.00 Van Maanen Electrical'!$F$22</f>
        <v>26102.309999999998</v>
      </c>
      <c r="G25" s="55"/>
      <c r="H25" s="55">
        <f>'[1]#9440.00 Van Maanen Electrical'!$H$22</f>
        <v>1897.6900000000023</v>
      </c>
    </row>
    <row r="26" spans="1:10" ht="13.5" thickBot="1" x14ac:dyDescent="0.25">
      <c r="A26" s="50"/>
      <c r="B26" s="52"/>
      <c r="C26" s="79" t="s">
        <v>130</v>
      </c>
      <c r="D26" s="63">
        <f>SUM(D22+D25)</f>
        <v>420915.14</v>
      </c>
      <c r="E26" s="125"/>
      <c r="F26" s="63">
        <f>F22+F25</f>
        <v>327288.83999999997</v>
      </c>
      <c r="G26" s="125"/>
      <c r="H26" s="63">
        <f>SUM(H22+H25)</f>
        <v>93626.300000000047</v>
      </c>
    </row>
    <row r="27" spans="1:10" ht="13.5" thickTop="1" x14ac:dyDescent="0.2">
      <c r="A27" s="50"/>
      <c r="B27" s="52"/>
      <c r="C27" s="60"/>
      <c r="D27" s="55"/>
      <c r="E27" s="55"/>
      <c r="F27" s="55"/>
      <c r="G27" s="55"/>
      <c r="H27" s="55"/>
    </row>
    <row r="28" spans="1:10" ht="15.75" x14ac:dyDescent="0.25">
      <c r="A28" s="293" t="s">
        <v>509</v>
      </c>
      <c r="B28" s="52"/>
      <c r="C28" s="60"/>
      <c r="D28" s="55"/>
      <c r="E28" s="55"/>
      <c r="F28" s="55"/>
      <c r="G28" s="55"/>
      <c r="H28" s="55"/>
    </row>
    <row r="29" spans="1:10" x14ac:dyDescent="0.2">
      <c r="A29" s="50"/>
      <c r="B29" s="52"/>
      <c r="C29" s="79"/>
      <c r="D29" s="39"/>
      <c r="E29" s="50"/>
      <c r="F29" s="64"/>
      <c r="G29" s="64"/>
      <c r="H29" s="39"/>
    </row>
    <row r="30" spans="1:10" x14ac:dyDescent="0.2">
      <c r="C30" s="60"/>
      <c r="D30" s="55"/>
      <c r="E30" s="55"/>
      <c r="F30" s="55"/>
      <c r="G30" s="55"/>
      <c r="H30" s="55"/>
    </row>
    <row r="31" spans="1:10" x14ac:dyDescent="0.2">
      <c r="C31" s="60"/>
      <c r="D31" s="55"/>
      <c r="E31" s="55"/>
      <c r="F31" s="55"/>
      <c r="G31" s="55"/>
      <c r="H31" s="55"/>
    </row>
    <row r="32" spans="1:10" s="68" customFormat="1" x14ac:dyDescent="0.2">
      <c r="A32" s="65"/>
      <c r="B32" s="66"/>
      <c r="C32" s="60"/>
      <c r="D32" s="55"/>
      <c r="E32" s="55"/>
      <c r="F32" s="55"/>
      <c r="G32" s="55"/>
      <c r="H32" s="55"/>
      <c r="I32" s="56"/>
    </row>
    <row r="33" spans="1:9" s="68" customFormat="1" x14ac:dyDescent="0.2">
      <c r="A33" s="65"/>
      <c r="B33" s="66"/>
      <c r="C33" s="60"/>
      <c r="D33" s="55"/>
      <c r="E33" s="55"/>
      <c r="F33" s="55"/>
      <c r="G33" s="55"/>
      <c r="H33" s="55"/>
      <c r="I33" s="56"/>
    </row>
    <row r="34" spans="1:9" s="68" customFormat="1" x14ac:dyDescent="0.2">
      <c r="A34" s="65"/>
      <c r="B34" s="66"/>
      <c r="C34" s="79"/>
      <c r="D34" s="126"/>
      <c r="E34" s="126"/>
      <c r="F34" s="126"/>
      <c r="G34" s="126"/>
      <c r="H34" s="126"/>
      <c r="I34" s="56"/>
    </row>
    <row r="35" spans="1:9" s="68" customFormat="1" x14ac:dyDescent="0.2">
      <c r="A35" s="65"/>
      <c r="B35" s="66"/>
      <c r="C35" s="67"/>
      <c r="D35" s="56"/>
      <c r="E35" s="65"/>
      <c r="H35" s="56"/>
      <c r="I35" s="56"/>
    </row>
    <row r="36" spans="1:9" s="68" customFormat="1" x14ac:dyDescent="0.2">
      <c r="A36" s="65"/>
      <c r="B36" s="66"/>
      <c r="C36" s="67"/>
      <c r="D36" s="56"/>
      <c r="E36" s="65"/>
      <c r="H36" s="56"/>
      <c r="I36" s="56"/>
    </row>
    <row r="37" spans="1:9" s="68" customFormat="1" x14ac:dyDescent="0.2">
      <c r="A37" s="65"/>
      <c r="B37" s="66"/>
      <c r="C37" s="79"/>
      <c r="D37" s="39"/>
      <c r="E37" s="50"/>
      <c r="F37" s="64"/>
      <c r="G37" s="64"/>
      <c r="H37" s="39"/>
      <c r="I37" s="56"/>
    </row>
    <row r="38" spans="1:9" s="68" customFormat="1" x14ac:dyDescent="0.2">
      <c r="A38" s="65"/>
      <c r="B38" s="66"/>
      <c r="C38" s="60"/>
      <c r="D38" s="55"/>
      <c r="E38" s="55"/>
      <c r="F38" s="55"/>
      <c r="G38" s="55"/>
      <c r="H38" s="55"/>
      <c r="I38" s="56"/>
    </row>
    <row r="39" spans="1:9" s="68" customFormat="1" x14ac:dyDescent="0.2">
      <c r="A39" s="65"/>
      <c r="B39" s="66"/>
      <c r="C39" s="60"/>
      <c r="D39" s="55"/>
      <c r="E39" s="55"/>
      <c r="F39" s="55"/>
      <c r="G39" s="55"/>
      <c r="H39" s="55"/>
      <c r="I39" s="56"/>
    </row>
    <row r="40" spans="1:9" s="68" customFormat="1" x14ac:dyDescent="0.2">
      <c r="A40" s="65"/>
      <c r="B40" s="66"/>
      <c r="C40" s="60"/>
      <c r="D40" s="55"/>
      <c r="E40" s="55"/>
      <c r="F40" s="55"/>
      <c r="G40" s="55"/>
      <c r="H40" s="55"/>
      <c r="I40" s="56"/>
    </row>
    <row r="41" spans="1:9" s="68" customFormat="1" x14ac:dyDescent="0.2">
      <c r="A41" s="65"/>
      <c r="B41" s="66"/>
      <c r="C41" s="60"/>
      <c r="D41" s="55"/>
      <c r="E41" s="55"/>
      <c r="F41" s="55"/>
      <c r="G41" s="55"/>
      <c r="H41" s="55"/>
      <c r="I41" s="56"/>
    </row>
    <row r="42" spans="1:9" s="68" customFormat="1" x14ac:dyDescent="0.2">
      <c r="A42" s="65"/>
      <c r="B42" s="66"/>
      <c r="C42" s="79"/>
      <c r="D42" s="126"/>
      <c r="E42" s="126"/>
      <c r="F42" s="126"/>
      <c r="G42" s="126"/>
      <c r="H42" s="126"/>
      <c r="I42" s="56"/>
    </row>
    <row r="43" spans="1:9" s="68" customFormat="1" x14ac:dyDescent="0.2">
      <c r="A43" s="65"/>
      <c r="B43" s="66"/>
      <c r="C43" s="67"/>
      <c r="D43" s="56"/>
      <c r="E43" s="65"/>
      <c r="H43" s="56"/>
      <c r="I43" s="56"/>
    </row>
    <row r="44" spans="1:9" s="68" customFormat="1" x14ac:dyDescent="0.2">
      <c r="A44" s="65"/>
      <c r="B44" s="66"/>
      <c r="C44" s="67"/>
      <c r="D44" s="56"/>
      <c r="E44" s="65"/>
      <c r="H44" s="56"/>
      <c r="I44" s="56"/>
    </row>
    <row r="45" spans="1:9" s="68" customFormat="1" x14ac:dyDescent="0.2">
      <c r="A45" s="65"/>
      <c r="B45" s="66"/>
      <c r="C45" s="79"/>
      <c r="D45" s="39"/>
      <c r="E45" s="50"/>
      <c r="F45" s="64"/>
      <c r="G45" s="64"/>
      <c r="H45" s="39"/>
      <c r="I45" s="56"/>
    </row>
    <row r="46" spans="1:9" s="68" customFormat="1" x14ac:dyDescent="0.2">
      <c r="A46" s="65"/>
      <c r="B46" s="66"/>
      <c r="C46" s="60"/>
      <c r="D46" s="55"/>
      <c r="E46" s="55"/>
      <c r="F46" s="55"/>
      <c r="G46" s="55"/>
      <c r="H46" s="55"/>
      <c r="I46" s="56"/>
    </row>
    <row r="47" spans="1:9" s="68" customFormat="1" x14ac:dyDescent="0.2">
      <c r="A47" s="65"/>
      <c r="B47" s="66"/>
      <c r="C47" s="60"/>
      <c r="D47" s="55"/>
      <c r="E47" s="55"/>
      <c r="F47" s="55"/>
      <c r="G47" s="55"/>
      <c r="H47" s="55"/>
      <c r="I47" s="56"/>
    </row>
    <row r="48" spans="1:9" s="68" customFormat="1" x14ac:dyDescent="0.2">
      <c r="A48" s="65"/>
      <c r="B48" s="66"/>
      <c r="C48" s="60"/>
      <c r="D48" s="55"/>
      <c r="E48" s="55"/>
      <c r="F48" s="55"/>
      <c r="G48" s="55"/>
      <c r="H48" s="55"/>
      <c r="I48" s="56"/>
    </row>
    <row r="49" spans="1:9" s="68" customFormat="1" x14ac:dyDescent="0.2">
      <c r="A49" s="65"/>
      <c r="B49" s="66"/>
      <c r="C49" s="60"/>
      <c r="D49" s="55"/>
      <c r="E49" s="55"/>
      <c r="F49" s="55"/>
      <c r="G49" s="55"/>
      <c r="H49" s="55"/>
      <c r="I49" s="56"/>
    </row>
    <row r="50" spans="1:9" s="68" customFormat="1" x14ac:dyDescent="0.2">
      <c r="A50" s="65"/>
      <c r="B50" s="66"/>
      <c r="C50" s="79"/>
      <c r="D50" s="126"/>
      <c r="E50" s="126"/>
      <c r="F50" s="126"/>
      <c r="G50" s="126"/>
      <c r="H50" s="126"/>
      <c r="I50" s="56"/>
    </row>
    <row r="51" spans="1:9" s="68" customFormat="1" x14ac:dyDescent="0.2">
      <c r="A51" s="65"/>
      <c r="B51" s="66"/>
      <c r="C51" s="79"/>
      <c r="D51" s="126"/>
      <c r="E51" s="126"/>
      <c r="F51" s="126"/>
      <c r="G51" s="126"/>
      <c r="H51" s="126"/>
      <c r="I51" s="56"/>
    </row>
    <row r="52" spans="1:9" s="68" customFormat="1" x14ac:dyDescent="0.2">
      <c r="A52" s="65"/>
      <c r="B52" s="66"/>
      <c r="C52" s="79"/>
      <c r="D52" s="126"/>
      <c r="E52" s="126"/>
      <c r="F52" s="126"/>
      <c r="G52" s="126"/>
      <c r="H52" s="126"/>
      <c r="I52" s="56"/>
    </row>
    <row r="53" spans="1:9" s="68" customFormat="1" x14ac:dyDescent="0.2">
      <c r="A53" s="65"/>
      <c r="B53" s="66"/>
      <c r="C53" s="79"/>
      <c r="D53" s="39"/>
      <c r="E53" s="50"/>
      <c r="F53" s="64"/>
      <c r="G53" s="64"/>
      <c r="H53" s="39"/>
      <c r="I53" s="56"/>
    </row>
    <row r="54" spans="1:9" s="68" customFormat="1" x14ac:dyDescent="0.2">
      <c r="A54" s="65"/>
      <c r="B54" s="66"/>
      <c r="C54" s="60"/>
      <c r="D54" s="55"/>
      <c r="E54" s="55"/>
      <c r="F54" s="55"/>
      <c r="G54" s="55"/>
      <c r="H54" s="55"/>
      <c r="I54" s="56"/>
    </row>
    <row r="55" spans="1:9" s="68" customFormat="1" x14ac:dyDescent="0.2">
      <c r="A55" s="65"/>
      <c r="B55" s="66"/>
      <c r="C55" s="60"/>
      <c r="D55" s="55"/>
      <c r="E55" s="55"/>
      <c r="F55" s="55"/>
      <c r="G55" s="55"/>
      <c r="H55" s="55"/>
      <c r="I55" s="56"/>
    </row>
    <row r="56" spans="1:9" s="68" customFormat="1" x14ac:dyDescent="0.2">
      <c r="A56" s="65"/>
      <c r="B56" s="66"/>
      <c r="C56" s="60"/>
      <c r="D56" s="55"/>
      <c r="E56" s="55"/>
      <c r="F56" s="55"/>
      <c r="G56" s="55"/>
      <c r="H56" s="55"/>
      <c r="I56" s="56"/>
    </row>
    <row r="57" spans="1:9" s="68" customFormat="1" x14ac:dyDescent="0.2">
      <c r="A57" s="65"/>
      <c r="B57" s="66"/>
      <c r="C57" s="60"/>
      <c r="D57" s="55"/>
      <c r="E57" s="55"/>
      <c r="F57" s="55"/>
      <c r="G57" s="55"/>
      <c r="H57" s="55"/>
      <c r="I57" s="56"/>
    </row>
    <row r="58" spans="1:9" s="68" customFormat="1" x14ac:dyDescent="0.2">
      <c r="A58" s="65"/>
      <c r="B58" s="66"/>
      <c r="C58" s="79"/>
      <c r="D58" s="126"/>
      <c r="E58" s="126"/>
      <c r="F58" s="126"/>
      <c r="G58" s="126"/>
      <c r="H58" s="126"/>
      <c r="I58" s="56"/>
    </row>
    <row r="59" spans="1:9" s="68" customFormat="1" x14ac:dyDescent="0.2">
      <c r="A59" s="65"/>
      <c r="B59" s="66"/>
      <c r="C59" s="79"/>
      <c r="D59" s="126"/>
      <c r="E59" s="126"/>
      <c r="F59" s="126"/>
      <c r="G59" s="126"/>
      <c r="H59" s="126"/>
      <c r="I59" s="56"/>
    </row>
    <row r="60" spans="1:9" s="68" customFormat="1" x14ac:dyDescent="0.2">
      <c r="A60" s="65"/>
      <c r="B60" s="66"/>
      <c r="C60" s="79"/>
      <c r="D60" s="126"/>
      <c r="E60" s="126"/>
      <c r="F60" s="126"/>
      <c r="G60" s="126"/>
      <c r="H60" s="126"/>
      <c r="I60" s="56"/>
    </row>
    <row r="61" spans="1:9" s="68" customFormat="1" x14ac:dyDescent="0.2">
      <c r="A61" s="65"/>
      <c r="B61" s="66"/>
      <c r="C61" s="79"/>
      <c r="D61" s="39"/>
      <c r="E61" s="50"/>
      <c r="F61" s="64"/>
      <c r="G61" s="64"/>
      <c r="H61" s="39"/>
      <c r="I61" s="56"/>
    </row>
    <row r="62" spans="1:9" s="68" customFormat="1" x14ac:dyDescent="0.2">
      <c r="A62" s="65"/>
      <c r="B62" s="66"/>
      <c r="C62" s="60"/>
      <c r="D62" s="55"/>
      <c r="E62" s="55"/>
      <c r="F62" s="55"/>
      <c r="G62" s="55"/>
      <c r="H62" s="55"/>
      <c r="I62" s="56"/>
    </row>
    <row r="63" spans="1:9" s="68" customFormat="1" x14ac:dyDescent="0.2">
      <c r="A63" s="65"/>
      <c r="B63" s="66"/>
      <c r="C63" s="60"/>
      <c r="D63" s="55"/>
      <c r="E63" s="55"/>
      <c r="F63" s="55"/>
      <c r="G63" s="55"/>
      <c r="H63" s="55"/>
      <c r="I63" s="56"/>
    </row>
    <row r="64" spans="1:9" s="68" customFormat="1" x14ac:dyDescent="0.2">
      <c r="A64" s="65"/>
      <c r="B64" s="66"/>
      <c r="C64" s="60"/>
      <c r="D64" s="55"/>
      <c r="E64" s="55"/>
      <c r="F64" s="55"/>
      <c r="G64" s="55"/>
      <c r="H64" s="55"/>
      <c r="I64" s="56"/>
    </row>
    <row r="65" spans="1:9" s="68" customFormat="1" x14ac:dyDescent="0.2">
      <c r="A65" s="65"/>
      <c r="B65" s="66"/>
      <c r="C65" s="60"/>
      <c r="D65" s="55"/>
      <c r="E65" s="55"/>
      <c r="F65" s="55"/>
      <c r="G65" s="55"/>
      <c r="H65" s="55"/>
      <c r="I65" s="56"/>
    </row>
    <row r="66" spans="1:9" s="68" customFormat="1" x14ac:dyDescent="0.2">
      <c r="A66" s="65"/>
      <c r="B66" s="66"/>
      <c r="C66" s="79"/>
      <c r="D66" s="126"/>
      <c r="E66" s="126"/>
      <c r="F66" s="126"/>
      <c r="G66" s="126"/>
      <c r="H66" s="126"/>
      <c r="I66" s="56"/>
    </row>
    <row r="67" spans="1:9" s="68" customFormat="1" x14ac:dyDescent="0.2">
      <c r="A67" s="65"/>
      <c r="B67" s="66"/>
      <c r="C67" s="67"/>
      <c r="D67" s="56"/>
      <c r="E67" s="65"/>
      <c r="H67" s="56"/>
      <c r="I67" s="56"/>
    </row>
    <row r="68" spans="1:9" s="68" customFormat="1" x14ac:dyDescent="0.2">
      <c r="A68" s="65"/>
      <c r="B68" s="66"/>
      <c r="C68" s="67"/>
      <c r="D68" s="56"/>
      <c r="E68" s="65"/>
      <c r="H68" s="56"/>
      <c r="I68" s="56"/>
    </row>
    <row r="69" spans="1:9" s="68" customFormat="1" x14ac:dyDescent="0.2">
      <c r="A69" s="65"/>
      <c r="B69" s="66"/>
      <c r="C69" s="79"/>
      <c r="D69" s="39"/>
      <c r="E69" s="50"/>
      <c r="F69" s="64"/>
      <c r="G69" s="64"/>
      <c r="H69" s="39"/>
      <c r="I69" s="56"/>
    </row>
    <row r="70" spans="1:9" s="68" customFormat="1" x14ac:dyDescent="0.2">
      <c r="A70" s="65"/>
      <c r="B70" s="66"/>
      <c r="C70" s="60"/>
      <c r="D70" s="55"/>
      <c r="E70" s="55"/>
      <c r="F70" s="55"/>
      <c r="G70" s="55"/>
      <c r="H70" s="55"/>
      <c r="I70" s="56"/>
    </row>
    <row r="71" spans="1:9" s="68" customFormat="1" x14ac:dyDescent="0.2">
      <c r="A71" s="65"/>
      <c r="B71" s="66"/>
      <c r="C71" s="60"/>
      <c r="D71" s="55"/>
      <c r="E71" s="55"/>
      <c r="F71" s="55"/>
      <c r="G71" s="55"/>
      <c r="H71" s="55"/>
      <c r="I71" s="56"/>
    </row>
    <row r="72" spans="1:9" s="68" customFormat="1" x14ac:dyDescent="0.2">
      <c r="A72" s="65"/>
      <c r="B72" s="66"/>
      <c r="C72" s="60"/>
      <c r="D72" s="55"/>
      <c r="E72" s="55"/>
      <c r="F72" s="55"/>
      <c r="G72" s="55"/>
      <c r="H72" s="55"/>
      <c r="I72" s="56"/>
    </row>
    <row r="73" spans="1:9" s="68" customFormat="1" x14ac:dyDescent="0.2">
      <c r="A73" s="65"/>
      <c r="B73" s="66"/>
      <c r="C73" s="60"/>
      <c r="D73" s="55"/>
      <c r="E73" s="55"/>
      <c r="F73" s="55"/>
      <c r="G73" s="55"/>
      <c r="H73" s="55"/>
      <c r="I73" s="56"/>
    </row>
    <row r="74" spans="1:9" s="68" customFormat="1" x14ac:dyDescent="0.2">
      <c r="A74" s="65"/>
      <c r="B74" s="66"/>
      <c r="C74" s="79"/>
      <c r="D74" s="126"/>
      <c r="E74" s="126"/>
      <c r="F74" s="126"/>
      <c r="G74" s="126"/>
      <c r="H74" s="126"/>
      <c r="I74" s="56"/>
    </row>
    <row r="75" spans="1:9" s="68" customFormat="1" x14ac:dyDescent="0.2">
      <c r="A75" s="65"/>
      <c r="B75" s="66"/>
      <c r="C75" s="67"/>
      <c r="D75" s="56"/>
      <c r="E75" s="65"/>
      <c r="H75" s="56"/>
      <c r="I75" s="56"/>
    </row>
    <row r="76" spans="1:9" s="68" customFormat="1" x14ac:dyDescent="0.2">
      <c r="A76" s="65"/>
      <c r="B76" s="66"/>
      <c r="C76" s="67"/>
      <c r="D76" s="56"/>
      <c r="E76" s="65"/>
      <c r="H76" s="56"/>
      <c r="I76" s="56"/>
    </row>
    <row r="77" spans="1:9" s="68" customFormat="1" x14ac:dyDescent="0.2">
      <c r="A77" s="65"/>
      <c r="B77" s="66"/>
      <c r="C77" s="79"/>
      <c r="D77" s="39"/>
      <c r="E77" s="50"/>
      <c r="F77" s="64"/>
      <c r="G77" s="64"/>
      <c r="H77" s="39"/>
      <c r="I77" s="56"/>
    </row>
    <row r="78" spans="1:9" s="68" customFormat="1" x14ac:dyDescent="0.2">
      <c r="A78" s="65"/>
      <c r="B78" s="66"/>
      <c r="C78" s="60"/>
      <c r="D78" s="55"/>
      <c r="E78" s="55"/>
      <c r="F78" s="55"/>
      <c r="G78" s="55"/>
      <c r="H78" s="55"/>
      <c r="I78" s="56"/>
    </row>
    <row r="79" spans="1:9" s="68" customFormat="1" x14ac:dyDescent="0.2">
      <c r="A79" s="65"/>
      <c r="B79" s="66"/>
      <c r="C79" s="60"/>
      <c r="D79" s="55"/>
      <c r="E79" s="55"/>
      <c r="F79" s="55"/>
      <c r="G79" s="55"/>
      <c r="H79" s="55"/>
      <c r="I79" s="56"/>
    </row>
    <row r="80" spans="1:9" s="68" customFormat="1" x14ac:dyDescent="0.2">
      <c r="A80" s="65"/>
      <c r="B80" s="66"/>
      <c r="C80" s="60"/>
      <c r="D80" s="55"/>
      <c r="E80" s="55"/>
      <c r="F80" s="55"/>
      <c r="G80" s="55"/>
      <c r="H80" s="55"/>
      <c r="I80" s="56"/>
    </row>
    <row r="81" spans="1:9" s="68" customFormat="1" x14ac:dyDescent="0.2">
      <c r="A81" s="65"/>
      <c r="B81" s="66"/>
      <c r="C81" s="60"/>
      <c r="D81" s="55"/>
      <c r="E81" s="55"/>
      <c r="F81" s="55"/>
      <c r="G81" s="55"/>
      <c r="H81" s="55"/>
      <c r="I81" s="56"/>
    </row>
    <row r="82" spans="1:9" s="68" customFormat="1" x14ac:dyDescent="0.2">
      <c r="A82" s="65"/>
      <c r="B82" s="66"/>
      <c r="C82" s="79"/>
      <c r="D82" s="126"/>
      <c r="E82" s="126"/>
      <c r="F82" s="126"/>
      <c r="G82" s="126"/>
      <c r="H82" s="126"/>
      <c r="I82" s="56"/>
    </row>
    <row r="83" spans="1:9" s="68" customFormat="1" x14ac:dyDescent="0.2">
      <c r="A83" s="65"/>
      <c r="B83" s="66"/>
      <c r="C83" s="67"/>
      <c r="D83" s="56"/>
      <c r="E83" s="65"/>
      <c r="H83" s="56"/>
      <c r="I83" s="56"/>
    </row>
    <row r="84" spans="1:9" s="68" customFormat="1" x14ac:dyDescent="0.2">
      <c r="A84" s="65"/>
      <c r="B84" s="66"/>
      <c r="C84" s="67"/>
      <c r="D84" s="56"/>
      <c r="E84" s="65"/>
      <c r="H84" s="56"/>
      <c r="I84" s="56"/>
    </row>
    <row r="85" spans="1:9" s="68" customFormat="1" x14ac:dyDescent="0.2">
      <c r="A85" s="65"/>
      <c r="B85" s="66"/>
      <c r="C85" s="79"/>
      <c r="D85" s="39"/>
      <c r="E85" s="50"/>
      <c r="F85" s="64"/>
      <c r="G85" s="64"/>
      <c r="H85" s="39"/>
      <c r="I85" s="56"/>
    </row>
    <row r="86" spans="1:9" s="68" customFormat="1" x14ac:dyDescent="0.2">
      <c r="A86" s="65"/>
      <c r="B86" s="66"/>
      <c r="C86" s="60"/>
      <c r="D86" s="55"/>
      <c r="E86" s="55"/>
      <c r="F86" s="55"/>
      <c r="G86" s="55"/>
      <c r="H86" s="55"/>
      <c r="I86" s="56"/>
    </row>
    <row r="87" spans="1:9" s="68" customFormat="1" x14ac:dyDescent="0.2">
      <c r="A87" s="65"/>
      <c r="B87" s="66"/>
      <c r="C87" s="60"/>
      <c r="D87" s="55"/>
      <c r="E87" s="55"/>
      <c r="F87" s="55"/>
      <c r="G87" s="55"/>
      <c r="H87" s="55"/>
      <c r="I87" s="56"/>
    </row>
    <row r="88" spans="1:9" s="68" customFormat="1" x14ac:dyDescent="0.2">
      <c r="A88" s="65"/>
      <c r="B88" s="66"/>
      <c r="C88" s="60"/>
      <c r="D88" s="55"/>
      <c r="E88" s="55"/>
      <c r="F88" s="55"/>
      <c r="G88" s="55"/>
      <c r="H88" s="55"/>
      <c r="I88" s="56"/>
    </row>
    <row r="89" spans="1:9" s="68" customFormat="1" x14ac:dyDescent="0.2">
      <c r="A89" s="65"/>
      <c r="B89" s="66"/>
      <c r="C89" s="60"/>
      <c r="D89" s="55"/>
      <c r="E89" s="55"/>
      <c r="F89" s="55"/>
      <c r="G89" s="55"/>
      <c r="H89" s="55"/>
      <c r="I89" s="56"/>
    </row>
    <row r="90" spans="1:9" s="68" customFormat="1" x14ac:dyDescent="0.2">
      <c r="A90" s="65"/>
      <c r="B90" s="66"/>
      <c r="C90" s="79"/>
      <c r="D90" s="126"/>
      <c r="E90" s="126"/>
      <c r="F90" s="126"/>
      <c r="G90" s="126"/>
      <c r="H90" s="126"/>
      <c r="I90" s="56"/>
    </row>
    <row r="91" spans="1:9" s="68" customFormat="1" x14ac:dyDescent="0.2">
      <c r="A91" s="65"/>
      <c r="B91" s="66"/>
      <c r="C91" s="67"/>
      <c r="D91" s="56"/>
      <c r="E91" s="65"/>
      <c r="H91" s="56"/>
      <c r="I91" s="56"/>
    </row>
    <row r="92" spans="1:9" s="68" customFormat="1" x14ac:dyDescent="0.2">
      <c r="A92" s="65"/>
      <c r="B92" s="66"/>
      <c r="C92" s="67"/>
      <c r="D92" s="56"/>
      <c r="E92" s="65"/>
      <c r="H92" s="56"/>
      <c r="I92" s="56"/>
    </row>
    <row r="93" spans="1:9" s="68" customFormat="1" x14ac:dyDescent="0.2">
      <c r="A93" s="65"/>
      <c r="B93" s="66"/>
      <c r="C93" s="60"/>
      <c r="D93" s="55"/>
      <c r="E93" s="65"/>
      <c r="F93" s="64"/>
      <c r="H93" s="55"/>
      <c r="I93" s="56"/>
    </row>
    <row r="94" spans="1:9" s="68" customFormat="1" x14ac:dyDescent="0.2">
      <c r="A94" s="65"/>
      <c r="B94" s="66"/>
      <c r="C94" s="79"/>
      <c r="D94" s="126"/>
      <c r="E94" s="126"/>
      <c r="F94" s="126"/>
      <c r="G94" s="126"/>
      <c r="H94" s="126"/>
      <c r="I94" s="56"/>
    </row>
    <row r="95" spans="1:9" s="68" customFormat="1" x14ac:dyDescent="0.2">
      <c r="A95" s="65"/>
      <c r="B95" s="66"/>
      <c r="C95" s="67"/>
      <c r="D95" s="56"/>
      <c r="E95" s="65"/>
      <c r="H95" s="56"/>
      <c r="I95" s="56"/>
    </row>
    <row r="96" spans="1:9" s="68" customFormat="1" x14ac:dyDescent="0.2">
      <c r="A96" s="65"/>
      <c r="B96" s="66"/>
      <c r="C96" s="67"/>
      <c r="D96" s="56"/>
      <c r="E96" s="65"/>
      <c r="H96" s="56"/>
      <c r="I96" s="56"/>
    </row>
    <row r="97" spans="1:9" s="68" customFormat="1" x14ac:dyDescent="0.2">
      <c r="A97" s="65"/>
      <c r="B97" s="66"/>
      <c r="C97" s="67"/>
      <c r="D97" s="56"/>
      <c r="E97" s="65"/>
      <c r="H97" s="56"/>
      <c r="I97" s="56"/>
    </row>
    <row r="98" spans="1:9" s="68" customFormat="1" x14ac:dyDescent="0.2">
      <c r="A98" s="65"/>
      <c r="B98" s="66"/>
      <c r="C98" s="67"/>
      <c r="D98" s="56"/>
      <c r="E98" s="65"/>
      <c r="H98" s="56"/>
      <c r="I98" s="56"/>
    </row>
    <row r="99" spans="1:9" s="68" customFormat="1" x14ac:dyDescent="0.2">
      <c r="A99" s="65"/>
      <c r="B99" s="66"/>
      <c r="C99" s="67"/>
      <c r="D99" s="56"/>
      <c r="E99" s="65"/>
      <c r="H99" s="56"/>
      <c r="I99" s="56"/>
    </row>
    <row r="100" spans="1:9" s="68" customFormat="1" x14ac:dyDescent="0.2">
      <c r="A100" s="65"/>
      <c r="B100" s="66"/>
      <c r="C100" s="67"/>
      <c r="D100" s="56"/>
      <c r="E100" s="65"/>
      <c r="H100" s="56"/>
      <c r="I100" s="56"/>
    </row>
    <row r="101" spans="1:9" s="68" customFormat="1" x14ac:dyDescent="0.2">
      <c r="A101" s="65"/>
      <c r="B101" s="66"/>
      <c r="C101" s="67"/>
      <c r="D101" s="56"/>
      <c r="E101" s="65"/>
      <c r="H101" s="56"/>
      <c r="I101" s="56"/>
    </row>
    <row r="102" spans="1:9" s="68" customFormat="1" x14ac:dyDescent="0.2">
      <c r="A102" s="65"/>
      <c r="B102" s="66"/>
      <c r="C102" s="67"/>
      <c r="D102" s="56"/>
      <c r="E102" s="65"/>
      <c r="H102" s="56"/>
      <c r="I102" s="56"/>
    </row>
    <row r="103" spans="1:9" s="68" customFormat="1" x14ac:dyDescent="0.2">
      <c r="A103" s="65"/>
      <c r="B103" s="66"/>
      <c r="C103" s="67"/>
      <c r="D103" s="56"/>
      <c r="E103" s="65"/>
      <c r="H103" s="56"/>
      <c r="I103" s="56"/>
    </row>
    <row r="104" spans="1:9" s="68" customFormat="1" x14ac:dyDescent="0.2">
      <c r="A104" s="65"/>
      <c r="B104" s="66"/>
      <c r="C104" s="67"/>
      <c r="D104" s="56"/>
      <c r="E104" s="65"/>
      <c r="H104" s="56"/>
      <c r="I104" s="56"/>
    </row>
    <row r="105" spans="1:9" s="68" customFormat="1" x14ac:dyDescent="0.2">
      <c r="A105" s="65"/>
      <c r="B105" s="66"/>
      <c r="C105" s="67"/>
      <c r="D105" s="56"/>
      <c r="E105" s="65"/>
      <c r="H105" s="56"/>
      <c r="I105" s="56"/>
    </row>
    <row r="106" spans="1:9" s="68" customFormat="1" x14ac:dyDescent="0.2">
      <c r="A106" s="65"/>
      <c r="B106" s="66"/>
      <c r="C106" s="67"/>
      <c r="D106" s="56"/>
      <c r="E106" s="65"/>
      <c r="H106" s="56"/>
      <c r="I106" s="56"/>
    </row>
    <row r="107" spans="1:9" s="68" customFormat="1" x14ac:dyDescent="0.2">
      <c r="A107" s="65"/>
      <c r="B107" s="66"/>
      <c r="C107" s="67"/>
      <c r="D107" s="56"/>
      <c r="E107" s="65"/>
      <c r="H107" s="56"/>
      <c r="I107" s="56"/>
    </row>
    <row r="108" spans="1:9" s="68" customFormat="1" x14ac:dyDescent="0.2">
      <c r="A108" s="65"/>
      <c r="B108" s="66"/>
      <c r="C108" s="67"/>
      <c r="D108" s="56"/>
      <c r="E108" s="65"/>
      <c r="H108" s="56"/>
      <c r="I108" s="56"/>
    </row>
    <row r="109" spans="1:9" s="68" customFormat="1" x14ac:dyDescent="0.2">
      <c r="A109" s="65"/>
      <c r="B109" s="66"/>
      <c r="C109" s="67"/>
      <c r="D109" s="56"/>
      <c r="E109" s="65"/>
      <c r="H109" s="56"/>
      <c r="I109" s="56"/>
    </row>
    <row r="110" spans="1:9" s="68" customFormat="1" x14ac:dyDescent="0.2">
      <c r="A110" s="65"/>
      <c r="B110" s="66"/>
      <c r="C110" s="67"/>
      <c r="D110" s="56"/>
      <c r="E110" s="65"/>
      <c r="H110" s="56"/>
      <c r="I110" s="56"/>
    </row>
    <row r="111" spans="1:9" s="68" customFormat="1" x14ac:dyDescent="0.2">
      <c r="A111" s="65"/>
      <c r="B111" s="66"/>
      <c r="C111" s="67"/>
      <c r="D111" s="56"/>
      <c r="E111" s="65"/>
      <c r="H111" s="56"/>
      <c r="I111" s="56"/>
    </row>
    <row r="112" spans="1:9" s="68" customFormat="1" x14ac:dyDescent="0.2">
      <c r="A112" s="65"/>
      <c r="B112" s="66"/>
      <c r="C112" s="67"/>
      <c r="D112" s="56"/>
      <c r="E112" s="65"/>
      <c r="H112" s="56"/>
      <c r="I112" s="56"/>
    </row>
    <row r="113" spans="1:9" s="68" customFormat="1" x14ac:dyDescent="0.2">
      <c r="A113" s="65"/>
      <c r="B113" s="66"/>
      <c r="C113" s="67"/>
      <c r="D113" s="56"/>
      <c r="E113" s="65"/>
      <c r="H113" s="56"/>
      <c r="I113" s="56"/>
    </row>
    <row r="114" spans="1:9" s="68" customFormat="1" x14ac:dyDescent="0.2">
      <c r="A114" s="65"/>
      <c r="B114" s="66"/>
      <c r="C114" s="67"/>
      <c r="D114" s="56"/>
      <c r="E114" s="65"/>
      <c r="H114" s="56"/>
      <c r="I114" s="56"/>
    </row>
    <row r="115" spans="1:9" s="68" customFormat="1" x14ac:dyDescent="0.2">
      <c r="A115" s="65"/>
      <c r="B115" s="66"/>
      <c r="C115" s="67"/>
      <c r="D115" s="56"/>
      <c r="E115" s="65"/>
      <c r="H115" s="56"/>
      <c r="I115" s="56"/>
    </row>
    <row r="116" spans="1:9" s="68" customFormat="1" x14ac:dyDescent="0.2">
      <c r="A116" s="65"/>
      <c r="B116" s="66"/>
      <c r="C116" s="67"/>
      <c r="D116" s="56"/>
      <c r="E116" s="65"/>
      <c r="H116" s="56"/>
      <c r="I116" s="56"/>
    </row>
    <row r="117" spans="1:9" s="68" customFormat="1" x14ac:dyDescent="0.2">
      <c r="A117" s="65"/>
      <c r="B117" s="66"/>
      <c r="C117" s="67"/>
      <c r="D117" s="56"/>
      <c r="E117" s="65"/>
      <c r="H117" s="56"/>
      <c r="I117" s="56"/>
    </row>
    <row r="118" spans="1:9" s="68" customFormat="1" x14ac:dyDescent="0.2">
      <c r="A118" s="65"/>
      <c r="B118" s="66"/>
      <c r="C118" s="67"/>
      <c r="D118" s="56"/>
      <c r="E118" s="65"/>
      <c r="H118" s="56"/>
      <c r="I118" s="56"/>
    </row>
    <row r="119" spans="1:9" s="68" customFormat="1" x14ac:dyDescent="0.2">
      <c r="A119" s="65"/>
      <c r="B119" s="66"/>
      <c r="C119" s="67"/>
      <c r="D119" s="56"/>
      <c r="E119" s="65"/>
      <c r="H119" s="56"/>
      <c r="I119" s="56"/>
    </row>
    <row r="120" spans="1:9" s="68" customFormat="1" x14ac:dyDescent="0.2">
      <c r="A120" s="65"/>
      <c r="B120" s="66"/>
      <c r="C120" s="67"/>
      <c r="D120" s="56"/>
      <c r="E120" s="65"/>
      <c r="H120" s="56"/>
      <c r="I120" s="56"/>
    </row>
    <row r="121" spans="1:9" s="68" customFormat="1" x14ac:dyDescent="0.2">
      <c r="A121" s="65"/>
      <c r="B121" s="66"/>
      <c r="C121" s="67"/>
      <c r="D121" s="56"/>
      <c r="E121" s="65"/>
      <c r="H121" s="56"/>
      <c r="I121" s="56"/>
    </row>
    <row r="122" spans="1:9" s="68" customFormat="1" x14ac:dyDescent="0.2">
      <c r="A122" s="65"/>
      <c r="B122" s="66"/>
      <c r="C122" s="67"/>
      <c r="D122" s="56"/>
      <c r="E122" s="65"/>
      <c r="H122" s="56"/>
      <c r="I122" s="56"/>
    </row>
    <row r="123" spans="1:9" s="68" customFormat="1" x14ac:dyDescent="0.2">
      <c r="A123" s="65"/>
      <c r="B123" s="66"/>
      <c r="C123" s="67"/>
      <c r="D123" s="56"/>
      <c r="E123" s="65"/>
      <c r="H123" s="56"/>
      <c r="I123" s="56"/>
    </row>
    <row r="124" spans="1:9" s="68" customFormat="1" x14ac:dyDescent="0.2">
      <c r="A124" s="65"/>
      <c r="B124" s="66"/>
      <c r="C124" s="67"/>
      <c r="D124" s="56"/>
      <c r="E124" s="65"/>
      <c r="H124" s="56"/>
      <c r="I124" s="56"/>
    </row>
    <row r="125" spans="1:9" s="68" customFormat="1" x14ac:dyDescent="0.2">
      <c r="A125" s="65"/>
      <c r="B125" s="66"/>
      <c r="C125" s="67"/>
      <c r="D125" s="56"/>
      <c r="E125" s="65"/>
      <c r="H125" s="56"/>
      <c r="I125" s="56"/>
    </row>
    <row r="126" spans="1:9" s="68" customFormat="1" x14ac:dyDescent="0.2">
      <c r="A126" s="65"/>
      <c r="B126" s="66"/>
      <c r="C126" s="67"/>
      <c r="D126" s="56"/>
      <c r="E126" s="65"/>
      <c r="H126" s="56"/>
      <c r="I126" s="56"/>
    </row>
    <row r="127" spans="1:9" s="68" customFormat="1" x14ac:dyDescent="0.2">
      <c r="A127" s="65"/>
      <c r="B127" s="66"/>
      <c r="C127" s="67"/>
      <c r="D127" s="56"/>
      <c r="E127" s="65"/>
      <c r="H127" s="56"/>
      <c r="I127" s="56"/>
    </row>
    <row r="128" spans="1:9" s="68" customFormat="1" x14ac:dyDescent="0.2">
      <c r="A128" s="65"/>
      <c r="B128" s="66"/>
      <c r="C128" s="67"/>
      <c r="D128" s="56"/>
      <c r="E128" s="65"/>
      <c r="H128" s="56"/>
      <c r="I128" s="56"/>
    </row>
    <row r="129" spans="1:9" s="68" customFormat="1" x14ac:dyDescent="0.2">
      <c r="A129" s="65"/>
      <c r="B129" s="66"/>
      <c r="C129" s="67"/>
      <c r="D129" s="56"/>
      <c r="E129" s="65"/>
      <c r="H129" s="56"/>
      <c r="I129" s="56"/>
    </row>
    <row r="130" spans="1:9" s="68" customFormat="1" x14ac:dyDescent="0.2">
      <c r="A130" s="65"/>
      <c r="B130" s="66"/>
      <c r="C130" s="67"/>
      <c r="D130" s="56"/>
      <c r="E130" s="65"/>
      <c r="H130" s="56"/>
      <c r="I130" s="56"/>
    </row>
    <row r="131" spans="1:9" s="68" customFormat="1" x14ac:dyDescent="0.2">
      <c r="A131" s="65"/>
      <c r="B131" s="66"/>
      <c r="C131" s="67"/>
      <c r="D131" s="56"/>
      <c r="E131" s="65"/>
      <c r="H131" s="56"/>
      <c r="I131" s="56"/>
    </row>
    <row r="132" spans="1:9" s="68" customFormat="1" x14ac:dyDescent="0.2">
      <c r="A132" s="65"/>
      <c r="B132" s="66"/>
      <c r="C132" s="67"/>
      <c r="D132" s="56"/>
      <c r="E132" s="65"/>
      <c r="H132" s="56"/>
      <c r="I132" s="56"/>
    </row>
    <row r="133" spans="1:9" s="68" customFormat="1" x14ac:dyDescent="0.2">
      <c r="A133" s="65"/>
      <c r="B133" s="66"/>
      <c r="C133" s="67"/>
      <c r="D133" s="56"/>
      <c r="E133" s="65"/>
      <c r="H133" s="56"/>
      <c r="I133" s="56"/>
    </row>
    <row r="134" spans="1:9" s="68" customFormat="1" x14ac:dyDescent="0.2">
      <c r="A134" s="65"/>
      <c r="B134" s="66"/>
      <c r="C134" s="67"/>
      <c r="D134" s="56"/>
      <c r="E134" s="65"/>
      <c r="H134" s="56"/>
      <c r="I134" s="56"/>
    </row>
    <row r="135" spans="1:9" s="68" customFormat="1" x14ac:dyDescent="0.2">
      <c r="A135" s="65"/>
      <c r="B135" s="66"/>
      <c r="C135" s="67"/>
      <c r="D135" s="56"/>
      <c r="E135" s="65"/>
      <c r="H135" s="56"/>
      <c r="I135" s="56"/>
    </row>
    <row r="136" spans="1:9" s="68" customFormat="1" x14ac:dyDescent="0.2">
      <c r="A136" s="65"/>
      <c r="B136" s="66"/>
      <c r="C136" s="67"/>
      <c r="D136" s="56"/>
      <c r="E136" s="65"/>
      <c r="H136" s="56"/>
      <c r="I136" s="56"/>
    </row>
    <row r="137" spans="1:9" s="68" customFormat="1" x14ac:dyDescent="0.2">
      <c r="A137" s="65"/>
      <c r="B137" s="66"/>
      <c r="C137" s="67"/>
      <c r="D137" s="56"/>
      <c r="E137" s="65"/>
      <c r="H137" s="56"/>
      <c r="I137" s="56"/>
    </row>
    <row r="138" spans="1:9" s="68" customFormat="1" x14ac:dyDescent="0.2">
      <c r="A138" s="65"/>
      <c r="B138" s="66"/>
      <c r="C138" s="67"/>
      <c r="D138" s="56"/>
      <c r="E138" s="65"/>
      <c r="H138" s="56"/>
      <c r="I138" s="56"/>
    </row>
    <row r="139" spans="1:9" s="68" customFormat="1" x14ac:dyDescent="0.2">
      <c r="A139" s="65"/>
      <c r="B139" s="66"/>
      <c r="C139" s="67"/>
      <c r="D139" s="56"/>
      <c r="E139" s="65"/>
      <c r="H139" s="56"/>
      <c r="I139" s="56"/>
    </row>
    <row r="140" spans="1:9" s="68" customFormat="1" x14ac:dyDescent="0.2">
      <c r="A140" s="65"/>
      <c r="B140" s="66"/>
      <c r="C140" s="67"/>
      <c r="D140" s="56"/>
      <c r="E140" s="65"/>
      <c r="H140" s="56"/>
      <c r="I140" s="56"/>
    </row>
    <row r="141" spans="1:9" s="68" customFormat="1" x14ac:dyDescent="0.2">
      <c r="A141" s="65"/>
      <c r="B141" s="66"/>
      <c r="C141" s="67"/>
      <c r="D141" s="56"/>
      <c r="E141" s="65"/>
      <c r="H141" s="56"/>
      <c r="I141" s="56"/>
    </row>
    <row r="142" spans="1:9" s="68" customFormat="1" x14ac:dyDescent="0.2">
      <c r="A142" s="65"/>
      <c r="B142" s="66"/>
      <c r="C142" s="67"/>
      <c r="D142" s="56"/>
      <c r="E142" s="65"/>
      <c r="H142" s="56"/>
      <c r="I142" s="56"/>
    </row>
    <row r="143" spans="1:9" s="68" customFormat="1" x14ac:dyDescent="0.2">
      <c r="A143" s="65"/>
      <c r="B143" s="66"/>
      <c r="C143" s="67"/>
      <c r="D143" s="56"/>
      <c r="E143" s="65"/>
      <c r="H143" s="56"/>
      <c r="I143" s="56"/>
    </row>
    <row r="144" spans="1:9" s="68" customFormat="1" x14ac:dyDescent="0.2">
      <c r="A144" s="65"/>
      <c r="B144" s="66"/>
      <c r="C144" s="67"/>
      <c r="D144" s="56"/>
      <c r="E144" s="65"/>
      <c r="H144" s="56"/>
      <c r="I144" s="56"/>
    </row>
    <row r="145" spans="1:9" s="68" customFormat="1" x14ac:dyDescent="0.2">
      <c r="A145" s="65"/>
      <c r="B145" s="66"/>
      <c r="C145" s="67"/>
      <c r="D145" s="56"/>
      <c r="E145" s="65"/>
      <c r="H145" s="56"/>
      <c r="I145" s="56"/>
    </row>
    <row r="146" spans="1:9" s="68" customFormat="1" x14ac:dyDescent="0.2">
      <c r="A146" s="65"/>
      <c r="B146" s="66"/>
      <c r="C146" s="67"/>
      <c r="D146" s="56"/>
      <c r="E146" s="65"/>
      <c r="H146" s="56"/>
      <c r="I146" s="56"/>
    </row>
    <row r="147" spans="1:9" s="68" customFormat="1" x14ac:dyDescent="0.2">
      <c r="A147" s="65"/>
      <c r="B147" s="66"/>
      <c r="C147" s="67"/>
      <c r="D147" s="56"/>
      <c r="E147" s="65"/>
      <c r="H147" s="56"/>
      <c r="I147" s="56"/>
    </row>
    <row r="148" spans="1:9" s="68" customFormat="1" x14ac:dyDescent="0.2">
      <c r="A148" s="65"/>
      <c r="B148" s="66"/>
      <c r="C148" s="67"/>
      <c r="D148" s="56"/>
      <c r="E148" s="65"/>
      <c r="H148" s="56"/>
      <c r="I148" s="56"/>
    </row>
    <row r="149" spans="1:9" s="68" customFormat="1" x14ac:dyDescent="0.2">
      <c r="A149" s="65"/>
      <c r="B149" s="66"/>
      <c r="C149" s="67"/>
      <c r="D149" s="56"/>
      <c r="E149" s="65"/>
      <c r="H149" s="56"/>
      <c r="I149" s="56"/>
    </row>
    <row r="150" spans="1:9" s="68" customFormat="1" x14ac:dyDescent="0.2">
      <c r="A150" s="65"/>
      <c r="B150" s="66"/>
      <c r="C150" s="67"/>
      <c r="D150" s="56"/>
      <c r="E150" s="65"/>
      <c r="H150" s="56"/>
      <c r="I150" s="56"/>
    </row>
    <row r="151" spans="1:9" s="68" customFormat="1" x14ac:dyDescent="0.2">
      <c r="A151" s="65"/>
      <c r="B151" s="66"/>
      <c r="C151" s="67"/>
      <c r="D151" s="56"/>
      <c r="E151" s="65"/>
      <c r="H151" s="56"/>
      <c r="I151" s="56"/>
    </row>
    <row r="152" spans="1:9" s="68" customFormat="1" x14ac:dyDescent="0.2">
      <c r="A152" s="65"/>
      <c r="B152" s="66"/>
      <c r="C152" s="67"/>
      <c r="D152" s="56"/>
      <c r="E152" s="65"/>
      <c r="H152" s="56"/>
      <c r="I152" s="56"/>
    </row>
    <row r="153" spans="1:9" s="68" customFormat="1" x14ac:dyDescent="0.2">
      <c r="A153" s="65"/>
      <c r="B153" s="66"/>
      <c r="C153" s="67"/>
      <c r="D153" s="56"/>
      <c r="E153" s="65"/>
      <c r="H153" s="56"/>
      <c r="I153" s="56"/>
    </row>
    <row r="154" spans="1:9" s="68" customFormat="1" x14ac:dyDescent="0.2">
      <c r="A154" s="65"/>
      <c r="B154" s="66"/>
      <c r="C154" s="67"/>
      <c r="D154" s="56"/>
      <c r="E154" s="65"/>
      <c r="H154" s="56"/>
      <c r="I154" s="56"/>
    </row>
    <row r="155" spans="1:9" s="68" customFormat="1" x14ac:dyDescent="0.2">
      <c r="A155" s="65"/>
      <c r="B155" s="66"/>
      <c r="C155" s="67"/>
      <c r="D155" s="56"/>
      <c r="E155" s="65"/>
      <c r="H155" s="56"/>
      <c r="I155" s="56"/>
    </row>
    <row r="156" spans="1:9" s="68" customFormat="1" x14ac:dyDescent="0.2">
      <c r="A156" s="65"/>
      <c r="B156" s="66"/>
      <c r="C156" s="67"/>
      <c r="D156" s="56"/>
      <c r="E156" s="65"/>
      <c r="H156" s="56"/>
      <c r="I156" s="56"/>
    </row>
    <row r="157" spans="1:9" s="68" customFormat="1" x14ac:dyDescent="0.2">
      <c r="A157" s="65"/>
      <c r="B157" s="66"/>
      <c r="C157" s="67"/>
      <c r="D157" s="56"/>
      <c r="E157" s="65"/>
      <c r="H157" s="56"/>
      <c r="I157" s="56"/>
    </row>
    <row r="158" spans="1:9" s="68" customFormat="1" x14ac:dyDescent="0.2">
      <c r="A158" s="65"/>
      <c r="B158" s="66"/>
      <c r="C158" s="67"/>
      <c r="D158" s="56"/>
      <c r="E158" s="65"/>
      <c r="H158" s="56"/>
      <c r="I158" s="56"/>
    </row>
    <row r="159" spans="1:9" s="68" customFormat="1" x14ac:dyDescent="0.2">
      <c r="A159" s="65"/>
      <c r="B159" s="66"/>
      <c r="C159" s="67"/>
      <c r="D159" s="56"/>
      <c r="E159" s="65"/>
      <c r="H159" s="56"/>
      <c r="I159" s="56"/>
    </row>
    <row r="160" spans="1:9" s="68" customFormat="1" x14ac:dyDescent="0.2">
      <c r="A160" s="65"/>
      <c r="B160" s="66"/>
      <c r="C160" s="67"/>
      <c r="D160" s="56"/>
      <c r="E160" s="65"/>
      <c r="H160" s="56"/>
      <c r="I160" s="56"/>
    </row>
    <row r="161" spans="1:9" s="68" customFormat="1" x14ac:dyDescent="0.2">
      <c r="A161" s="65"/>
      <c r="B161" s="66"/>
      <c r="C161" s="67"/>
      <c r="D161" s="56"/>
      <c r="E161" s="65"/>
      <c r="H161" s="56"/>
      <c r="I161" s="56"/>
    </row>
    <row r="162" spans="1:9" s="68" customFormat="1" x14ac:dyDescent="0.2">
      <c r="A162" s="65"/>
      <c r="B162" s="66"/>
      <c r="C162" s="67"/>
      <c r="D162" s="56"/>
      <c r="E162" s="65"/>
      <c r="H162" s="56"/>
      <c r="I162" s="56"/>
    </row>
    <row r="163" spans="1:9" s="68" customFormat="1" x14ac:dyDescent="0.2">
      <c r="A163" s="65"/>
      <c r="B163" s="66"/>
      <c r="C163" s="67"/>
      <c r="D163" s="56"/>
      <c r="E163" s="65"/>
      <c r="H163" s="56"/>
      <c r="I163" s="56"/>
    </row>
    <row r="164" spans="1:9" s="68" customFormat="1" x14ac:dyDescent="0.2">
      <c r="A164" s="65"/>
      <c r="B164" s="66"/>
      <c r="C164" s="67"/>
      <c r="D164" s="56"/>
      <c r="E164" s="65"/>
      <c r="H164" s="56"/>
      <c r="I164" s="56"/>
    </row>
    <row r="165" spans="1:9" s="68" customFormat="1" x14ac:dyDescent="0.2">
      <c r="A165" s="65"/>
      <c r="B165" s="66"/>
      <c r="C165" s="67"/>
      <c r="D165" s="56"/>
      <c r="E165" s="65"/>
      <c r="H165" s="56"/>
      <c r="I165" s="56"/>
    </row>
    <row r="166" spans="1:9" s="68" customFormat="1" x14ac:dyDescent="0.2">
      <c r="A166" s="65"/>
      <c r="B166" s="66"/>
      <c r="C166" s="67"/>
      <c r="D166" s="56"/>
      <c r="E166" s="65"/>
      <c r="H166" s="56"/>
      <c r="I166" s="56"/>
    </row>
    <row r="167" spans="1:9" s="68" customFormat="1" x14ac:dyDescent="0.2">
      <c r="A167" s="65"/>
      <c r="B167" s="66"/>
      <c r="C167" s="67"/>
      <c r="D167" s="56"/>
      <c r="E167" s="65"/>
      <c r="H167" s="56"/>
      <c r="I167" s="56"/>
    </row>
    <row r="168" spans="1:9" s="68" customFormat="1" x14ac:dyDescent="0.2">
      <c r="A168" s="65"/>
      <c r="B168" s="66"/>
      <c r="C168" s="67"/>
      <c r="D168" s="56"/>
      <c r="E168" s="65"/>
      <c r="H168" s="56"/>
      <c r="I168" s="56"/>
    </row>
    <row r="169" spans="1:9" s="68" customFormat="1" x14ac:dyDescent="0.2">
      <c r="A169" s="65"/>
      <c r="B169" s="66"/>
      <c r="C169" s="67"/>
      <c r="D169" s="56"/>
      <c r="E169" s="65"/>
      <c r="H169" s="56"/>
      <c r="I169" s="56"/>
    </row>
    <row r="170" spans="1:9" s="68" customFormat="1" x14ac:dyDescent="0.2">
      <c r="A170" s="65"/>
      <c r="B170" s="66"/>
      <c r="C170" s="67"/>
      <c r="D170" s="56"/>
      <c r="E170" s="65"/>
      <c r="H170" s="56"/>
      <c r="I170" s="56"/>
    </row>
    <row r="171" spans="1:9" s="68" customFormat="1" x14ac:dyDescent="0.2">
      <c r="A171" s="65"/>
      <c r="B171" s="66"/>
      <c r="C171" s="67"/>
      <c r="D171" s="56"/>
      <c r="E171" s="65"/>
      <c r="H171" s="56"/>
      <c r="I171" s="56"/>
    </row>
    <row r="172" spans="1:9" s="68" customFormat="1" x14ac:dyDescent="0.2">
      <c r="A172" s="65"/>
      <c r="B172" s="66"/>
      <c r="C172" s="67"/>
      <c r="D172" s="56"/>
      <c r="E172" s="65"/>
      <c r="H172" s="56"/>
      <c r="I172" s="56"/>
    </row>
    <row r="173" spans="1:9" s="68" customFormat="1" x14ac:dyDescent="0.2">
      <c r="A173" s="65"/>
      <c r="B173" s="66"/>
      <c r="C173" s="67"/>
      <c r="D173" s="56"/>
      <c r="E173" s="65"/>
      <c r="H173" s="56"/>
      <c r="I173" s="56"/>
    </row>
    <row r="174" spans="1:9" s="68" customFormat="1" x14ac:dyDescent="0.2">
      <c r="A174" s="65"/>
      <c r="B174" s="66"/>
      <c r="C174" s="67"/>
      <c r="D174" s="56"/>
      <c r="E174" s="65"/>
      <c r="H174" s="56"/>
      <c r="I174" s="56"/>
    </row>
    <row r="175" spans="1:9" s="68" customFormat="1" x14ac:dyDescent="0.2">
      <c r="A175" s="65"/>
      <c r="B175" s="66"/>
      <c r="C175" s="67"/>
      <c r="D175" s="56"/>
      <c r="E175" s="65"/>
      <c r="H175" s="56"/>
      <c r="I175" s="56"/>
    </row>
    <row r="176" spans="1:9" s="68" customFormat="1" x14ac:dyDescent="0.2">
      <c r="A176" s="65"/>
      <c r="B176" s="66"/>
      <c r="C176" s="67"/>
      <c r="D176" s="56"/>
      <c r="E176" s="65"/>
      <c r="H176" s="56"/>
      <c r="I176" s="56"/>
    </row>
    <row r="177" spans="1:9" s="68" customFormat="1" x14ac:dyDescent="0.2">
      <c r="A177" s="65"/>
      <c r="B177" s="66"/>
      <c r="C177" s="67"/>
      <c r="D177" s="56"/>
      <c r="E177" s="65"/>
      <c r="H177" s="56"/>
      <c r="I177" s="56"/>
    </row>
    <row r="178" spans="1:9" s="68" customFormat="1" x14ac:dyDescent="0.2">
      <c r="A178" s="65"/>
      <c r="B178" s="66"/>
      <c r="C178" s="67"/>
      <c r="D178" s="56"/>
      <c r="E178" s="65"/>
      <c r="H178" s="56"/>
      <c r="I178" s="56"/>
    </row>
    <row r="179" spans="1:9" s="68" customFormat="1" x14ac:dyDescent="0.2">
      <c r="A179" s="65"/>
      <c r="B179" s="66"/>
      <c r="C179" s="67"/>
      <c r="D179" s="56"/>
      <c r="E179" s="65"/>
      <c r="H179" s="56"/>
      <c r="I179" s="56"/>
    </row>
    <row r="180" spans="1:9" s="68" customFormat="1" x14ac:dyDescent="0.2">
      <c r="A180" s="65"/>
      <c r="B180" s="66"/>
      <c r="C180" s="67"/>
      <c r="D180" s="56"/>
      <c r="E180" s="65"/>
      <c r="H180" s="56"/>
      <c r="I180" s="56"/>
    </row>
    <row r="181" spans="1:9" s="68" customFormat="1" x14ac:dyDescent="0.2">
      <c r="A181" s="65"/>
      <c r="B181" s="66"/>
      <c r="C181" s="67"/>
      <c r="D181" s="56"/>
      <c r="E181" s="65"/>
      <c r="H181" s="56"/>
      <c r="I181" s="56"/>
    </row>
    <row r="182" spans="1:9" s="68" customFormat="1" x14ac:dyDescent="0.2">
      <c r="A182" s="65"/>
      <c r="B182" s="66"/>
      <c r="C182" s="67"/>
      <c r="D182" s="56"/>
      <c r="E182" s="65"/>
      <c r="H182" s="56"/>
      <c r="I182" s="56"/>
    </row>
    <row r="183" spans="1:9" s="68" customFormat="1" x14ac:dyDescent="0.2">
      <c r="A183" s="65"/>
      <c r="B183" s="66"/>
      <c r="C183" s="67"/>
      <c r="D183" s="56"/>
      <c r="E183" s="65"/>
      <c r="H183" s="56"/>
      <c r="I183" s="56"/>
    </row>
    <row r="184" spans="1:9" s="68" customFormat="1" x14ac:dyDescent="0.2">
      <c r="A184" s="65"/>
      <c r="B184" s="66"/>
      <c r="C184" s="67"/>
      <c r="D184" s="56"/>
      <c r="E184" s="65"/>
      <c r="H184" s="56"/>
      <c r="I184" s="56"/>
    </row>
    <row r="185" spans="1:9" s="68" customFormat="1" x14ac:dyDescent="0.2">
      <c r="A185" s="65"/>
      <c r="B185" s="66"/>
      <c r="C185" s="67"/>
      <c r="D185" s="56"/>
      <c r="E185" s="65"/>
      <c r="H185" s="56"/>
      <c r="I185" s="56"/>
    </row>
    <row r="186" spans="1:9" s="68" customFormat="1" x14ac:dyDescent="0.2">
      <c r="A186" s="65"/>
      <c r="B186" s="66"/>
      <c r="C186" s="67"/>
      <c r="D186" s="56"/>
      <c r="E186" s="65"/>
      <c r="H186" s="56"/>
      <c r="I186" s="56"/>
    </row>
    <row r="187" spans="1:9" s="68" customFormat="1" x14ac:dyDescent="0.2">
      <c r="A187" s="65"/>
      <c r="B187" s="66"/>
      <c r="C187" s="67"/>
      <c r="D187" s="56"/>
      <c r="E187" s="65"/>
      <c r="H187" s="56"/>
      <c r="I187" s="56"/>
    </row>
    <row r="188" spans="1:9" s="68" customFormat="1" x14ac:dyDescent="0.2">
      <c r="A188" s="65"/>
      <c r="B188" s="66"/>
      <c r="C188" s="67"/>
      <c r="D188" s="56"/>
      <c r="E188" s="65"/>
      <c r="H188" s="56"/>
      <c r="I188" s="56"/>
    </row>
    <row r="189" spans="1:9" s="68" customFormat="1" x14ac:dyDescent="0.2">
      <c r="A189" s="65"/>
      <c r="B189" s="66"/>
      <c r="C189" s="67"/>
      <c r="D189" s="56"/>
      <c r="E189" s="65"/>
      <c r="H189" s="56"/>
      <c r="I189" s="56"/>
    </row>
    <row r="190" spans="1:9" s="68" customFormat="1" x14ac:dyDescent="0.2">
      <c r="A190" s="65"/>
      <c r="B190" s="66"/>
      <c r="C190" s="67"/>
      <c r="D190" s="56"/>
      <c r="E190" s="65"/>
      <c r="H190" s="56"/>
      <c r="I190" s="56"/>
    </row>
    <row r="191" spans="1:9" s="68" customFormat="1" x14ac:dyDescent="0.2">
      <c r="A191" s="65"/>
      <c r="B191" s="66"/>
      <c r="C191" s="67"/>
      <c r="D191" s="56"/>
      <c r="E191" s="65"/>
      <c r="H191" s="56"/>
      <c r="I191" s="56"/>
    </row>
    <row r="192" spans="1:9" s="68" customFormat="1" x14ac:dyDescent="0.2">
      <c r="A192" s="65"/>
      <c r="B192" s="66"/>
      <c r="C192" s="67"/>
      <c r="D192" s="56"/>
      <c r="E192" s="65"/>
      <c r="H192" s="56"/>
      <c r="I192" s="56"/>
    </row>
    <row r="193" spans="1:9" s="68" customFormat="1" x14ac:dyDescent="0.2">
      <c r="A193" s="65"/>
      <c r="B193" s="66"/>
      <c r="C193" s="67"/>
      <c r="D193" s="56"/>
      <c r="E193" s="65"/>
      <c r="H193" s="56"/>
      <c r="I193" s="56"/>
    </row>
    <row r="194" spans="1:9" s="68" customFormat="1" x14ac:dyDescent="0.2">
      <c r="A194" s="65"/>
      <c r="B194" s="66"/>
      <c r="C194" s="67"/>
      <c r="D194" s="56"/>
      <c r="E194" s="65"/>
      <c r="H194" s="56"/>
      <c r="I194" s="56"/>
    </row>
    <row r="195" spans="1:9" s="68" customFormat="1" x14ac:dyDescent="0.2">
      <c r="A195" s="65"/>
      <c r="B195" s="66"/>
      <c r="C195" s="67"/>
      <c r="D195" s="56"/>
      <c r="E195" s="65"/>
      <c r="H195" s="56"/>
      <c r="I195" s="56"/>
    </row>
    <row r="196" spans="1:9" s="68" customFormat="1" x14ac:dyDescent="0.2">
      <c r="A196" s="65"/>
      <c r="B196" s="66"/>
      <c r="C196" s="67"/>
      <c r="D196" s="56"/>
      <c r="E196" s="65"/>
      <c r="H196" s="56"/>
      <c r="I196" s="56"/>
    </row>
    <row r="197" spans="1:9" s="68" customFormat="1" x14ac:dyDescent="0.2">
      <c r="A197" s="65"/>
      <c r="B197" s="66"/>
      <c r="C197" s="67"/>
      <c r="D197" s="56"/>
      <c r="E197" s="65"/>
      <c r="H197" s="56"/>
      <c r="I197" s="56"/>
    </row>
    <row r="198" spans="1:9" s="68" customFormat="1" x14ac:dyDescent="0.2">
      <c r="A198" s="65"/>
      <c r="B198" s="66"/>
      <c r="C198" s="67"/>
      <c r="D198" s="56"/>
      <c r="E198" s="65"/>
      <c r="H198" s="56"/>
      <c r="I198" s="56"/>
    </row>
    <row r="199" spans="1:9" s="68" customFormat="1" x14ac:dyDescent="0.2">
      <c r="A199" s="65"/>
      <c r="B199" s="66"/>
      <c r="C199" s="67"/>
      <c r="D199" s="56"/>
      <c r="E199" s="65"/>
      <c r="H199" s="56"/>
      <c r="I199" s="56"/>
    </row>
    <row r="200" spans="1:9" s="68" customFormat="1" x14ac:dyDescent="0.2">
      <c r="A200" s="65"/>
      <c r="B200" s="66"/>
      <c r="C200" s="67"/>
      <c r="D200" s="56"/>
      <c r="E200" s="65"/>
      <c r="H200" s="56"/>
      <c r="I200" s="56"/>
    </row>
    <row r="201" spans="1:9" s="68" customFormat="1" x14ac:dyDescent="0.2">
      <c r="A201" s="65"/>
      <c r="B201" s="66"/>
      <c r="C201" s="67"/>
      <c r="D201" s="56"/>
      <c r="E201" s="65"/>
      <c r="H201" s="56"/>
      <c r="I201" s="56"/>
    </row>
    <row r="202" spans="1:9" s="68" customFormat="1" x14ac:dyDescent="0.2">
      <c r="A202" s="65"/>
      <c r="B202" s="66"/>
      <c r="C202" s="67"/>
      <c r="D202" s="56"/>
      <c r="E202" s="65"/>
      <c r="H202" s="56"/>
      <c r="I202" s="56"/>
    </row>
    <row r="203" spans="1:9" s="68" customFormat="1" x14ac:dyDescent="0.2">
      <c r="A203" s="65"/>
      <c r="B203" s="66"/>
      <c r="C203" s="67"/>
      <c r="D203" s="56"/>
      <c r="E203" s="65"/>
      <c r="H203" s="56"/>
      <c r="I203" s="56"/>
    </row>
    <row r="204" spans="1:9" s="68" customFormat="1" x14ac:dyDescent="0.2">
      <c r="A204" s="65"/>
      <c r="B204" s="66"/>
      <c r="C204" s="67"/>
      <c r="D204" s="56"/>
      <c r="E204" s="65"/>
      <c r="H204" s="56"/>
      <c r="I204" s="56"/>
    </row>
    <row r="205" spans="1:9" s="68" customFormat="1" x14ac:dyDescent="0.2">
      <c r="A205" s="65"/>
      <c r="B205" s="66"/>
      <c r="C205" s="67"/>
      <c r="D205" s="56"/>
      <c r="E205" s="65"/>
      <c r="H205" s="56"/>
      <c r="I205" s="56"/>
    </row>
    <row r="206" spans="1:9" s="68" customFormat="1" x14ac:dyDescent="0.2">
      <c r="A206" s="65"/>
      <c r="B206" s="66"/>
      <c r="C206" s="67"/>
      <c r="D206" s="56"/>
      <c r="E206" s="65"/>
      <c r="H206" s="56"/>
      <c r="I206" s="56"/>
    </row>
    <row r="207" spans="1:9" s="68" customFormat="1" x14ac:dyDescent="0.2">
      <c r="A207" s="65"/>
      <c r="B207" s="66"/>
      <c r="C207" s="67"/>
      <c r="D207" s="56"/>
      <c r="E207" s="65"/>
      <c r="H207" s="56"/>
      <c r="I207" s="56"/>
    </row>
    <row r="208" spans="1:9" s="68" customFormat="1" x14ac:dyDescent="0.2">
      <c r="A208" s="65"/>
      <c r="B208" s="66"/>
      <c r="C208" s="67"/>
      <c r="D208" s="56"/>
      <c r="E208" s="65"/>
      <c r="H208" s="56"/>
      <c r="I208" s="56"/>
    </row>
    <row r="209" spans="1:9" s="68" customFormat="1" x14ac:dyDescent="0.2">
      <c r="A209" s="65"/>
      <c r="B209" s="66"/>
      <c r="C209" s="67"/>
      <c r="D209" s="56"/>
      <c r="E209" s="65"/>
      <c r="H209" s="56"/>
      <c r="I209" s="56"/>
    </row>
    <row r="210" spans="1:9" s="68" customFormat="1" x14ac:dyDescent="0.2">
      <c r="A210" s="65"/>
      <c r="B210" s="66"/>
      <c r="C210" s="67"/>
      <c r="D210" s="56"/>
      <c r="E210" s="65"/>
      <c r="H210" s="56"/>
      <c r="I210" s="56"/>
    </row>
    <row r="211" spans="1:9" s="68" customFormat="1" x14ac:dyDescent="0.2">
      <c r="A211" s="65"/>
      <c r="B211" s="66"/>
      <c r="C211" s="67"/>
      <c r="D211" s="56"/>
      <c r="E211" s="65"/>
      <c r="H211" s="56"/>
      <c r="I211" s="56"/>
    </row>
    <row r="212" spans="1:9" s="68" customFormat="1" x14ac:dyDescent="0.2">
      <c r="A212" s="65"/>
      <c r="B212" s="66"/>
      <c r="C212" s="67"/>
      <c r="D212" s="56"/>
      <c r="E212" s="65"/>
      <c r="H212" s="56"/>
      <c r="I212" s="56"/>
    </row>
    <row r="213" spans="1:9" s="68" customFormat="1" x14ac:dyDescent="0.2">
      <c r="A213" s="65"/>
      <c r="B213" s="66"/>
      <c r="C213" s="67"/>
      <c r="D213" s="56"/>
      <c r="E213" s="65"/>
      <c r="H213" s="56"/>
      <c r="I213" s="56"/>
    </row>
    <row r="214" spans="1:9" s="68" customFormat="1" x14ac:dyDescent="0.2">
      <c r="A214" s="65"/>
      <c r="B214" s="66"/>
      <c r="C214" s="67"/>
      <c r="D214" s="56"/>
      <c r="E214" s="65"/>
      <c r="H214" s="56"/>
      <c r="I214" s="56"/>
    </row>
    <row r="215" spans="1:9" s="68" customFormat="1" x14ac:dyDescent="0.2">
      <c r="A215" s="65"/>
      <c r="B215" s="66"/>
      <c r="C215" s="67"/>
      <c r="D215" s="56"/>
      <c r="E215" s="65"/>
      <c r="H215" s="56"/>
      <c r="I215" s="56"/>
    </row>
    <row r="216" spans="1:9" s="68" customFormat="1" x14ac:dyDescent="0.2">
      <c r="A216" s="65"/>
      <c r="B216" s="66"/>
      <c r="C216" s="67"/>
      <c r="D216" s="56"/>
      <c r="E216" s="65"/>
      <c r="H216" s="56"/>
      <c r="I216" s="56"/>
    </row>
    <row r="217" spans="1:9" s="68" customFormat="1" x14ac:dyDescent="0.2">
      <c r="A217" s="65"/>
      <c r="B217" s="66"/>
      <c r="C217" s="67"/>
      <c r="D217" s="56"/>
      <c r="E217" s="65"/>
      <c r="H217" s="56"/>
      <c r="I217" s="56"/>
    </row>
    <row r="218" spans="1:9" s="68" customFormat="1" x14ac:dyDescent="0.2">
      <c r="A218" s="65"/>
      <c r="B218" s="66"/>
      <c r="C218" s="67"/>
      <c r="D218" s="56"/>
      <c r="E218" s="65"/>
      <c r="H218" s="56"/>
      <c r="I218" s="56"/>
    </row>
    <row r="219" spans="1:9" s="68" customFormat="1" x14ac:dyDescent="0.2">
      <c r="A219" s="65"/>
      <c r="B219" s="66"/>
      <c r="C219" s="67"/>
      <c r="D219" s="56"/>
      <c r="E219" s="65"/>
      <c r="H219" s="56"/>
      <c r="I219" s="56"/>
    </row>
    <row r="220" spans="1:9" s="68" customFormat="1" x14ac:dyDescent="0.2">
      <c r="A220" s="65"/>
      <c r="B220" s="66"/>
      <c r="C220" s="67"/>
      <c r="D220" s="56"/>
      <c r="E220" s="65"/>
      <c r="H220" s="56"/>
      <c r="I220" s="56"/>
    </row>
    <row r="221" spans="1:9" s="68" customFormat="1" x14ac:dyDescent="0.2">
      <c r="A221" s="65"/>
      <c r="B221" s="66"/>
      <c r="C221" s="67"/>
      <c r="D221" s="56"/>
      <c r="E221" s="65"/>
      <c r="H221" s="56"/>
      <c r="I221" s="56"/>
    </row>
    <row r="222" spans="1:9" s="68" customFormat="1" x14ac:dyDescent="0.2">
      <c r="A222" s="65"/>
      <c r="B222" s="66"/>
      <c r="C222" s="67"/>
      <c r="D222" s="56"/>
      <c r="E222" s="65"/>
      <c r="H222" s="56"/>
      <c r="I222" s="56"/>
    </row>
    <row r="223" spans="1:9" s="68" customFormat="1" x14ac:dyDescent="0.2">
      <c r="A223" s="65"/>
      <c r="B223" s="66"/>
      <c r="C223" s="67"/>
      <c r="D223" s="56"/>
      <c r="E223" s="65"/>
      <c r="H223" s="56"/>
      <c r="I223" s="56"/>
    </row>
    <row r="224" spans="1:9" s="68" customFormat="1" x14ac:dyDescent="0.2">
      <c r="A224" s="65"/>
      <c r="B224" s="66"/>
      <c r="C224" s="67"/>
      <c r="D224" s="56"/>
      <c r="E224" s="65"/>
      <c r="H224" s="56"/>
      <c r="I224" s="56"/>
    </row>
    <row r="225" spans="1:9" s="68" customFormat="1" x14ac:dyDescent="0.2">
      <c r="A225" s="65"/>
      <c r="B225" s="66"/>
      <c r="C225" s="67"/>
      <c r="D225" s="56"/>
      <c r="E225" s="65"/>
      <c r="H225" s="56"/>
      <c r="I225" s="56"/>
    </row>
    <row r="226" spans="1:9" s="68" customFormat="1" x14ac:dyDescent="0.2">
      <c r="A226" s="65"/>
      <c r="B226" s="66"/>
      <c r="C226" s="67"/>
      <c r="D226" s="56"/>
      <c r="E226" s="65"/>
      <c r="H226" s="56"/>
      <c r="I226" s="56"/>
    </row>
    <row r="227" spans="1:9" s="68" customFormat="1" x14ac:dyDescent="0.2">
      <c r="A227" s="65"/>
      <c r="B227" s="66"/>
      <c r="C227" s="67"/>
      <c r="D227" s="56"/>
      <c r="E227" s="65"/>
      <c r="H227" s="56"/>
      <c r="I227" s="56"/>
    </row>
    <row r="228" spans="1:9" s="68" customFormat="1" x14ac:dyDescent="0.2">
      <c r="A228" s="65"/>
      <c r="B228" s="66"/>
      <c r="C228" s="67"/>
      <c r="D228" s="56"/>
      <c r="E228" s="65"/>
      <c r="H228" s="56"/>
      <c r="I228" s="56"/>
    </row>
    <row r="229" spans="1:9" s="68" customFormat="1" x14ac:dyDescent="0.2">
      <c r="A229" s="65"/>
      <c r="B229" s="66"/>
      <c r="C229" s="67"/>
      <c r="D229" s="56"/>
      <c r="E229" s="65"/>
      <c r="H229" s="56"/>
      <c r="I229" s="56"/>
    </row>
    <row r="230" spans="1:9" s="68" customFormat="1" x14ac:dyDescent="0.2">
      <c r="A230" s="65"/>
      <c r="B230" s="66"/>
      <c r="C230" s="67"/>
      <c r="D230" s="56"/>
      <c r="E230" s="65"/>
      <c r="H230" s="56"/>
      <c r="I230" s="56"/>
    </row>
    <row r="231" spans="1:9" s="68" customFormat="1" x14ac:dyDescent="0.2">
      <c r="A231" s="65"/>
      <c r="B231" s="66"/>
      <c r="C231" s="67"/>
      <c r="D231" s="56"/>
      <c r="E231" s="65"/>
      <c r="H231" s="56"/>
      <c r="I231" s="56"/>
    </row>
    <row r="232" spans="1:9" s="68" customFormat="1" x14ac:dyDescent="0.2">
      <c r="A232" s="65"/>
      <c r="B232" s="66"/>
      <c r="C232" s="67"/>
      <c r="D232" s="56"/>
      <c r="E232" s="65"/>
      <c r="H232" s="56"/>
      <c r="I232" s="56"/>
    </row>
    <row r="233" spans="1:9" s="68" customFormat="1" x14ac:dyDescent="0.2">
      <c r="A233" s="65"/>
      <c r="B233" s="66"/>
      <c r="C233" s="67"/>
      <c r="D233" s="56"/>
      <c r="E233" s="65"/>
      <c r="H233" s="56"/>
      <c r="I233" s="56"/>
    </row>
    <row r="234" spans="1:9" s="68" customFormat="1" x14ac:dyDescent="0.2">
      <c r="A234" s="65"/>
      <c r="B234" s="66"/>
      <c r="C234" s="67"/>
      <c r="D234" s="56"/>
      <c r="E234" s="65"/>
      <c r="H234" s="56"/>
      <c r="I234" s="56"/>
    </row>
    <row r="235" spans="1:9" s="68" customFormat="1" x14ac:dyDescent="0.2">
      <c r="A235" s="65"/>
      <c r="B235" s="66"/>
      <c r="C235" s="67"/>
      <c r="D235" s="56"/>
      <c r="E235" s="65"/>
      <c r="H235" s="56"/>
      <c r="I235" s="56"/>
    </row>
    <row r="236" spans="1:9" s="68" customFormat="1" x14ac:dyDescent="0.2">
      <c r="A236" s="65"/>
      <c r="B236" s="66"/>
      <c r="C236" s="67"/>
      <c r="D236" s="56"/>
      <c r="E236" s="65"/>
      <c r="H236" s="56"/>
      <c r="I236" s="56"/>
    </row>
    <row r="237" spans="1:9" s="68" customFormat="1" x14ac:dyDescent="0.2">
      <c r="A237" s="65"/>
      <c r="B237" s="66"/>
      <c r="C237" s="67"/>
      <c r="D237" s="56"/>
      <c r="E237" s="65"/>
      <c r="H237" s="56"/>
      <c r="I237" s="56"/>
    </row>
    <row r="238" spans="1:9" s="68" customFormat="1" x14ac:dyDescent="0.2">
      <c r="A238" s="65"/>
      <c r="B238" s="66"/>
      <c r="C238" s="67"/>
      <c r="D238" s="56"/>
      <c r="E238" s="65"/>
      <c r="H238" s="56"/>
      <c r="I238" s="56"/>
    </row>
    <row r="239" spans="1:9" s="68" customFormat="1" x14ac:dyDescent="0.2">
      <c r="A239" s="65"/>
      <c r="B239" s="66"/>
      <c r="C239" s="67"/>
      <c r="D239" s="56"/>
      <c r="E239" s="65"/>
      <c r="H239" s="56"/>
      <c r="I239" s="56"/>
    </row>
    <row r="240" spans="1:9" s="68" customFormat="1" x14ac:dyDescent="0.2">
      <c r="A240" s="65"/>
      <c r="B240" s="66"/>
      <c r="C240" s="67"/>
      <c r="D240" s="56"/>
      <c r="E240" s="65"/>
      <c r="H240" s="56"/>
      <c r="I240" s="56"/>
    </row>
    <row r="241" spans="1:9" s="68" customFormat="1" x14ac:dyDescent="0.2">
      <c r="A241" s="65"/>
      <c r="B241" s="66"/>
      <c r="C241" s="67"/>
      <c r="D241" s="56"/>
      <c r="E241" s="65"/>
      <c r="H241" s="56"/>
      <c r="I241" s="56"/>
    </row>
    <row r="242" spans="1:9" s="68" customFormat="1" x14ac:dyDescent="0.2">
      <c r="A242" s="65"/>
      <c r="B242" s="66"/>
      <c r="C242" s="67"/>
      <c r="D242" s="56"/>
      <c r="E242" s="65"/>
      <c r="H242" s="56"/>
      <c r="I242" s="56"/>
    </row>
    <row r="243" spans="1:9" s="68" customFormat="1" x14ac:dyDescent="0.2">
      <c r="A243" s="65"/>
      <c r="B243" s="66"/>
      <c r="C243" s="67"/>
      <c r="D243" s="56"/>
      <c r="E243" s="65"/>
      <c r="H243" s="56"/>
      <c r="I243" s="56"/>
    </row>
    <row r="244" spans="1:9" s="68" customFormat="1" x14ac:dyDescent="0.2">
      <c r="A244" s="65"/>
      <c r="B244" s="66"/>
      <c r="C244" s="67"/>
      <c r="D244" s="56"/>
      <c r="E244" s="65"/>
      <c r="H244" s="56"/>
      <c r="I244" s="56"/>
    </row>
    <row r="245" spans="1:9" s="68" customFormat="1" x14ac:dyDescent="0.2">
      <c r="A245" s="65"/>
      <c r="B245" s="66"/>
      <c r="C245" s="67"/>
      <c r="D245" s="56"/>
      <c r="E245" s="65"/>
      <c r="H245" s="56"/>
      <c r="I245" s="56"/>
    </row>
    <row r="246" spans="1:9" s="68" customFormat="1" x14ac:dyDescent="0.2">
      <c r="A246" s="65"/>
      <c r="B246" s="66"/>
      <c r="C246" s="67"/>
      <c r="D246" s="56"/>
      <c r="E246" s="65"/>
      <c r="H246" s="56"/>
      <c r="I246" s="56"/>
    </row>
    <row r="247" spans="1:9" s="68" customFormat="1" x14ac:dyDescent="0.2">
      <c r="A247" s="65"/>
      <c r="B247" s="66"/>
      <c r="C247" s="67"/>
      <c r="D247" s="56"/>
      <c r="E247" s="65"/>
      <c r="H247" s="56"/>
      <c r="I247" s="56"/>
    </row>
    <row r="248" spans="1:9" s="68" customFormat="1" x14ac:dyDescent="0.2">
      <c r="A248" s="65"/>
      <c r="B248" s="66"/>
      <c r="C248" s="67"/>
      <c r="D248" s="56"/>
      <c r="E248" s="65"/>
      <c r="H248" s="56"/>
      <c r="I248" s="56"/>
    </row>
    <row r="249" spans="1:9" s="68" customFormat="1" x14ac:dyDescent="0.2">
      <c r="A249" s="65"/>
      <c r="B249" s="66"/>
      <c r="C249" s="67"/>
      <c r="D249" s="56"/>
      <c r="E249" s="65"/>
      <c r="H249" s="56"/>
      <c r="I249" s="56"/>
    </row>
    <row r="250" spans="1:9" s="68" customFormat="1" x14ac:dyDescent="0.2">
      <c r="A250" s="65"/>
      <c r="B250" s="66"/>
      <c r="C250" s="67"/>
      <c r="D250" s="56"/>
      <c r="E250" s="65"/>
      <c r="H250" s="56"/>
      <c r="I250" s="56"/>
    </row>
    <row r="251" spans="1:9" s="68" customFormat="1" x14ac:dyDescent="0.2">
      <c r="A251" s="65"/>
      <c r="B251" s="66"/>
      <c r="C251" s="67"/>
      <c r="D251" s="56"/>
      <c r="E251" s="65"/>
      <c r="H251" s="56"/>
      <c r="I251" s="56"/>
    </row>
    <row r="252" spans="1:9" s="68" customFormat="1" x14ac:dyDescent="0.2">
      <c r="A252" s="65"/>
      <c r="B252" s="66"/>
      <c r="C252" s="67"/>
      <c r="D252" s="56"/>
      <c r="E252" s="65"/>
      <c r="H252" s="56"/>
      <c r="I252" s="56"/>
    </row>
    <row r="253" spans="1:9" s="68" customFormat="1" x14ac:dyDescent="0.2">
      <c r="A253" s="65"/>
      <c r="B253" s="66"/>
      <c r="C253" s="67"/>
      <c r="D253" s="56"/>
      <c r="E253" s="65"/>
      <c r="H253" s="56"/>
      <c r="I253" s="56"/>
    </row>
    <row r="254" spans="1:9" s="68" customFormat="1" x14ac:dyDescent="0.2">
      <c r="A254" s="65"/>
      <c r="B254" s="66"/>
      <c r="C254" s="67"/>
      <c r="D254" s="56"/>
      <c r="E254" s="65"/>
      <c r="H254" s="56"/>
      <c r="I254" s="56"/>
    </row>
    <row r="255" spans="1:9" s="68" customFormat="1" x14ac:dyDescent="0.2">
      <c r="A255" s="65"/>
      <c r="B255" s="66"/>
      <c r="C255" s="67"/>
      <c r="D255" s="56"/>
      <c r="E255" s="65"/>
      <c r="H255" s="56"/>
      <c r="I255" s="56"/>
    </row>
    <row r="256" spans="1:9" s="68" customFormat="1" x14ac:dyDescent="0.2">
      <c r="A256" s="65"/>
      <c r="B256" s="66"/>
      <c r="C256" s="67"/>
      <c r="D256" s="56"/>
      <c r="E256" s="65"/>
      <c r="H256" s="56"/>
      <c r="I256" s="56"/>
    </row>
    <row r="257" spans="1:9" s="68" customFormat="1" x14ac:dyDescent="0.2">
      <c r="A257" s="65"/>
      <c r="B257" s="66"/>
      <c r="C257" s="67"/>
      <c r="D257" s="56"/>
      <c r="E257" s="65"/>
      <c r="H257" s="56"/>
      <c r="I257" s="56"/>
    </row>
    <row r="258" spans="1:9" s="68" customFormat="1" x14ac:dyDescent="0.2">
      <c r="A258" s="65"/>
      <c r="B258" s="66"/>
      <c r="C258" s="67"/>
      <c r="D258" s="56"/>
      <c r="E258" s="65"/>
      <c r="H258" s="56"/>
      <c r="I258" s="56"/>
    </row>
    <row r="259" spans="1:9" s="68" customFormat="1" x14ac:dyDescent="0.2">
      <c r="A259" s="65"/>
      <c r="B259" s="66"/>
      <c r="C259" s="67"/>
      <c r="D259" s="56"/>
      <c r="E259" s="65"/>
      <c r="H259" s="56"/>
      <c r="I259" s="56"/>
    </row>
    <row r="260" spans="1:9" s="68" customFormat="1" x14ac:dyDescent="0.2">
      <c r="A260" s="65"/>
      <c r="B260" s="66"/>
      <c r="C260" s="67"/>
      <c r="D260" s="56"/>
      <c r="E260" s="65"/>
      <c r="H260" s="56"/>
      <c r="I260" s="56"/>
    </row>
    <row r="261" spans="1:9" s="68" customFormat="1" x14ac:dyDescent="0.2">
      <c r="A261" s="65"/>
      <c r="B261" s="66"/>
      <c r="C261" s="67"/>
      <c r="D261" s="56"/>
      <c r="E261" s="65"/>
      <c r="H261" s="56"/>
      <c r="I261" s="56"/>
    </row>
    <row r="262" spans="1:9" s="68" customFormat="1" x14ac:dyDescent="0.2">
      <c r="A262" s="65"/>
      <c r="B262" s="66"/>
      <c r="C262" s="67"/>
      <c r="D262" s="56"/>
      <c r="E262" s="65"/>
      <c r="H262" s="56"/>
      <c r="I262" s="56"/>
    </row>
    <row r="263" spans="1:9" s="68" customFormat="1" x14ac:dyDescent="0.2">
      <c r="A263" s="65"/>
      <c r="B263" s="66"/>
      <c r="C263" s="67"/>
      <c r="D263" s="56"/>
      <c r="E263" s="65"/>
      <c r="H263" s="56"/>
      <c r="I263" s="56"/>
    </row>
    <row r="264" spans="1:9" s="68" customFormat="1" x14ac:dyDescent="0.2">
      <c r="A264" s="65"/>
      <c r="B264" s="66"/>
      <c r="C264" s="67"/>
      <c r="D264" s="56"/>
      <c r="E264" s="65"/>
      <c r="H264" s="56"/>
      <c r="I264" s="56"/>
    </row>
    <row r="265" spans="1:9" s="68" customFormat="1" x14ac:dyDescent="0.2">
      <c r="A265" s="65"/>
      <c r="B265" s="66"/>
      <c r="C265" s="67"/>
      <c r="D265" s="56"/>
      <c r="E265" s="65"/>
      <c r="H265" s="56"/>
      <c r="I265" s="56"/>
    </row>
    <row r="266" spans="1:9" s="68" customFormat="1" x14ac:dyDescent="0.2">
      <c r="A266" s="65"/>
      <c r="B266" s="66"/>
      <c r="C266" s="67"/>
      <c r="D266" s="56"/>
      <c r="E266" s="65"/>
      <c r="H266" s="56"/>
      <c r="I266" s="56"/>
    </row>
    <row r="267" spans="1:9" s="68" customFormat="1" x14ac:dyDescent="0.2">
      <c r="A267" s="65"/>
      <c r="B267" s="66"/>
      <c r="C267" s="67"/>
      <c r="D267" s="56"/>
      <c r="E267" s="65"/>
      <c r="H267" s="56"/>
      <c r="I267" s="56"/>
    </row>
    <row r="268" spans="1:9" s="68" customFormat="1" x14ac:dyDescent="0.2">
      <c r="A268" s="65"/>
      <c r="B268" s="66"/>
      <c r="C268" s="67"/>
      <c r="D268" s="56"/>
      <c r="E268" s="65"/>
      <c r="H268" s="56"/>
      <c r="I268" s="56"/>
    </row>
    <row r="269" spans="1:9" s="68" customFormat="1" x14ac:dyDescent="0.2">
      <c r="A269" s="65"/>
      <c r="B269" s="66"/>
      <c r="C269" s="67"/>
      <c r="D269" s="56"/>
      <c r="E269" s="65"/>
      <c r="H269" s="56"/>
      <c r="I269" s="56"/>
    </row>
    <row r="270" spans="1:9" s="68" customFormat="1" x14ac:dyDescent="0.2">
      <c r="A270" s="65"/>
      <c r="B270" s="66"/>
      <c r="C270" s="67"/>
      <c r="D270" s="56"/>
      <c r="E270" s="65"/>
      <c r="H270" s="56"/>
      <c r="I270" s="56"/>
    </row>
    <row r="271" spans="1:9" s="68" customFormat="1" x14ac:dyDescent="0.2">
      <c r="A271" s="65"/>
      <c r="B271" s="66"/>
      <c r="C271" s="67"/>
      <c r="D271" s="56"/>
      <c r="E271" s="65"/>
      <c r="H271" s="56"/>
      <c r="I271" s="56"/>
    </row>
    <row r="272" spans="1:9" s="68" customFormat="1" x14ac:dyDescent="0.2">
      <c r="A272" s="65"/>
      <c r="B272" s="66"/>
      <c r="C272" s="67"/>
      <c r="D272" s="56"/>
      <c r="E272" s="65"/>
      <c r="H272" s="56"/>
      <c r="I272" s="56"/>
    </row>
    <row r="273" spans="1:9" s="68" customFormat="1" x14ac:dyDescent="0.2">
      <c r="A273" s="65"/>
      <c r="B273" s="66"/>
      <c r="C273" s="67"/>
      <c r="D273" s="56"/>
      <c r="E273" s="65"/>
      <c r="H273" s="56"/>
      <c r="I273" s="56"/>
    </row>
    <row r="274" spans="1:9" s="68" customFormat="1" x14ac:dyDescent="0.2">
      <c r="A274" s="65"/>
      <c r="B274" s="66"/>
      <c r="C274" s="67"/>
      <c r="D274" s="56"/>
      <c r="E274" s="65"/>
      <c r="H274" s="56"/>
      <c r="I274" s="56"/>
    </row>
    <row r="275" spans="1:9" s="68" customFormat="1" x14ac:dyDescent="0.2">
      <c r="A275" s="65"/>
      <c r="B275" s="66"/>
      <c r="C275" s="67"/>
      <c r="D275" s="56"/>
      <c r="E275" s="65"/>
      <c r="H275" s="56"/>
      <c r="I275" s="56"/>
    </row>
    <row r="276" spans="1:9" s="68" customFormat="1" x14ac:dyDescent="0.2">
      <c r="A276" s="65"/>
      <c r="B276" s="66"/>
      <c r="C276" s="67"/>
      <c r="D276" s="56"/>
      <c r="E276" s="65"/>
      <c r="H276" s="56"/>
      <c r="I276" s="56"/>
    </row>
    <row r="277" spans="1:9" s="68" customFormat="1" x14ac:dyDescent="0.2">
      <c r="A277" s="65"/>
      <c r="B277" s="66"/>
      <c r="C277" s="67"/>
      <c r="D277" s="56"/>
      <c r="E277" s="65"/>
      <c r="H277" s="56"/>
      <c r="I277" s="56"/>
    </row>
    <row r="278" spans="1:9" s="68" customFormat="1" x14ac:dyDescent="0.2">
      <c r="A278" s="65"/>
      <c r="B278" s="66"/>
      <c r="C278" s="67"/>
      <c r="D278" s="56"/>
      <c r="E278" s="65"/>
      <c r="H278" s="56"/>
      <c r="I278" s="56"/>
    </row>
    <row r="279" spans="1:9" s="68" customFormat="1" x14ac:dyDescent="0.2">
      <c r="A279" s="65"/>
      <c r="B279" s="66"/>
      <c r="C279" s="67"/>
      <c r="D279" s="56"/>
      <c r="E279" s="65"/>
      <c r="H279" s="56"/>
      <c r="I279" s="56"/>
    </row>
    <row r="280" spans="1:9" s="68" customFormat="1" x14ac:dyDescent="0.2">
      <c r="A280" s="65"/>
      <c r="B280" s="66"/>
      <c r="C280" s="67"/>
      <c r="D280" s="56"/>
      <c r="E280" s="65"/>
      <c r="H280" s="56"/>
      <c r="I280" s="56"/>
    </row>
    <row r="281" spans="1:9" s="68" customFormat="1" x14ac:dyDescent="0.2">
      <c r="A281" s="65"/>
      <c r="B281" s="66"/>
      <c r="C281" s="67"/>
      <c r="D281" s="56"/>
      <c r="E281" s="65"/>
      <c r="H281" s="56"/>
      <c r="I281" s="56"/>
    </row>
    <row r="282" spans="1:9" s="68" customFormat="1" x14ac:dyDescent="0.2">
      <c r="A282" s="65"/>
      <c r="B282" s="66"/>
      <c r="C282" s="67"/>
      <c r="D282" s="56"/>
      <c r="E282" s="65"/>
      <c r="H282" s="56"/>
      <c r="I282" s="56"/>
    </row>
    <row r="283" spans="1:9" s="68" customFormat="1" x14ac:dyDescent="0.2">
      <c r="A283" s="65"/>
      <c r="B283" s="66"/>
      <c r="C283" s="67"/>
      <c r="D283" s="56"/>
      <c r="E283" s="65"/>
      <c r="H283" s="56"/>
      <c r="I283" s="56"/>
    </row>
    <row r="284" spans="1:9" s="68" customFormat="1" x14ac:dyDescent="0.2">
      <c r="A284" s="65"/>
      <c r="B284" s="66"/>
      <c r="C284" s="67"/>
      <c r="D284" s="56"/>
      <c r="E284" s="65"/>
      <c r="H284" s="56"/>
      <c r="I284" s="56"/>
    </row>
    <row r="285" spans="1:9" s="68" customFormat="1" x14ac:dyDescent="0.2">
      <c r="A285" s="65"/>
      <c r="B285" s="66"/>
      <c r="C285" s="67"/>
      <c r="D285" s="56"/>
      <c r="E285" s="65"/>
      <c r="H285" s="56"/>
      <c r="I285" s="56"/>
    </row>
    <row r="286" spans="1:9" s="68" customFormat="1" x14ac:dyDescent="0.2">
      <c r="A286" s="65"/>
      <c r="B286" s="66"/>
      <c r="C286" s="67"/>
      <c r="D286" s="56"/>
      <c r="E286" s="65"/>
      <c r="H286" s="56"/>
      <c r="I286" s="56"/>
    </row>
    <row r="287" spans="1:9" s="68" customFormat="1" x14ac:dyDescent="0.2">
      <c r="A287" s="65"/>
      <c r="B287" s="66"/>
      <c r="C287" s="67"/>
      <c r="D287" s="56"/>
      <c r="E287" s="65"/>
      <c r="H287" s="56"/>
      <c r="I287" s="56"/>
    </row>
    <row r="288" spans="1:9" s="68" customFormat="1" x14ac:dyDescent="0.2">
      <c r="A288" s="65"/>
      <c r="B288" s="66"/>
      <c r="C288" s="67"/>
      <c r="D288" s="56"/>
      <c r="E288" s="65"/>
      <c r="H288" s="56"/>
      <c r="I288" s="56"/>
    </row>
    <row r="289" spans="1:9" s="68" customFormat="1" x14ac:dyDescent="0.2">
      <c r="A289" s="65"/>
      <c r="B289" s="66"/>
      <c r="C289" s="67"/>
      <c r="D289" s="56"/>
      <c r="E289" s="65"/>
      <c r="H289" s="56"/>
      <c r="I289" s="56"/>
    </row>
    <row r="290" spans="1:9" s="68" customFormat="1" x14ac:dyDescent="0.2">
      <c r="A290" s="65"/>
      <c r="B290" s="66"/>
      <c r="C290" s="67"/>
      <c r="D290" s="56"/>
      <c r="E290" s="65"/>
      <c r="H290" s="56"/>
      <c r="I290" s="56"/>
    </row>
    <row r="291" spans="1:9" s="68" customFormat="1" x14ac:dyDescent="0.2">
      <c r="A291" s="65"/>
      <c r="B291" s="66"/>
      <c r="C291" s="67"/>
      <c r="D291" s="56"/>
      <c r="E291" s="65"/>
      <c r="H291" s="56"/>
      <c r="I291" s="56"/>
    </row>
    <row r="292" spans="1:9" s="68" customFormat="1" x14ac:dyDescent="0.2">
      <c r="A292" s="65"/>
      <c r="B292" s="66"/>
      <c r="C292" s="67"/>
      <c r="D292" s="56"/>
      <c r="E292" s="65"/>
      <c r="H292" s="56"/>
      <c r="I292" s="56"/>
    </row>
    <row r="293" spans="1:9" s="68" customFormat="1" x14ac:dyDescent="0.2">
      <c r="A293" s="65"/>
      <c r="B293" s="66"/>
      <c r="C293" s="67"/>
      <c r="D293" s="56"/>
      <c r="E293" s="65"/>
      <c r="H293" s="56"/>
      <c r="I293" s="56"/>
    </row>
    <row r="294" spans="1:9" s="68" customFormat="1" x14ac:dyDescent="0.2">
      <c r="A294" s="65"/>
      <c r="B294" s="66"/>
      <c r="C294" s="67"/>
      <c r="D294" s="56"/>
      <c r="E294" s="65"/>
      <c r="H294" s="56"/>
      <c r="I294" s="56"/>
    </row>
    <row r="295" spans="1:9" s="68" customFormat="1" x14ac:dyDescent="0.2">
      <c r="A295" s="65"/>
      <c r="B295" s="66"/>
      <c r="C295" s="67"/>
      <c r="D295" s="56"/>
      <c r="E295" s="65"/>
      <c r="H295" s="56"/>
      <c r="I295" s="56"/>
    </row>
    <row r="296" spans="1:9" s="68" customFormat="1" x14ac:dyDescent="0.2">
      <c r="A296" s="65"/>
      <c r="B296" s="66"/>
      <c r="C296" s="67"/>
      <c r="D296" s="56"/>
      <c r="E296" s="65"/>
      <c r="H296" s="56"/>
      <c r="I296" s="56"/>
    </row>
    <row r="297" spans="1:9" s="68" customFormat="1" x14ac:dyDescent="0.2">
      <c r="A297" s="65"/>
      <c r="B297" s="66"/>
      <c r="C297" s="67"/>
      <c r="D297" s="56"/>
      <c r="E297" s="65"/>
      <c r="H297" s="56"/>
      <c r="I297" s="56"/>
    </row>
    <row r="298" spans="1:9" s="68" customFormat="1" x14ac:dyDescent="0.2">
      <c r="A298" s="65"/>
      <c r="B298" s="66"/>
      <c r="C298" s="67"/>
      <c r="D298" s="56"/>
      <c r="E298" s="65"/>
      <c r="H298" s="56"/>
      <c r="I298" s="56"/>
    </row>
    <row r="299" spans="1:9" s="68" customFormat="1" x14ac:dyDescent="0.2">
      <c r="A299" s="65"/>
      <c r="B299" s="66"/>
      <c r="C299" s="67"/>
      <c r="D299" s="56"/>
      <c r="E299" s="65"/>
      <c r="H299" s="56"/>
      <c r="I299" s="56"/>
    </row>
    <row r="300" spans="1:9" s="68" customFormat="1" x14ac:dyDescent="0.2">
      <c r="A300" s="65"/>
      <c r="B300" s="66"/>
      <c r="C300" s="67"/>
      <c r="D300" s="56"/>
      <c r="E300" s="65"/>
      <c r="H300" s="56"/>
      <c r="I300" s="56"/>
    </row>
    <row r="301" spans="1:9" s="68" customFormat="1" x14ac:dyDescent="0.2">
      <c r="A301" s="65"/>
      <c r="B301" s="66"/>
      <c r="C301" s="67"/>
      <c r="D301" s="56"/>
      <c r="E301" s="65"/>
      <c r="H301" s="56"/>
      <c r="I301" s="56"/>
    </row>
    <row r="302" spans="1:9" s="68" customFormat="1" x14ac:dyDescent="0.2">
      <c r="A302" s="65"/>
      <c r="B302" s="66"/>
      <c r="C302" s="67"/>
      <c r="D302" s="56"/>
      <c r="E302" s="65"/>
      <c r="H302" s="56"/>
      <c r="I302" s="56"/>
    </row>
    <row r="303" spans="1:9" s="68" customFormat="1" x14ac:dyDescent="0.2">
      <c r="A303" s="65"/>
      <c r="B303" s="66"/>
      <c r="C303" s="67"/>
      <c r="D303" s="56"/>
      <c r="E303" s="65"/>
      <c r="H303" s="56"/>
      <c r="I303" s="56"/>
    </row>
    <row r="304" spans="1:9" s="68" customFormat="1" x14ac:dyDescent="0.2">
      <c r="A304" s="65"/>
      <c r="B304" s="66"/>
      <c r="C304" s="67"/>
      <c r="D304" s="56"/>
      <c r="E304" s="65"/>
      <c r="H304" s="56"/>
      <c r="I304" s="56"/>
    </row>
    <row r="305" spans="1:9" s="68" customFormat="1" x14ac:dyDescent="0.2">
      <c r="A305" s="65"/>
      <c r="B305" s="66"/>
      <c r="C305" s="67"/>
      <c r="D305" s="56"/>
      <c r="E305" s="65"/>
      <c r="H305" s="56"/>
      <c r="I305" s="56"/>
    </row>
    <row r="306" spans="1:9" s="68" customFormat="1" x14ac:dyDescent="0.2">
      <c r="A306" s="65"/>
      <c r="B306" s="66"/>
      <c r="C306" s="67"/>
      <c r="D306" s="56"/>
      <c r="E306" s="65"/>
      <c r="H306" s="56"/>
      <c r="I306" s="56"/>
    </row>
    <row r="307" spans="1:9" s="68" customFormat="1" x14ac:dyDescent="0.2">
      <c r="A307" s="65"/>
      <c r="B307" s="66"/>
      <c r="C307" s="67"/>
      <c r="D307" s="56"/>
      <c r="E307" s="65"/>
      <c r="H307" s="56"/>
      <c r="I307" s="56"/>
    </row>
    <row r="308" spans="1:9" s="68" customFormat="1" x14ac:dyDescent="0.2">
      <c r="A308" s="65"/>
      <c r="B308" s="66"/>
      <c r="C308" s="67"/>
      <c r="D308" s="56"/>
      <c r="E308" s="65"/>
      <c r="H308" s="56"/>
      <c r="I308" s="56"/>
    </row>
    <row r="309" spans="1:9" s="68" customFormat="1" x14ac:dyDescent="0.2">
      <c r="A309" s="65"/>
      <c r="B309" s="66"/>
      <c r="C309" s="67"/>
      <c r="D309" s="56"/>
      <c r="E309" s="65"/>
      <c r="H309" s="56"/>
      <c r="I309" s="56"/>
    </row>
    <row r="310" spans="1:9" s="68" customFormat="1" x14ac:dyDescent="0.2">
      <c r="A310" s="65"/>
      <c r="B310" s="66"/>
      <c r="C310" s="67"/>
      <c r="D310" s="56"/>
      <c r="E310" s="65"/>
      <c r="H310" s="56"/>
      <c r="I310" s="56"/>
    </row>
    <row r="311" spans="1:9" s="68" customFormat="1" x14ac:dyDescent="0.2">
      <c r="A311" s="65"/>
      <c r="B311" s="66"/>
      <c r="C311" s="67"/>
      <c r="D311" s="56"/>
      <c r="E311" s="65"/>
      <c r="H311" s="56"/>
      <c r="I311" s="56"/>
    </row>
    <row r="312" spans="1:9" s="68" customFormat="1" x14ac:dyDescent="0.2">
      <c r="A312" s="65"/>
      <c r="B312" s="66"/>
      <c r="C312" s="67"/>
      <c r="D312" s="56"/>
      <c r="E312" s="65"/>
      <c r="H312" s="56"/>
      <c r="I312" s="56"/>
    </row>
    <row r="313" spans="1:9" s="68" customFormat="1" x14ac:dyDescent="0.2">
      <c r="A313" s="65"/>
      <c r="B313" s="66"/>
      <c r="C313" s="67"/>
      <c r="D313" s="56"/>
      <c r="E313" s="65"/>
      <c r="H313" s="56"/>
      <c r="I313" s="56"/>
    </row>
    <row r="314" spans="1:9" s="68" customFormat="1" x14ac:dyDescent="0.2">
      <c r="A314" s="65"/>
      <c r="B314" s="66"/>
      <c r="C314" s="67"/>
      <c r="D314" s="56"/>
      <c r="E314" s="65"/>
      <c r="H314" s="56"/>
      <c r="I314" s="56"/>
    </row>
    <row r="315" spans="1:9" s="68" customFormat="1" x14ac:dyDescent="0.2">
      <c r="A315" s="65"/>
      <c r="B315" s="66"/>
      <c r="C315" s="67"/>
      <c r="D315" s="56"/>
      <c r="E315" s="65"/>
      <c r="H315" s="56"/>
      <c r="I315" s="56"/>
    </row>
    <row r="316" spans="1:9" s="68" customFormat="1" x14ac:dyDescent="0.2">
      <c r="A316" s="65"/>
      <c r="B316" s="66"/>
      <c r="C316" s="67"/>
      <c r="D316" s="56"/>
      <c r="E316" s="65"/>
      <c r="H316" s="56"/>
      <c r="I316" s="56"/>
    </row>
    <row r="317" spans="1:9" s="68" customFormat="1" x14ac:dyDescent="0.2">
      <c r="A317" s="65"/>
      <c r="B317" s="66"/>
      <c r="C317" s="67"/>
      <c r="D317" s="56"/>
      <c r="E317" s="65"/>
      <c r="H317" s="56"/>
      <c r="I317" s="56"/>
    </row>
    <row r="318" spans="1:9" s="68" customFormat="1" x14ac:dyDescent="0.2">
      <c r="A318" s="65"/>
      <c r="B318" s="66"/>
      <c r="C318" s="67"/>
      <c r="D318" s="56"/>
      <c r="E318" s="65"/>
      <c r="H318" s="56"/>
      <c r="I318" s="56"/>
    </row>
    <row r="319" spans="1:9" s="68" customFormat="1" x14ac:dyDescent="0.2">
      <c r="A319" s="65"/>
      <c r="B319" s="66"/>
      <c r="C319" s="67"/>
      <c r="D319" s="56"/>
      <c r="E319" s="65"/>
      <c r="H319" s="56"/>
      <c r="I319" s="56"/>
    </row>
    <row r="320" spans="1:9" s="68" customFormat="1" x14ac:dyDescent="0.2">
      <c r="A320" s="65"/>
      <c r="B320" s="66"/>
      <c r="C320" s="67"/>
      <c r="D320" s="56"/>
      <c r="E320" s="65"/>
      <c r="H320" s="56"/>
      <c r="I320" s="56"/>
    </row>
    <row r="321" spans="1:9" s="68" customFormat="1" x14ac:dyDescent="0.2">
      <c r="A321" s="65"/>
      <c r="B321" s="66"/>
      <c r="C321" s="67"/>
      <c r="D321" s="56"/>
      <c r="E321" s="65"/>
      <c r="H321" s="56"/>
      <c r="I321" s="56"/>
    </row>
    <row r="322" spans="1:9" s="68" customFormat="1" x14ac:dyDescent="0.2">
      <c r="A322" s="65"/>
      <c r="B322" s="66"/>
      <c r="C322" s="67"/>
      <c r="D322" s="56"/>
      <c r="E322" s="65"/>
      <c r="H322" s="56"/>
      <c r="I322" s="56"/>
    </row>
    <row r="323" spans="1:9" s="68" customFormat="1" x14ac:dyDescent="0.2">
      <c r="A323" s="65"/>
      <c r="B323" s="66"/>
      <c r="C323" s="67"/>
      <c r="D323" s="56"/>
      <c r="E323" s="65"/>
      <c r="H323" s="56"/>
      <c r="I323" s="56"/>
    </row>
    <row r="324" spans="1:9" s="68" customFormat="1" x14ac:dyDescent="0.2">
      <c r="A324" s="65"/>
      <c r="B324" s="66"/>
      <c r="C324" s="67"/>
      <c r="D324" s="56"/>
      <c r="E324" s="65"/>
      <c r="H324" s="56"/>
      <c r="I324" s="56"/>
    </row>
    <row r="325" spans="1:9" s="68" customFormat="1" x14ac:dyDescent="0.2">
      <c r="A325" s="65"/>
      <c r="B325" s="66"/>
      <c r="C325" s="67"/>
      <c r="D325" s="56"/>
      <c r="E325" s="65"/>
      <c r="H325" s="56"/>
      <c r="I325" s="56"/>
    </row>
    <row r="326" spans="1:9" s="68" customFormat="1" x14ac:dyDescent="0.2">
      <c r="A326" s="65"/>
      <c r="B326" s="66"/>
      <c r="C326" s="67"/>
      <c r="D326" s="56"/>
      <c r="E326" s="65"/>
      <c r="H326" s="56"/>
      <c r="I326" s="56"/>
    </row>
    <row r="327" spans="1:9" s="68" customFormat="1" x14ac:dyDescent="0.2">
      <c r="A327" s="65"/>
      <c r="B327" s="66"/>
      <c r="C327" s="67"/>
      <c r="D327" s="56"/>
      <c r="E327" s="65"/>
      <c r="H327" s="56"/>
      <c r="I327" s="56"/>
    </row>
    <row r="328" spans="1:9" s="68" customFormat="1" x14ac:dyDescent="0.2">
      <c r="A328" s="65"/>
      <c r="B328" s="66"/>
      <c r="C328" s="67"/>
      <c r="D328" s="56"/>
      <c r="E328" s="65"/>
      <c r="H328" s="56"/>
      <c r="I328" s="56"/>
    </row>
    <row r="329" spans="1:9" s="68" customFormat="1" x14ac:dyDescent="0.2">
      <c r="A329" s="65"/>
      <c r="B329" s="66"/>
      <c r="C329" s="67"/>
      <c r="D329" s="56"/>
      <c r="E329" s="65"/>
      <c r="H329" s="56"/>
      <c r="I329" s="56"/>
    </row>
    <row r="330" spans="1:9" s="68" customFormat="1" x14ac:dyDescent="0.2">
      <c r="A330" s="65"/>
      <c r="B330" s="66"/>
      <c r="C330" s="67"/>
      <c r="D330" s="56"/>
      <c r="E330" s="65"/>
      <c r="H330" s="56"/>
      <c r="I330" s="56"/>
    </row>
    <row r="331" spans="1:9" s="68" customFormat="1" x14ac:dyDescent="0.2">
      <c r="A331" s="65"/>
      <c r="B331" s="66"/>
      <c r="C331" s="67"/>
      <c r="D331" s="56"/>
      <c r="E331" s="65"/>
      <c r="H331" s="56"/>
      <c r="I331" s="56"/>
    </row>
    <row r="332" spans="1:9" s="68" customFormat="1" x14ac:dyDescent="0.2">
      <c r="A332" s="65"/>
      <c r="B332" s="66"/>
      <c r="C332" s="67"/>
      <c r="D332" s="56"/>
      <c r="E332" s="65"/>
      <c r="H332" s="56"/>
      <c r="I332" s="56"/>
    </row>
    <row r="333" spans="1:9" s="68" customFormat="1" x14ac:dyDescent="0.2">
      <c r="A333" s="65"/>
      <c r="B333" s="66"/>
      <c r="C333" s="67"/>
      <c r="D333" s="56"/>
      <c r="E333" s="65"/>
      <c r="H333" s="56"/>
      <c r="I333" s="56"/>
    </row>
    <row r="334" spans="1:9" s="68" customFormat="1" x14ac:dyDescent="0.2">
      <c r="A334" s="65"/>
      <c r="B334" s="66"/>
      <c r="C334" s="67"/>
      <c r="D334" s="56"/>
      <c r="E334" s="65"/>
      <c r="H334" s="56"/>
      <c r="I334" s="56"/>
    </row>
    <row r="335" spans="1:9" s="68" customFormat="1" x14ac:dyDescent="0.2">
      <c r="A335" s="65"/>
      <c r="B335" s="66"/>
      <c r="C335" s="67"/>
      <c r="D335" s="56"/>
      <c r="E335" s="65"/>
      <c r="H335" s="56"/>
      <c r="I335" s="56"/>
    </row>
    <row r="336" spans="1:9" s="68" customFormat="1" x14ac:dyDescent="0.2">
      <c r="A336" s="65"/>
      <c r="B336" s="66"/>
      <c r="C336" s="67"/>
      <c r="D336" s="56"/>
      <c r="E336" s="65"/>
      <c r="H336" s="56"/>
      <c r="I336" s="56"/>
    </row>
    <row r="337" spans="1:9" s="68" customFormat="1" x14ac:dyDescent="0.2">
      <c r="A337" s="65"/>
      <c r="B337" s="66"/>
      <c r="C337" s="67"/>
      <c r="D337" s="56"/>
      <c r="E337" s="65"/>
      <c r="H337" s="56"/>
      <c r="I337" s="56"/>
    </row>
    <row r="338" spans="1:9" s="68" customFormat="1" x14ac:dyDescent="0.2">
      <c r="A338" s="65"/>
      <c r="B338" s="66"/>
      <c r="C338" s="67"/>
      <c r="D338" s="56"/>
      <c r="E338" s="65"/>
      <c r="H338" s="56"/>
      <c r="I338" s="56"/>
    </row>
    <row r="339" spans="1:9" s="68" customFormat="1" x14ac:dyDescent="0.2">
      <c r="A339" s="65"/>
      <c r="B339" s="66"/>
      <c r="C339" s="67"/>
      <c r="D339" s="56"/>
      <c r="E339" s="65"/>
      <c r="H339" s="56"/>
      <c r="I339" s="56"/>
    </row>
    <row r="340" spans="1:9" s="68" customFormat="1" x14ac:dyDescent="0.2">
      <c r="A340" s="65"/>
      <c r="B340" s="66"/>
      <c r="C340" s="67"/>
      <c r="D340" s="56"/>
      <c r="E340" s="65"/>
      <c r="H340" s="56"/>
      <c r="I340" s="56"/>
    </row>
    <row r="341" spans="1:9" s="68" customFormat="1" x14ac:dyDescent="0.2">
      <c r="A341" s="65"/>
      <c r="B341" s="66"/>
      <c r="C341" s="67"/>
      <c r="D341" s="56"/>
      <c r="E341" s="65"/>
      <c r="H341" s="56"/>
      <c r="I341" s="56"/>
    </row>
    <row r="342" spans="1:9" s="68" customFormat="1" x14ac:dyDescent="0.2">
      <c r="A342" s="65"/>
      <c r="B342" s="66"/>
      <c r="C342" s="67"/>
      <c r="D342" s="56"/>
      <c r="E342" s="65"/>
      <c r="H342" s="56"/>
      <c r="I342" s="56"/>
    </row>
    <row r="343" spans="1:9" s="68" customFormat="1" x14ac:dyDescent="0.2">
      <c r="A343" s="65"/>
      <c r="B343" s="66"/>
      <c r="C343" s="67"/>
      <c r="D343" s="56"/>
      <c r="E343" s="65"/>
      <c r="H343" s="56"/>
      <c r="I343" s="56"/>
    </row>
    <row r="344" spans="1:9" s="68" customFormat="1" x14ac:dyDescent="0.2">
      <c r="A344" s="65"/>
      <c r="B344" s="66"/>
      <c r="C344" s="67"/>
      <c r="D344" s="56"/>
      <c r="E344" s="65"/>
      <c r="H344" s="56"/>
      <c r="I344" s="56"/>
    </row>
    <row r="345" spans="1:9" s="68" customFormat="1" x14ac:dyDescent="0.2">
      <c r="A345" s="65"/>
      <c r="B345" s="66"/>
      <c r="C345" s="67"/>
      <c r="D345" s="56"/>
      <c r="E345" s="65"/>
      <c r="H345" s="56"/>
      <c r="I345" s="56"/>
    </row>
    <row r="346" spans="1:9" s="68" customFormat="1" x14ac:dyDescent="0.2">
      <c r="A346" s="65"/>
      <c r="B346" s="66"/>
      <c r="C346" s="67"/>
      <c r="D346" s="56"/>
      <c r="E346" s="65"/>
      <c r="H346" s="56"/>
      <c r="I346" s="56"/>
    </row>
    <row r="347" spans="1:9" s="68" customFormat="1" x14ac:dyDescent="0.2">
      <c r="A347" s="65"/>
      <c r="B347" s="66"/>
      <c r="C347" s="67"/>
      <c r="D347" s="56"/>
      <c r="E347" s="65"/>
      <c r="H347" s="56"/>
      <c r="I347" s="56"/>
    </row>
    <row r="348" spans="1:9" s="68" customFormat="1" x14ac:dyDescent="0.2">
      <c r="A348" s="65"/>
      <c r="B348" s="66"/>
      <c r="C348" s="67"/>
      <c r="D348" s="56"/>
      <c r="E348" s="65"/>
      <c r="H348" s="56"/>
      <c r="I348" s="56"/>
    </row>
    <row r="349" spans="1:9" s="68" customFormat="1" x14ac:dyDescent="0.2">
      <c r="A349" s="65"/>
      <c r="B349" s="66"/>
      <c r="C349" s="67"/>
      <c r="D349" s="56"/>
      <c r="E349" s="65"/>
      <c r="H349" s="56"/>
      <c r="I349" s="56"/>
    </row>
    <row r="350" spans="1:9" s="68" customFormat="1" x14ac:dyDescent="0.2">
      <c r="A350" s="65"/>
      <c r="B350" s="66"/>
      <c r="C350" s="67"/>
      <c r="D350" s="56"/>
      <c r="E350" s="65"/>
      <c r="H350" s="56"/>
      <c r="I350" s="56"/>
    </row>
    <row r="351" spans="1:9" s="68" customFormat="1" x14ac:dyDescent="0.2">
      <c r="A351" s="65"/>
      <c r="B351" s="66"/>
      <c r="C351" s="67"/>
      <c r="D351" s="56"/>
      <c r="E351" s="65"/>
      <c r="H351" s="56"/>
      <c r="I351" s="56"/>
    </row>
    <row r="352" spans="1:9" s="68" customFormat="1" x14ac:dyDescent="0.2">
      <c r="A352" s="65"/>
      <c r="B352" s="66"/>
      <c r="C352" s="67"/>
      <c r="D352" s="56"/>
      <c r="E352" s="65"/>
      <c r="H352" s="56"/>
      <c r="I352" s="56"/>
    </row>
    <row r="353" spans="1:9" s="68" customFormat="1" x14ac:dyDescent="0.2">
      <c r="A353" s="65"/>
      <c r="B353" s="66"/>
      <c r="C353" s="67"/>
      <c r="D353" s="56"/>
      <c r="E353" s="65"/>
      <c r="H353" s="56"/>
      <c r="I353" s="56"/>
    </row>
    <row r="354" spans="1:9" s="68" customFormat="1" x14ac:dyDescent="0.2">
      <c r="A354" s="65"/>
      <c r="B354" s="66"/>
      <c r="C354" s="67"/>
      <c r="D354" s="56"/>
      <c r="E354" s="65"/>
      <c r="H354" s="56"/>
      <c r="I354" s="56"/>
    </row>
    <row r="355" spans="1:9" s="68" customFormat="1" x14ac:dyDescent="0.2">
      <c r="A355" s="65"/>
      <c r="B355" s="66"/>
      <c r="C355" s="67"/>
      <c r="D355" s="56"/>
      <c r="E355" s="65"/>
      <c r="H355" s="56"/>
      <c r="I355" s="56"/>
    </row>
    <row r="356" spans="1:9" s="68" customFormat="1" x14ac:dyDescent="0.2">
      <c r="A356" s="65"/>
      <c r="B356" s="66"/>
      <c r="C356" s="67"/>
      <c r="D356" s="56"/>
      <c r="E356" s="65"/>
      <c r="H356" s="56"/>
      <c r="I356" s="56"/>
    </row>
    <row r="357" spans="1:9" s="68" customFormat="1" x14ac:dyDescent="0.2">
      <c r="A357" s="65"/>
      <c r="B357" s="66"/>
      <c r="C357" s="67"/>
      <c r="D357" s="56"/>
      <c r="E357" s="65"/>
      <c r="H357" s="56"/>
      <c r="I357" s="56"/>
    </row>
    <row r="358" spans="1:9" s="68" customFormat="1" x14ac:dyDescent="0.2">
      <c r="A358" s="65"/>
      <c r="B358" s="66"/>
      <c r="C358" s="67"/>
      <c r="D358" s="56"/>
      <c r="E358" s="65"/>
      <c r="H358" s="56"/>
      <c r="I358" s="56"/>
    </row>
    <row r="359" spans="1:9" s="68" customFormat="1" x14ac:dyDescent="0.2">
      <c r="A359" s="65"/>
      <c r="B359" s="66"/>
      <c r="C359" s="67"/>
      <c r="D359" s="56"/>
      <c r="E359" s="65"/>
      <c r="H359" s="56"/>
      <c r="I359" s="56"/>
    </row>
    <row r="360" spans="1:9" s="68" customFormat="1" x14ac:dyDescent="0.2">
      <c r="A360" s="65"/>
      <c r="B360" s="66"/>
      <c r="C360" s="67"/>
      <c r="D360" s="56"/>
      <c r="E360" s="65"/>
      <c r="H360" s="56"/>
      <c r="I360" s="56"/>
    </row>
    <row r="361" spans="1:9" s="68" customFormat="1" x14ac:dyDescent="0.2">
      <c r="A361" s="65"/>
      <c r="B361" s="66"/>
      <c r="C361" s="67"/>
      <c r="D361" s="56"/>
      <c r="E361" s="65"/>
      <c r="H361" s="56"/>
      <c r="I361" s="56"/>
    </row>
    <row r="362" spans="1:9" s="68" customFormat="1" x14ac:dyDescent="0.2">
      <c r="A362" s="65"/>
      <c r="B362" s="66"/>
      <c r="C362" s="67"/>
      <c r="D362" s="56"/>
      <c r="E362" s="65"/>
      <c r="H362" s="56"/>
      <c r="I362" s="56"/>
    </row>
    <row r="363" spans="1:9" s="68" customFormat="1" x14ac:dyDescent="0.2">
      <c r="A363" s="65"/>
      <c r="B363" s="66"/>
      <c r="C363" s="67"/>
      <c r="D363" s="56"/>
      <c r="E363" s="65"/>
      <c r="H363" s="56"/>
      <c r="I363" s="56"/>
    </row>
    <row r="364" spans="1:9" s="68" customFormat="1" x14ac:dyDescent="0.2">
      <c r="A364" s="65"/>
      <c r="B364" s="66"/>
      <c r="C364" s="67"/>
      <c r="D364" s="56"/>
      <c r="E364" s="65"/>
      <c r="H364" s="56"/>
      <c r="I364" s="56"/>
    </row>
    <row r="365" spans="1:9" s="68" customFormat="1" x14ac:dyDescent="0.2">
      <c r="A365" s="65"/>
      <c r="B365" s="66"/>
      <c r="C365" s="67"/>
      <c r="D365" s="56"/>
      <c r="E365" s="65"/>
      <c r="H365" s="56"/>
      <c r="I365" s="56"/>
    </row>
    <row r="366" spans="1:9" s="68" customFormat="1" x14ac:dyDescent="0.2">
      <c r="A366" s="65"/>
      <c r="B366" s="66"/>
      <c r="C366" s="67"/>
      <c r="D366" s="56"/>
      <c r="E366" s="65"/>
      <c r="H366" s="56"/>
      <c r="I366" s="56"/>
    </row>
    <row r="367" spans="1:9" s="68" customFormat="1" x14ac:dyDescent="0.2">
      <c r="A367" s="65"/>
      <c r="B367" s="66"/>
      <c r="C367" s="67"/>
      <c r="D367" s="56"/>
      <c r="E367" s="65"/>
      <c r="H367" s="56"/>
      <c r="I367" s="56"/>
    </row>
    <row r="368" spans="1:9" s="68" customFormat="1" x14ac:dyDescent="0.2">
      <c r="A368" s="65"/>
      <c r="B368" s="66"/>
      <c r="C368" s="67"/>
      <c r="D368" s="56"/>
      <c r="E368" s="65"/>
      <c r="H368" s="56"/>
      <c r="I368" s="56"/>
    </row>
    <row r="369" spans="1:9" s="68" customFormat="1" x14ac:dyDescent="0.2">
      <c r="A369" s="65"/>
      <c r="B369" s="66"/>
      <c r="C369" s="67"/>
      <c r="D369" s="56"/>
      <c r="E369" s="65"/>
      <c r="H369" s="56"/>
      <c r="I369" s="56"/>
    </row>
    <row r="370" spans="1:9" s="68" customFormat="1" x14ac:dyDescent="0.2">
      <c r="A370" s="65"/>
      <c r="B370" s="66"/>
      <c r="C370" s="67"/>
      <c r="D370" s="56"/>
      <c r="E370" s="65"/>
      <c r="H370" s="56"/>
      <c r="I370" s="56"/>
    </row>
    <row r="371" spans="1:9" s="68" customFormat="1" x14ac:dyDescent="0.2">
      <c r="A371" s="65"/>
      <c r="B371" s="66"/>
      <c r="C371" s="67"/>
      <c r="D371" s="56"/>
      <c r="E371" s="65"/>
      <c r="H371" s="56"/>
      <c r="I371" s="56"/>
    </row>
    <row r="372" spans="1:9" s="68" customFormat="1" x14ac:dyDescent="0.2">
      <c r="A372" s="65"/>
      <c r="B372" s="66"/>
      <c r="C372" s="67"/>
      <c r="D372" s="56"/>
      <c r="E372" s="65"/>
      <c r="H372" s="56"/>
      <c r="I372" s="56"/>
    </row>
    <row r="373" spans="1:9" s="68" customFormat="1" x14ac:dyDescent="0.2">
      <c r="A373" s="65"/>
      <c r="B373" s="66"/>
      <c r="C373" s="67"/>
      <c r="D373" s="56"/>
      <c r="E373" s="65"/>
      <c r="H373" s="56"/>
      <c r="I373" s="56"/>
    </row>
    <row r="374" spans="1:9" s="68" customFormat="1" x14ac:dyDescent="0.2">
      <c r="A374" s="65"/>
      <c r="B374" s="66"/>
      <c r="C374" s="67"/>
      <c r="D374" s="56"/>
      <c r="E374" s="65"/>
      <c r="H374" s="56"/>
      <c r="I374" s="56"/>
    </row>
    <row r="375" spans="1:9" s="68" customFormat="1" x14ac:dyDescent="0.2">
      <c r="A375" s="65"/>
      <c r="B375" s="66"/>
      <c r="C375" s="67"/>
      <c r="D375" s="56"/>
      <c r="E375" s="65"/>
      <c r="H375" s="56"/>
      <c r="I375" s="56"/>
    </row>
    <row r="376" spans="1:9" s="68" customFormat="1" x14ac:dyDescent="0.2">
      <c r="A376" s="65"/>
      <c r="B376" s="66"/>
      <c r="C376" s="67"/>
      <c r="D376" s="56"/>
      <c r="E376" s="65"/>
      <c r="H376" s="56"/>
      <c r="I376" s="56"/>
    </row>
    <row r="377" spans="1:9" s="68" customFormat="1" x14ac:dyDescent="0.2">
      <c r="A377" s="65"/>
      <c r="B377" s="66"/>
      <c r="C377" s="67"/>
      <c r="D377" s="56"/>
      <c r="E377" s="65"/>
      <c r="H377" s="56"/>
      <c r="I377" s="56"/>
    </row>
    <row r="378" spans="1:9" s="68" customFormat="1" x14ac:dyDescent="0.2">
      <c r="A378" s="65"/>
      <c r="B378" s="66"/>
      <c r="C378" s="67"/>
      <c r="D378" s="56"/>
      <c r="E378" s="65"/>
      <c r="H378" s="56"/>
      <c r="I378" s="56"/>
    </row>
    <row r="379" spans="1:9" s="68" customFormat="1" x14ac:dyDescent="0.2">
      <c r="A379" s="65"/>
      <c r="B379" s="66"/>
      <c r="C379" s="67"/>
      <c r="D379" s="56"/>
      <c r="E379" s="65"/>
      <c r="H379" s="56"/>
      <c r="I379" s="56"/>
    </row>
    <row r="380" spans="1:9" s="68" customFormat="1" x14ac:dyDescent="0.2">
      <c r="A380" s="65"/>
      <c r="B380" s="66"/>
      <c r="C380" s="67"/>
      <c r="D380" s="56"/>
      <c r="E380" s="65"/>
      <c r="H380" s="56"/>
      <c r="I380" s="56"/>
    </row>
    <row r="381" spans="1:9" s="68" customFormat="1" x14ac:dyDescent="0.2">
      <c r="A381" s="65"/>
      <c r="B381" s="66"/>
      <c r="C381" s="67"/>
      <c r="D381" s="56"/>
      <c r="E381" s="65"/>
      <c r="H381" s="56"/>
      <c r="I381" s="56"/>
    </row>
    <row r="382" spans="1:9" s="68" customFormat="1" x14ac:dyDescent="0.2">
      <c r="A382" s="65"/>
      <c r="B382" s="66"/>
      <c r="C382" s="67"/>
      <c r="D382" s="56"/>
      <c r="E382" s="65"/>
      <c r="H382" s="56"/>
      <c r="I382" s="56"/>
    </row>
    <row r="383" spans="1:9" s="68" customFormat="1" x14ac:dyDescent="0.2">
      <c r="A383" s="65"/>
      <c r="B383" s="66"/>
      <c r="C383" s="67"/>
      <c r="D383" s="56"/>
      <c r="E383" s="65"/>
      <c r="H383" s="56"/>
      <c r="I383" s="56"/>
    </row>
    <row r="384" spans="1:9" s="68" customFormat="1" x14ac:dyDescent="0.2">
      <c r="A384" s="65"/>
      <c r="B384" s="66"/>
      <c r="C384" s="67"/>
      <c r="D384" s="56"/>
      <c r="E384" s="65"/>
      <c r="H384" s="56"/>
      <c r="I384" s="56"/>
    </row>
    <row r="385" spans="1:9" s="68" customFormat="1" x14ac:dyDescent="0.2">
      <c r="A385" s="65"/>
      <c r="B385" s="66"/>
      <c r="C385" s="67"/>
      <c r="D385" s="56"/>
      <c r="E385" s="65"/>
      <c r="H385" s="56"/>
      <c r="I385" s="56"/>
    </row>
    <row r="386" spans="1:9" s="68" customFormat="1" x14ac:dyDescent="0.2">
      <c r="A386" s="65"/>
      <c r="B386" s="66"/>
      <c r="C386" s="67"/>
      <c r="D386" s="56"/>
      <c r="E386" s="65"/>
      <c r="H386" s="56"/>
      <c r="I386" s="56"/>
    </row>
    <row r="387" spans="1:9" s="68" customFormat="1" x14ac:dyDescent="0.2">
      <c r="A387" s="65"/>
      <c r="B387" s="66"/>
      <c r="C387" s="67"/>
      <c r="D387" s="56"/>
      <c r="E387" s="65"/>
      <c r="H387" s="56"/>
      <c r="I387" s="56"/>
    </row>
    <row r="388" spans="1:9" s="68" customFormat="1" x14ac:dyDescent="0.2">
      <c r="A388" s="65"/>
      <c r="B388" s="66"/>
      <c r="C388" s="67"/>
      <c r="D388" s="56"/>
      <c r="E388" s="65"/>
      <c r="H388" s="56"/>
      <c r="I388" s="56"/>
    </row>
    <row r="389" spans="1:9" s="68" customFormat="1" x14ac:dyDescent="0.2">
      <c r="A389" s="65"/>
      <c r="B389" s="66"/>
      <c r="C389" s="67"/>
      <c r="D389" s="56"/>
      <c r="E389" s="65"/>
      <c r="H389" s="56"/>
      <c r="I389" s="56"/>
    </row>
    <row r="390" spans="1:9" s="68" customFormat="1" x14ac:dyDescent="0.2">
      <c r="A390" s="65"/>
      <c r="B390" s="66"/>
      <c r="C390" s="67"/>
      <c r="D390" s="56"/>
      <c r="E390" s="65"/>
      <c r="H390" s="56"/>
      <c r="I390" s="56"/>
    </row>
    <row r="391" spans="1:9" s="68" customFormat="1" x14ac:dyDescent="0.2">
      <c r="A391" s="65"/>
      <c r="B391" s="66"/>
      <c r="C391" s="67"/>
      <c r="D391" s="56"/>
      <c r="E391" s="65"/>
      <c r="H391" s="56"/>
      <c r="I391" s="56"/>
    </row>
    <row r="392" spans="1:9" s="68" customFormat="1" x14ac:dyDescent="0.2">
      <c r="A392" s="65"/>
      <c r="B392" s="66"/>
      <c r="C392" s="67"/>
      <c r="D392" s="56"/>
      <c r="E392" s="65"/>
      <c r="H392" s="56"/>
      <c r="I392" s="56"/>
    </row>
    <row r="393" spans="1:9" s="68" customFormat="1" x14ac:dyDescent="0.2">
      <c r="A393" s="65"/>
      <c r="B393" s="66"/>
      <c r="C393" s="67"/>
      <c r="D393" s="56"/>
      <c r="E393" s="65"/>
      <c r="H393" s="56"/>
      <c r="I393" s="56"/>
    </row>
    <row r="394" spans="1:9" s="68" customFormat="1" x14ac:dyDescent="0.2">
      <c r="A394" s="65"/>
      <c r="B394" s="66"/>
      <c r="C394" s="67"/>
      <c r="D394" s="56"/>
      <c r="E394" s="65"/>
      <c r="H394" s="56"/>
      <c r="I394" s="56"/>
    </row>
    <row r="395" spans="1:9" s="68" customFormat="1" x14ac:dyDescent="0.2">
      <c r="A395" s="65"/>
      <c r="B395" s="66"/>
      <c r="C395" s="67"/>
      <c r="D395" s="56"/>
      <c r="E395" s="65"/>
      <c r="H395" s="56"/>
      <c r="I395" s="56"/>
    </row>
    <row r="396" spans="1:9" s="68" customFormat="1" x14ac:dyDescent="0.2">
      <c r="A396" s="65"/>
      <c r="B396" s="66"/>
      <c r="C396" s="67"/>
      <c r="D396" s="56"/>
      <c r="E396" s="65"/>
      <c r="H396" s="56"/>
      <c r="I396" s="56"/>
    </row>
    <row r="397" spans="1:9" s="68" customFormat="1" x14ac:dyDescent="0.2">
      <c r="A397" s="65"/>
      <c r="B397" s="66"/>
      <c r="C397" s="67"/>
      <c r="D397" s="56"/>
      <c r="E397" s="65"/>
      <c r="H397" s="56"/>
      <c r="I397" s="56"/>
    </row>
    <row r="398" spans="1:9" s="68" customFormat="1" x14ac:dyDescent="0.2">
      <c r="A398" s="65"/>
      <c r="B398" s="66"/>
      <c r="C398" s="67"/>
      <c r="D398" s="56"/>
      <c r="E398" s="65"/>
      <c r="H398" s="56"/>
      <c r="I398" s="56"/>
    </row>
    <row r="399" spans="1:9" s="68" customFormat="1" x14ac:dyDescent="0.2">
      <c r="A399" s="65"/>
      <c r="B399" s="66"/>
      <c r="C399" s="67"/>
      <c r="D399" s="56"/>
      <c r="E399" s="65"/>
      <c r="H399" s="56"/>
      <c r="I399" s="56"/>
    </row>
    <row r="400" spans="1:9" s="68" customFormat="1" x14ac:dyDescent="0.2">
      <c r="A400" s="65"/>
      <c r="B400" s="66"/>
      <c r="C400" s="67"/>
      <c r="D400" s="56"/>
      <c r="E400" s="65"/>
      <c r="H400" s="56"/>
      <c r="I400" s="56"/>
    </row>
    <row r="401" spans="1:9" s="68" customFormat="1" x14ac:dyDescent="0.2">
      <c r="A401" s="65"/>
      <c r="B401" s="66"/>
      <c r="C401" s="67"/>
      <c r="D401" s="56"/>
      <c r="E401" s="65"/>
      <c r="H401" s="56"/>
      <c r="I401" s="56"/>
    </row>
    <row r="402" spans="1:9" s="68" customFormat="1" x14ac:dyDescent="0.2">
      <c r="A402" s="65"/>
      <c r="B402" s="66"/>
      <c r="C402" s="67"/>
      <c r="D402" s="56"/>
      <c r="E402" s="65"/>
      <c r="H402" s="56"/>
      <c r="I402" s="56"/>
    </row>
    <row r="403" spans="1:9" s="68" customFormat="1" x14ac:dyDescent="0.2">
      <c r="A403" s="65"/>
      <c r="B403" s="66"/>
      <c r="C403" s="67"/>
      <c r="D403" s="56"/>
      <c r="E403" s="65"/>
      <c r="H403" s="56"/>
      <c r="I403" s="56"/>
    </row>
    <row r="404" spans="1:9" s="68" customFormat="1" x14ac:dyDescent="0.2">
      <c r="A404" s="65"/>
      <c r="B404" s="66"/>
      <c r="C404" s="67"/>
      <c r="D404" s="56"/>
      <c r="E404" s="65"/>
      <c r="H404" s="56"/>
      <c r="I404" s="56"/>
    </row>
    <row r="405" spans="1:9" s="68" customFormat="1" x14ac:dyDescent="0.2">
      <c r="A405" s="65"/>
      <c r="B405" s="66"/>
      <c r="C405" s="67"/>
      <c r="D405" s="56"/>
      <c r="E405" s="65"/>
      <c r="H405" s="56"/>
      <c r="I405" s="56"/>
    </row>
    <row r="406" spans="1:9" s="68" customFormat="1" x14ac:dyDescent="0.2">
      <c r="A406" s="65"/>
      <c r="B406" s="66"/>
      <c r="C406" s="67"/>
      <c r="D406" s="56"/>
      <c r="E406" s="65"/>
      <c r="H406" s="56"/>
      <c r="I406" s="56"/>
    </row>
    <row r="407" spans="1:9" s="68" customFormat="1" x14ac:dyDescent="0.2">
      <c r="A407" s="65"/>
      <c r="B407" s="66"/>
      <c r="C407" s="67"/>
      <c r="D407" s="56"/>
      <c r="E407" s="65"/>
      <c r="H407" s="56"/>
      <c r="I407" s="56"/>
    </row>
    <row r="408" spans="1:9" s="68" customFormat="1" x14ac:dyDescent="0.2">
      <c r="A408" s="65"/>
      <c r="B408" s="66"/>
      <c r="C408" s="67"/>
      <c r="D408" s="56"/>
      <c r="E408" s="65"/>
      <c r="H408" s="56"/>
      <c r="I408" s="56"/>
    </row>
    <row r="409" spans="1:9" s="68" customFormat="1" x14ac:dyDescent="0.2">
      <c r="A409" s="65"/>
      <c r="B409" s="66"/>
      <c r="C409" s="67"/>
      <c r="D409" s="56"/>
      <c r="E409" s="65"/>
      <c r="H409" s="56"/>
      <c r="I409" s="56"/>
    </row>
    <row r="410" spans="1:9" s="68" customFormat="1" x14ac:dyDescent="0.2">
      <c r="A410" s="65"/>
      <c r="B410" s="66"/>
      <c r="C410" s="67"/>
      <c r="D410" s="56"/>
      <c r="E410" s="65"/>
      <c r="H410" s="56"/>
      <c r="I410" s="56"/>
    </row>
    <row r="411" spans="1:9" s="68" customFormat="1" x14ac:dyDescent="0.2">
      <c r="A411" s="65"/>
      <c r="B411" s="66"/>
      <c r="C411" s="67"/>
      <c r="D411" s="56"/>
      <c r="E411" s="65"/>
      <c r="H411" s="56"/>
      <c r="I411" s="56"/>
    </row>
    <row r="412" spans="1:9" s="68" customFormat="1" x14ac:dyDescent="0.2">
      <c r="A412" s="65"/>
      <c r="B412" s="66"/>
      <c r="C412" s="67"/>
      <c r="D412" s="56"/>
      <c r="E412" s="65"/>
      <c r="H412" s="56"/>
      <c r="I412" s="56"/>
    </row>
    <row r="413" spans="1:9" s="68" customFormat="1" x14ac:dyDescent="0.2">
      <c r="A413" s="65"/>
      <c r="B413" s="66"/>
      <c r="C413" s="67"/>
      <c r="D413" s="56"/>
      <c r="E413" s="65"/>
      <c r="H413" s="56"/>
      <c r="I413" s="56"/>
    </row>
    <row r="414" spans="1:9" s="68" customFormat="1" x14ac:dyDescent="0.2">
      <c r="A414" s="65"/>
      <c r="B414" s="66"/>
      <c r="C414" s="67"/>
      <c r="D414" s="56"/>
      <c r="E414" s="65"/>
      <c r="H414" s="56"/>
      <c r="I414" s="56"/>
    </row>
    <row r="415" spans="1:9" s="68" customFormat="1" x14ac:dyDescent="0.2">
      <c r="A415" s="65"/>
      <c r="B415" s="66"/>
      <c r="C415" s="67"/>
      <c r="D415" s="56"/>
      <c r="E415" s="65"/>
      <c r="H415" s="56"/>
      <c r="I415" s="56"/>
    </row>
    <row r="416" spans="1:9" s="68" customFormat="1" x14ac:dyDescent="0.2">
      <c r="A416" s="65"/>
      <c r="B416" s="66"/>
      <c r="C416" s="67"/>
      <c r="D416" s="56"/>
      <c r="E416" s="65"/>
      <c r="H416" s="56"/>
      <c r="I416" s="56"/>
    </row>
    <row r="417" spans="1:9" s="68" customFormat="1" x14ac:dyDescent="0.2">
      <c r="A417" s="65"/>
      <c r="B417" s="66"/>
      <c r="C417" s="67"/>
      <c r="D417" s="56"/>
      <c r="E417" s="65"/>
      <c r="H417" s="56"/>
      <c r="I417" s="56"/>
    </row>
    <row r="418" spans="1:9" s="68" customFormat="1" x14ac:dyDescent="0.2">
      <c r="A418" s="65"/>
      <c r="B418" s="66"/>
      <c r="C418" s="67"/>
      <c r="D418" s="56"/>
      <c r="E418" s="65"/>
      <c r="H418" s="56"/>
      <c r="I418" s="56"/>
    </row>
    <row r="419" spans="1:9" s="68" customFormat="1" x14ac:dyDescent="0.2">
      <c r="A419" s="65"/>
      <c r="B419" s="66"/>
      <c r="C419" s="67"/>
      <c r="D419" s="56"/>
      <c r="E419" s="65"/>
      <c r="H419" s="56"/>
      <c r="I419" s="56"/>
    </row>
    <row r="420" spans="1:9" s="68" customFormat="1" x14ac:dyDescent="0.2">
      <c r="A420" s="65"/>
      <c r="B420" s="66"/>
      <c r="C420" s="67"/>
      <c r="D420" s="56"/>
      <c r="E420" s="65"/>
      <c r="H420" s="56"/>
      <c r="I420" s="56"/>
    </row>
    <row r="421" spans="1:9" s="68" customFormat="1" x14ac:dyDescent="0.2">
      <c r="A421" s="65"/>
      <c r="B421" s="66"/>
      <c r="C421" s="67"/>
      <c r="D421" s="56"/>
      <c r="E421" s="65"/>
      <c r="H421" s="56"/>
      <c r="I421" s="56"/>
    </row>
    <row r="422" spans="1:9" s="68" customFormat="1" x14ac:dyDescent="0.2">
      <c r="A422" s="65"/>
      <c r="B422" s="66"/>
      <c r="C422" s="67"/>
      <c r="D422" s="56"/>
      <c r="E422" s="65"/>
      <c r="H422" s="56"/>
      <c r="I422" s="56"/>
    </row>
    <row r="423" spans="1:9" s="68" customFormat="1" x14ac:dyDescent="0.2">
      <c r="A423" s="65"/>
      <c r="B423" s="66"/>
      <c r="C423" s="67"/>
      <c r="D423" s="56"/>
      <c r="E423" s="65"/>
      <c r="H423" s="56"/>
      <c r="I423" s="56"/>
    </row>
    <row r="424" spans="1:9" s="68" customFormat="1" x14ac:dyDescent="0.2">
      <c r="A424" s="65"/>
      <c r="B424" s="66"/>
      <c r="C424" s="67"/>
      <c r="D424" s="56"/>
      <c r="E424" s="65"/>
      <c r="H424" s="56"/>
      <c r="I424" s="56"/>
    </row>
    <row r="425" spans="1:9" s="68" customFormat="1" x14ac:dyDescent="0.2">
      <c r="A425" s="65"/>
      <c r="B425" s="66"/>
      <c r="C425" s="67"/>
      <c r="D425" s="56"/>
      <c r="E425" s="65"/>
      <c r="H425" s="56"/>
      <c r="I425" s="56"/>
    </row>
    <row r="426" spans="1:9" s="68" customFormat="1" x14ac:dyDescent="0.2">
      <c r="A426" s="65"/>
      <c r="B426" s="66"/>
      <c r="C426" s="67"/>
      <c r="D426" s="56"/>
      <c r="E426" s="65"/>
      <c r="H426" s="56"/>
      <c r="I426" s="56"/>
    </row>
    <row r="427" spans="1:9" s="68" customFormat="1" x14ac:dyDescent="0.2">
      <c r="A427" s="65"/>
      <c r="B427" s="66"/>
      <c r="C427" s="67"/>
      <c r="D427" s="56"/>
      <c r="E427" s="65"/>
      <c r="H427" s="56"/>
      <c r="I427" s="56"/>
    </row>
    <row r="428" spans="1:9" s="68" customFormat="1" x14ac:dyDescent="0.2">
      <c r="A428" s="65"/>
      <c r="B428" s="66"/>
      <c r="C428" s="67"/>
      <c r="D428" s="56"/>
      <c r="E428" s="65"/>
      <c r="H428" s="56"/>
      <c r="I428" s="56"/>
    </row>
    <row r="429" spans="1:9" s="68" customFormat="1" x14ac:dyDescent="0.2">
      <c r="A429" s="65"/>
      <c r="B429" s="66"/>
      <c r="C429" s="67"/>
      <c r="D429" s="56"/>
      <c r="E429" s="65"/>
      <c r="H429" s="56"/>
      <c r="I429" s="56"/>
    </row>
    <row r="430" spans="1:9" s="68" customFormat="1" x14ac:dyDescent="0.2">
      <c r="A430" s="65"/>
      <c r="B430" s="66"/>
      <c r="C430" s="67"/>
      <c r="D430" s="56"/>
      <c r="E430" s="65"/>
      <c r="H430" s="56"/>
      <c r="I430" s="56"/>
    </row>
    <row r="431" spans="1:9" s="68" customFormat="1" x14ac:dyDescent="0.2">
      <c r="A431" s="65"/>
      <c r="B431" s="66"/>
      <c r="C431" s="67"/>
      <c r="D431" s="56"/>
      <c r="E431" s="65"/>
      <c r="H431" s="56"/>
      <c r="I431" s="56"/>
    </row>
    <row r="432" spans="1:9" s="68" customFormat="1" x14ac:dyDescent="0.2">
      <c r="A432" s="65"/>
      <c r="B432" s="66"/>
      <c r="C432" s="67"/>
      <c r="D432" s="56"/>
      <c r="E432" s="65"/>
      <c r="H432" s="56"/>
      <c r="I432" s="56"/>
    </row>
    <row r="433" spans="1:9" s="68" customFormat="1" x14ac:dyDescent="0.2">
      <c r="A433" s="65"/>
      <c r="B433" s="66"/>
      <c r="C433" s="67"/>
      <c r="D433" s="56"/>
      <c r="E433" s="65"/>
      <c r="H433" s="56"/>
      <c r="I433" s="56"/>
    </row>
    <row r="434" spans="1:9" s="68" customFormat="1" x14ac:dyDescent="0.2">
      <c r="A434" s="65"/>
      <c r="B434" s="66"/>
      <c r="C434" s="67"/>
      <c r="D434" s="56"/>
      <c r="E434" s="65"/>
      <c r="H434" s="56"/>
      <c r="I434" s="56"/>
    </row>
    <row r="435" spans="1:9" s="68" customFormat="1" x14ac:dyDescent="0.2">
      <c r="A435" s="65"/>
      <c r="B435" s="66"/>
      <c r="C435" s="67"/>
      <c r="D435" s="56"/>
      <c r="E435" s="65"/>
      <c r="H435" s="56"/>
      <c r="I435" s="56"/>
    </row>
    <row r="436" spans="1:9" s="68" customFormat="1" x14ac:dyDescent="0.2">
      <c r="A436" s="65"/>
      <c r="B436" s="66"/>
      <c r="C436" s="67"/>
      <c r="D436" s="56"/>
      <c r="E436" s="65"/>
      <c r="H436" s="56"/>
      <c r="I436" s="56"/>
    </row>
    <row r="437" spans="1:9" s="68" customFormat="1" x14ac:dyDescent="0.2">
      <c r="A437" s="65"/>
      <c r="B437" s="66"/>
      <c r="C437" s="67"/>
      <c r="D437" s="56"/>
      <c r="E437" s="65"/>
      <c r="H437" s="56"/>
      <c r="I437" s="56"/>
    </row>
    <row r="438" spans="1:9" s="68" customFormat="1" x14ac:dyDescent="0.2">
      <c r="A438" s="65"/>
      <c r="B438" s="66"/>
      <c r="C438" s="67"/>
      <c r="D438" s="56"/>
      <c r="E438" s="65"/>
      <c r="H438" s="56"/>
      <c r="I438" s="56"/>
    </row>
    <row r="439" spans="1:9" s="68" customFormat="1" x14ac:dyDescent="0.2">
      <c r="A439" s="65"/>
      <c r="B439" s="66"/>
      <c r="C439" s="67"/>
      <c r="D439" s="56"/>
      <c r="E439" s="65"/>
      <c r="H439" s="56"/>
      <c r="I439" s="56"/>
    </row>
    <row r="440" spans="1:9" s="68" customFormat="1" x14ac:dyDescent="0.2">
      <c r="A440" s="65"/>
      <c r="B440" s="66"/>
      <c r="C440" s="67"/>
      <c r="D440" s="56"/>
      <c r="E440" s="65"/>
      <c r="H440" s="56"/>
      <c r="I440" s="56"/>
    </row>
    <row r="441" spans="1:9" s="68" customFormat="1" x14ac:dyDescent="0.2">
      <c r="A441" s="65"/>
      <c r="B441" s="66"/>
      <c r="C441" s="67"/>
      <c r="D441" s="56"/>
      <c r="E441" s="65"/>
      <c r="H441" s="56"/>
      <c r="I441" s="56"/>
    </row>
    <row r="442" spans="1:9" s="68" customFormat="1" x14ac:dyDescent="0.2">
      <c r="A442" s="65"/>
      <c r="B442" s="66"/>
      <c r="C442" s="67"/>
      <c r="D442" s="56"/>
      <c r="E442" s="65"/>
      <c r="H442" s="56"/>
      <c r="I442" s="56"/>
    </row>
    <row r="443" spans="1:9" s="68" customFormat="1" x14ac:dyDescent="0.2">
      <c r="A443" s="65"/>
      <c r="B443" s="66"/>
      <c r="C443" s="67"/>
      <c r="D443" s="56"/>
      <c r="E443" s="65"/>
      <c r="H443" s="56"/>
      <c r="I443" s="56"/>
    </row>
    <row r="444" spans="1:9" s="68" customFormat="1" x14ac:dyDescent="0.2">
      <c r="A444" s="65"/>
      <c r="B444" s="66"/>
      <c r="C444" s="67"/>
      <c r="D444" s="56"/>
      <c r="E444" s="65"/>
      <c r="H444" s="56"/>
      <c r="I444" s="56"/>
    </row>
    <row r="445" spans="1:9" s="68" customFormat="1" x14ac:dyDescent="0.2">
      <c r="A445" s="65"/>
      <c r="B445" s="66"/>
      <c r="C445" s="67"/>
      <c r="D445" s="56"/>
      <c r="E445" s="65"/>
      <c r="H445" s="56"/>
      <c r="I445" s="56"/>
    </row>
    <row r="446" spans="1:9" s="68" customFormat="1" x14ac:dyDescent="0.2">
      <c r="A446" s="65"/>
      <c r="B446" s="66"/>
      <c r="C446" s="67"/>
      <c r="D446" s="56"/>
      <c r="E446" s="65"/>
      <c r="H446" s="56"/>
      <c r="I446" s="56"/>
    </row>
    <row r="447" spans="1:9" s="68" customFormat="1" x14ac:dyDescent="0.2">
      <c r="A447" s="65"/>
      <c r="B447" s="66"/>
      <c r="C447" s="67"/>
      <c r="D447" s="56"/>
      <c r="E447" s="65"/>
      <c r="H447" s="56"/>
      <c r="I447" s="56"/>
    </row>
    <row r="448" spans="1:9" s="68" customFormat="1" x14ac:dyDescent="0.2">
      <c r="A448" s="65"/>
      <c r="B448" s="66"/>
      <c r="C448" s="67"/>
      <c r="D448" s="56"/>
      <c r="E448" s="65"/>
      <c r="H448" s="56"/>
      <c r="I448" s="56"/>
    </row>
    <row r="449" spans="1:9" s="68" customFormat="1" x14ac:dyDescent="0.2">
      <c r="A449" s="65"/>
      <c r="B449" s="66"/>
      <c r="C449" s="67"/>
      <c r="D449" s="56"/>
      <c r="E449" s="65"/>
      <c r="H449" s="56"/>
      <c r="I449" s="56"/>
    </row>
    <row r="450" spans="1:9" s="68" customFormat="1" x14ac:dyDescent="0.2">
      <c r="A450" s="65"/>
      <c r="B450" s="66"/>
      <c r="C450" s="67"/>
      <c r="D450" s="56"/>
      <c r="E450" s="65"/>
      <c r="H450" s="56"/>
      <c r="I450" s="56"/>
    </row>
    <row r="451" spans="1:9" s="68" customFormat="1" x14ac:dyDescent="0.2">
      <c r="A451" s="65"/>
      <c r="B451" s="66"/>
      <c r="C451" s="67"/>
      <c r="D451" s="56"/>
      <c r="E451" s="65"/>
      <c r="H451" s="56"/>
      <c r="I451" s="56"/>
    </row>
    <row r="452" spans="1:9" s="68" customFormat="1" x14ac:dyDescent="0.2">
      <c r="A452" s="65"/>
      <c r="B452" s="66"/>
      <c r="C452" s="67"/>
      <c r="D452" s="56"/>
      <c r="E452" s="65"/>
      <c r="H452" s="56"/>
      <c r="I452" s="56"/>
    </row>
    <row r="453" spans="1:9" s="68" customFormat="1" x14ac:dyDescent="0.2">
      <c r="A453" s="65"/>
      <c r="B453" s="66"/>
      <c r="C453" s="67"/>
      <c r="D453" s="56"/>
      <c r="E453" s="65"/>
      <c r="H453" s="56"/>
      <c r="I453" s="56"/>
    </row>
    <row r="454" spans="1:9" s="68" customFormat="1" x14ac:dyDescent="0.2">
      <c r="A454" s="65"/>
      <c r="B454" s="66"/>
      <c r="C454" s="67"/>
      <c r="D454" s="56"/>
      <c r="E454" s="65"/>
      <c r="H454" s="56"/>
      <c r="I454" s="56"/>
    </row>
    <row r="455" spans="1:9" s="68" customFormat="1" x14ac:dyDescent="0.2">
      <c r="A455" s="65"/>
      <c r="B455" s="66"/>
      <c r="C455" s="67"/>
      <c r="D455" s="56"/>
      <c r="E455" s="65"/>
      <c r="H455" s="56"/>
      <c r="I455" s="56"/>
    </row>
    <row r="456" spans="1:9" s="68" customFormat="1" x14ac:dyDescent="0.2">
      <c r="A456" s="65"/>
      <c r="B456" s="66"/>
      <c r="C456" s="67"/>
      <c r="D456" s="56"/>
      <c r="E456" s="65"/>
      <c r="H456" s="56"/>
      <c r="I456" s="56"/>
    </row>
    <row r="457" spans="1:9" s="68" customFormat="1" x14ac:dyDescent="0.2">
      <c r="A457" s="65"/>
      <c r="B457" s="66"/>
      <c r="C457" s="67"/>
      <c r="D457" s="56"/>
      <c r="E457" s="65"/>
      <c r="H457" s="56"/>
      <c r="I457" s="56"/>
    </row>
    <row r="458" spans="1:9" s="68" customFormat="1" x14ac:dyDescent="0.2">
      <c r="A458" s="65"/>
      <c r="B458" s="66"/>
      <c r="C458" s="67"/>
      <c r="D458" s="56"/>
      <c r="E458" s="65"/>
      <c r="H458" s="56"/>
      <c r="I458" s="56"/>
    </row>
    <row r="459" spans="1:9" s="68" customFormat="1" x14ac:dyDescent="0.2">
      <c r="A459" s="65"/>
      <c r="B459" s="66"/>
      <c r="C459" s="67"/>
      <c r="D459" s="56"/>
      <c r="E459" s="65"/>
      <c r="H459" s="56"/>
      <c r="I459" s="56"/>
    </row>
    <row r="460" spans="1:9" s="68" customFormat="1" x14ac:dyDescent="0.2">
      <c r="A460" s="65"/>
      <c r="B460" s="66"/>
      <c r="C460" s="67"/>
      <c r="D460" s="56"/>
      <c r="E460" s="65"/>
      <c r="H460" s="56"/>
      <c r="I460" s="56"/>
    </row>
    <row r="461" spans="1:9" s="68" customFormat="1" x14ac:dyDescent="0.2">
      <c r="A461" s="65"/>
      <c r="B461" s="66"/>
      <c r="C461" s="67"/>
      <c r="D461" s="56"/>
      <c r="E461" s="65"/>
      <c r="H461" s="56"/>
      <c r="I461" s="56"/>
    </row>
    <row r="462" spans="1:9" s="68" customFormat="1" x14ac:dyDescent="0.2">
      <c r="A462" s="65"/>
      <c r="B462" s="66"/>
      <c r="C462" s="67"/>
      <c r="D462" s="56"/>
      <c r="E462" s="65"/>
      <c r="H462" s="56"/>
      <c r="I462" s="56"/>
    </row>
    <row r="463" spans="1:9" s="68" customFormat="1" x14ac:dyDescent="0.2">
      <c r="A463" s="65"/>
      <c r="B463" s="66"/>
      <c r="C463" s="67"/>
      <c r="D463" s="56"/>
      <c r="E463" s="65"/>
      <c r="H463" s="56"/>
      <c r="I463" s="56"/>
    </row>
    <row r="464" spans="1:9" s="68" customFormat="1" x14ac:dyDescent="0.2">
      <c r="A464" s="65"/>
      <c r="B464" s="66"/>
      <c r="C464" s="67"/>
      <c r="D464" s="56"/>
      <c r="E464" s="65"/>
      <c r="H464" s="56"/>
      <c r="I464" s="56"/>
    </row>
    <row r="465" spans="1:9" s="68" customFormat="1" x14ac:dyDescent="0.2">
      <c r="A465" s="65"/>
      <c r="B465" s="66"/>
      <c r="C465" s="67"/>
      <c r="D465" s="56"/>
      <c r="E465" s="65"/>
      <c r="H465" s="56"/>
      <c r="I465" s="56"/>
    </row>
    <row r="466" spans="1:9" s="68" customFormat="1" x14ac:dyDescent="0.2">
      <c r="A466" s="65"/>
      <c r="B466" s="66"/>
      <c r="C466" s="67"/>
      <c r="D466" s="56"/>
      <c r="E466" s="65"/>
      <c r="H466" s="56"/>
      <c r="I466" s="56"/>
    </row>
    <row r="467" spans="1:9" s="68" customFormat="1" x14ac:dyDescent="0.2">
      <c r="A467" s="65"/>
      <c r="B467" s="66"/>
      <c r="C467" s="67"/>
      <c r="D467" s="56"/>
      <c r="E467" s="65"/>
      <c r="H467" s="56"/>
      <c r="I467" s="56"/>
    </row>
    <row r="468" spans="1:9" s="68" customFormat="1" x14ac:dyDescent="0.2">
      <c r="A468" s="65"/>
      <c r="B468" s="66"/>
      <c r="C468" s="67"/>
      <c r="D468" s="56"/>
      <c r="E468" s="65"/>
      <c r="H468" s="56"/>
      <c r="I468" s="56"/>
    </row>
    <row r="469" spans="1:9" s="68" customFormat="1" x14ac:dyDescent="0.2">
      <c r="A469" s="65"/>
      <c r="B469" s="66"/>
      <c r="C469" s="67"/>
      <c r="D469" s="56"/>
      <c r="E469" s="65"/>
      <c r="H469" s="56"/>
      <c r="I469" s="56"/>
    </row>
    <row r="470" spans="1:9" s="68" customFormat="1" x14ac:dyDescent="0.2">
      <c r="A470" s="65"/>
      <c r="B470" s="66"/>
      <c r="C470" s="67"/>
      <c r="D470" s="56"/>
      <c r="E470" s="65"/>
      <c r="H470" s="56"/>
      <c r="I470" s="56"/>
    </row>
    <row r="471" spans="1:9" s="68" customFormat="1" x14ac:dyDescent="0.2">
      <c r="A471" s="65"/>
      <c r="B471" s="66"/>
      <c r="C471" s="67"/>
      <c r="D471" s="56"/>
      <c r="E471" s="65"/>
      <c r="H471" s="56"/>
      <c r="I471" s="56"/>
    </row>
    <row r="472" spans="1:9" s="68" customFormat="1" x14ac:dyDescent="0.2">
      <c r="A472" s="65"/>
      <c r="B472" s="66"/>
      <c r="C472" s="67"/>
      <c r="D472" s="56"/>
      <c r="E472" s="65"/>
      <c r="H472" s="56"/>
      <c r="I472" s="56"/>
    </row>
    <row r="473" spans="1:9" s="68" customFormat="1" x14ac:dyDescent="0.2">
      <c r="A473" s="65"/>
      <c r="B473" s="66"/>
      <c r="C473" s="67"/>
      <c r="D473" s="56"/>
      <c r="E473" s="65"/>
      <c r="H473" s="56"/>
      <c r="I473" s="56"/>
    </row>
    <row r="474" spans="1:9" s="68" customFormat="1" x14ac:dyDescent="0.2">
      <c r="A474" s="65"/>
      <c r="B474" s="66"/>
      <c r="C474" s="67"/>
      <c r="D474" s="56"/>
      <c r="E474" s="65"/>
      <c r="H474" s="56"/>
      <c r="I474" s="56"/>
    </row>
    <row r="475" spans="1:9" s="68" customFormat="1" x14ac:dyDescent="0.2">
      <c r="A475" s="65"/>
      <c r="B475" s="66"/>
      <c r="C475" s="67"/>
      <c r="D475" s="56"/>
      <c r="E475" s="65"/>
      <c r="H475" s="56"/>
      <c r="I475" s="56"/>
    </row>
    <row r="476" spans="1:9" s="68" customFormat="1" x14ac:dyDescent="0.2">
      <c r="A476" s="65"/>
      <c r="B476" s="66"/>
      <c r="C476" s="67"/>
      <c r="D476" s="56"/>
      <c r="E476" s="65"/>
      <c r="H476" s="56"/>
      <c r="I476" s="56"/>
    </row>
    <row r="477" spans="1:9" s="68" customFormat="1" x14ac:dyDescent="0.2">
      <c r="A477" s="65"/>
      <c r="B477" s="66"/>
      <c r="C477" s="67"/>
      <c r="D477" s="56"/>
      <c r="E477" s="65"/>
      <c r="H477" s="56"/>
      <c r="I477" s="56"/>
    </row>
    <row r="478" spans="1:9" s="68" customFormat="1" x14ac:dyDescent="0.2">
      <c r="A478" s="65"/>
      <c r="B478" s="66"/>
      <c r="C478" s="67"/>
      <c r="D478" s="56"/>
      <c r="E478" s="65"/>
      <c r="H478" s="56"/>
      <c r="I478" s="56"/>
    </row>
    <row r="479" spans="1:9" s="68" customFormat="1" x14ac:dyDescent="0.2">
      <c r="A479" s="65"/>
      <c r="B479" s="66"/>
      <c r="C479" s="67"/>
      <c r="D479" s="56"/>
      <c r="E479" s="65"/>
      <c r="H479" s="56"/>
      <c r="I479" s="56"/>
    </row>
    <row r="480" spans="1:9" s="68" customFormat="1" x14ac:dyDescent="0.2">
      <c r="A480" s="65"/>
      <c r="B480" s="66"/>
      <c r="C480" s="67"/>
      <c r="D480" s="56"/>
      <c r="E480" s="65"/>
      <c r="H480" s="56"/>
      <c r="I480" s="56"/>
    </row>
    <row r="481" spans="1:9" s="68" customFormat="1" x14ac:dyDescent="0.2">
      <c r="A481" s="65"/>
      <c r="B481" s="66"/>
      <c r="C481" s="67"/>
      <c r="D481" s="56"/>
      <c r="E481" s="65"/>
      <c r="H481" s="56"/>
      <c r="I481" s="56"/>
    </row>
    <row r="482" spans="1:9" s="68" customFormat="1" x14ac:dyDescent="0.2">
      <c r="A482" s="65"/>
      <c r="B482" s="66"/>
      <c r="C482" s="67"/>
      <c r="D482" s="56"/>
      <c r="E482" s="65"/>
      <c r="H482" s="56"/>
      <c r="I482" s="56"/>
    </row>
    <row r="483" spans="1:9" s="68" customFormat="1" x14ac:dyDescent="0.2">
      <c r="A483" s="65"/>
      <c r="B483" s="66"/>
      <c r="C483" s="67"/>
      <c r="D483" s="56"/>
      <c r="E483" s="65"/>
      <c r="H483" s="56"/>
      <c r="I483" s="56"/>
    </row>
    <row r="484" spans="1:9" s="68" customFormat="1" x14ac:dyDescent="0.2">
      <c r="A484" s="65"/>
      <c r="B484" s="66"/>
      <c r="C484" s="67"/>
      <c r="D484" s="56"/>
      <c r="E484" s="65"/>
      <c r="H484" s="56"/>
      <c r="I484" s="56"/>
    </row>
    <row r="485" spans="1:9" s="68" customFormat="1" x14ac:dyDescent="0.2">
      <c r="A485" s="65"/>
      <c r="B485" s="66"/>
      <c r="C485" s="67"/>
      <c r="D485" s="56"/>
      <c r="E485" s="65"/>
      <c r="H485" s="56"/>
      <c r="I485" s="56"/>
    </row>
    <row r="486" spans="1:9" s="68" customFormat="1" x14ac:dyDescent="0.2">
      <c r="A486" s="65"/>
      <c r="B486" s="66"/>
      <c r="C486" s="67"/>
      <c r="D486" s="56"/>
      <c r="E486" s="65"/>
      <c r="H486" s="56"/>
      <c r="I486" s="56"/>
    </row>
    <row r="487" spans="1:9" s="68" customFormat="1" x14ac:dyDescent="0.2">
      <c r="A487" s="65"/>
      <c r="B487" s="66"/>
      <c r="C487" s="67"/>
      <c r="D487" s="56"/>
      <c r="E487" s="65"/>
      <c r="H487" s="56"/>
      <c r="I487" s="56"/>
    </row>
    <row r="488" spans="1:9" s="68" customFormat="1" x14ac:dyDescent="0.2">
      <c r="A488" s="65"/>
      <c r="B488" s="66"/>
      <c r="C488" s="67"/>
      <c r="D488" s="56"/>
      <c r="E488" s="65"/>
      <c r="H488" s="56"/>
      <c r="I488" s="56"/>
    </row>
    <row r="489" spans="1:9" s="68" customFormat="1" x14ac:dyDescent="0.2">
      <c r="A489" s="65"/>
      <c r="B489" s="66"/>
      <c r="C489" s="67"/>
      <c r="D489" s="56"/>
      <c r="E489" s="65"/>
      <c r="H489" s="56"/>
      <c r="I489" s="56"/>
    </row>
    <row r="490" spans="1:9" s="68" customFormat="1" x14ac:dyDescent="0.2">
      <c r="A490" s="65"/>
      <c r="B490" s="66"/>
      <c r="C490" s="67"/>
      <c r="D490" s="56"/>
      <c r="E490" s="65"/>
      <c r="H490" s="56"/>
      <c r="I490" s="56"/>
    </row>
    <row r="491" spans="1:9" s="68" customFormat="1" x14ac:dyDescent="0.2">
      <c r="A491" s="65"/>
      <c r="B491" s="66"/>
      <c r="C491" s="67"/>
      <c r="D491" s="56"/>
      <c r="E491" s="65"/>
      <c r="H491" s="56"/>
      <c r="I491" s="56"/>
    </row>
    <row r="492" spans="1:9" s="68" customFormat="1" x14ac:dyDescent="0.2">
      <c r="A492" s="65"/>
      <c r="B492" s="66"/>
      <c r="C492" s="67"/>
      <c r="D492" s="56"/>
      <c r="E492" s="65"/>
      <c r="H492" s="56"/>
      <c r="I492" s="56"/>
    </row>
    <row r="493" spans="1:9" s="68" customFormat="1" x14ac:dyDescent="0.2">
      <c r="A493" s="65"/>
      <c r="B493" s="66"/>
      <c r="C493" s="67"/>
      <c r="D493" s="56"/>
      <c r="E493" s="65"/>
      <c r="H493" s="56"/>
      <c r="I493" s="56"/>
    </row>
    <row r="494" spans="1:9" s="68" customFormat="1" x14ac:dyDescent="0.2">
      <c r="A494" s="65"/>
      <c r="B494" s="66"/>
      <c r="C494" s="67"/>
      <c r="D494" s="56"/>
      <c r="E494" s="65"/>
      <c r="H494" s="56"/>
      <c r="I494" s="56"/>
    </row>
    <row r="495" spans="1:9" s="68" customFormat="1" x14ac:dyDescent="0.2">
      <c r="A495" s="65"/>
      <c r="B495" s="66"/>
      <c r="C495" s="67"/>
      <c r="D495" s="56"/>
      <c r="E495" s="65"/>
      <c r="H495" s="56"/>
      <c r="I495" s="56"/>
    </row>
    <row r="496" spans="1:9" s="68" customFormat="1" x14ac:dyDescent="0.2">
      <c r="A496" s="65"/>
      <c r="B496" s="66"/>
      <c r="C496" s="67"/>
      <c r="D496" s="56"/>
      <c r="E496" s="65"/>
      <c r="H496" s="56"/>
      <c r="I496" s="56"/>
    </row>
    <row r="497" spans="1:9" s="68" customFormat="1" x14ac:dyDescent="0.2">
      <c r="A497" s="65"/>
      <c r="B497" s="66"/>
      <c r="C497" s="67"/>
      <c r="D497" s="56"/>
      <c r="E497" s="65"/>
      <c r="H497" s="56"/>
      <c r="I497" s="56"/>
    </row>
    <row r="498" spans="1:9" s="68" customFormat="1" x14ac:dyDescent="0.2">
      <c r="A498" s="65"/>
      <c r="B498" s="66"/>
      <c r="C498" s="67"/>
      <c r="D498" s="56"/>
      <c r="E498" s="65"/>
      <c r="H498" s="56"/>
      <c r="I498" s="56"/>
    </row>
    <row r="499" spans="1:9" s="68" customFormat="1" x14ac:dyDescent="0.2">
      <c r="A499" s="65"/>
      <c r="B499" s="66"/>
      <c r="C499" s="67"/>
      <c r="D499" s="56"/>
      <c r="E499" s="65"/>
      <c r="H499" s="56"/>
      <c r="I499" s="56"/>
    </row>
    <row r="500" spans="1:9" s="68" customFormat="1" x14ac:dyDescent="0.2">
      <c r="A500" s="65"/>
      <c r="B500" s="66"/>
      <c r="C500" s="67"/>
      <c r="D500" s="56"/>
      <c r="E500" s="65"/>
      <c r="H500" s="56"/>
      <c r="I500" s="56"/>
    </row>
    <row r="501" spans="1:9" s="68" customFormat="1" x14ac:dyDescent="0.2">
      <c r="A501" s="65"/>
      <c r="B501" s="66"/>
      <c r="C501" s="67"/>
      <c r="D501" s="56"/>
      <c r="E501" s="65"/>
      <c r="H501" s="56"/>
      <c r="I501" s="56"/>
    </row>
    <row r="502" spans="1:9" s="68" customFormat="1" x14ac:dyDescent="0.2">
      <c r="A502" s="65"/>
      <c r="B502" s="66"/>
      <c r="C502" s="67"/>
      <c r="D502" s="56"/>
      <c r="E502" s="65"/>
      <c r="H502" s="56"/>
      <c r="I502" s="56"/>
    </row>
    <row r="503" spans="1:9" s="68" customFormat="1" x14ac:dyDescent="0.2">
      <c r="A503" s="65"/>
      <c r="B503" s="66"/>
      <c r="C503" s="67"/>
      <c r="D503" s="56"/>
      <c r="E503" s="65"/>
      <c r="H503" s="56"/>
      <c r="I503" s="56"/>
    </row>
    <row r="504" spans="1:9" s="68" customFormat="1" x14ac:dyDescent="0.2">
      <c r="A504" s="65"/>
      <c r="B504" s="66"/>
      <c r="C504" s="67"/>
      <c r="D504" s="56"/>
      <c r="E504" s="65"/>
      <c r="H504" s="56"/>
      <c r="I504" s="56"/>
    </row>
    <row r="505" spans="1:9" s="68" customFormat="1" x14ac:dyDescent="0.2">
      <c r="A505" s="65"/>
      <c r="B505" s="66"/>
      <c r="C505" s="67"/>
      <c r="D505" s="56"/>
      <c r="E505" s="65"/>
      <c r="H505" s="56"/>
      <c r="I505" s="56"/>
    </row>
    <row r="506" spans="1:9" s="68" customFormat="1" x14ac:dyDescent="0.2">
      <c r="A506" s="65"/>
      <c r="B506" s="66"/>
      <c r="C506" s="67"/>
      <c r="D506" s="56"/>
      <c r="E506" s="65"/>
      <c r="H506" s="56"/>
      <c r="I506" s="56"/>
    </row>
    <row r="507" spans="1:9" s="68" customFormat="1" x14ac:dyDescent="0.2">
      <c r="A507" s="65"/>
      <c r="B507" s="66"/>
      <c r="C507" s="67"/>
      <c r="D507" s="56"/>
      <c r="E507" s="65"/>
      <c r="H507" s="56"/>
      <c r="I507" s="56"/>
    </row>
    <row r="508" spans="1:9" s="68" customFormat="1" x14ac:dyDescent="0.2">
      <c r="A508" s="65"/>
      <c r="B508" s="66"/>
      <c r="C508" s="67"/>
      <c r="D508" s="56"/>
      <c r="E508" s="65"/>
      <c r="H508" s="56"/>
      <c r="I508" s="56"/>
    </row>
    <row r="509" spans="1:9" s="68" customFormat="1" x14ac:dyDescent="0.2">
      <c r="A509" s="65"/>
      <c r="B509" s="66"/>
      <c r="C509" s="67"/>
      <c r="D509" s="56"/>
      <c r="E509" s="65"/>
      <c r="H509" s="56"/>
      <c r="I509" s="56"/>
    </row>
    <row r="510" spans="1:9" s="68" customFormat="1" x14ac:dyDescent="0.2">
      <c r="A510" s="65"/>
      <c r="B510" s="66"/>
      <c r="C510" s="67"/>
      <c r="D510" s="56"/>
      <c r="E510" s="65"/>
      <c r="H510" s="56"/>
      <c r="I510" s="56"/>
    </row>
    <row r="511" spans="1:9" s="68" customFormat="1" x14ac:dyDescent="0.2">
      <c r="A511" s="65"/>
      <c r="B511" s="66"/>
      <c r="C511" s="67"/>
      <c r="D511" s="56"/>
      <c r="E511" s="65"/>
      <c r="H511" s="56"/>
      <c r="I511" s="56"/>
    </row>
    <row r="512" spans="1:9" s="68" customFormat="1" x14ac:dyDescent="0.2">
      <c r="A512" s="65"/>
      <c r="B512" s="66"/>
      <c r="C512" s="67"/>
      <c r="D512" s="56"/>
      <c r="E512" s="65"/>
      <c r="H512" s="56"/>
      <c r="I512" s="56"/>
    </row>
    <row r="513" spans="1:9" s="68" customFormat="1" x14ac:dyDescent="0.2">
      <c r="A513" s="65"/>
      <c r="B513" s="66"/>
      <c r="C513" s="67"/>
      <c r="D513" s="56"/>
      <c r="E513" s="65"/>
      <c r="H513" s="56"/>
      <c r="I513" s="56"/>
    </row>
    <row r="514" spans="1:9" s="68" customFormat="1" x14ac:dyDescent="0.2">
      <c r="A514" s="65"/>
      <c r="B514" s="66"/>
      <c r="C514" s="67"/>
      <c r="D514" s="56"/>
      <c r="E514" s="65"/>
      <c r="H514" s="56"/>
      <c r="I514" s="56"/>
    </row>
    <row r="515" spans="1:9" s="68" customFormat="1" x14ac:dyDescent="0.2">
      <c r="A515" s="65"/>
      <c r="B515" s="66"/>
      <c r="C515" s="67"/>
      <c r="D515" s="56"/>
      <c r="E515" s="65"/>
      <c r="H515" s="56"/>
      <c r="I515" s="56"/>
    </row>
    <row r="516" spans="1:9" s="68" customFormat="1" x14ac:dyDescent="0.2">
      <c r="A516" s="65"/>
      <c r="B516" s="66"/>
      <c r="C516" s="67"/>
      <c r="D516" s="56"/>
      <c r="E516" s="65"/>
      <c r="H516" s="56"/>
      <c r="I516" s="56"/>
    </row>
    <row r="517" spans="1:9" s="68" customFormat="1" x14ac:dyDescent="0.2">
      <c r="A517" s="65"/>
      <c r="B517" s="66"/>
      <c r="C517" s="67"/>
      <c r="D517" s="56"/>
      <c r="E517" s="65"/>
      <c r="H517" s="56"/>
      <c r="I517" s="56"/>
    </row>
    <row r="518" spans="1:9" s="68" customFormat="1" x14ac:dyDescent="0.2">
      <c r="A518" s="65"/>
      <c r="B518" s="66"/>
      <c r="C518" s="67"/>
      <c r="D518" s="56"/>
      <c r="E518" s="65"/>
      <c r="H518" s="56"/>
      <c r="I518" s="56"/>
    </row>
    <row r="519" spans="1:9" s="68" customFormat="1" x14ac:dyDescent="0.2">
      <c r="A519" s="65"/>
      <c r="B519" s="66"/>
      <c r="C519" s="67"/>
      <c r="D519" s="56"/>
      <c r="E519" s="65"/>
      <c r="H519" s="56"/>
      <c r="I519" s="56"/>
    </row>
    <row r="520" spans="1:9" s="68" customFormat="1" x14ac:dyDescent="0.2">
      <c r="A520" s="65"/>
      <c r="B520" s="66"/>
      <c r="C520" s="67"/>
      <c r="D520" s="56"/>
      <c r="E520" s="65"/>
      <c r="H520" s="56"/>
      <c r="I520" s="56"/>
    </row>
    <row r="521" spans="1:9" s="68" customFormat="1" x14ac:dyDescent="0.2">
      <c r="A521" s="65"/>
      <c r="B521" s="66"/>
      <c r="C521" s="67"/>
      <c r="D521" s="56"/>
      <c r="E521" s="65"/>
      <c r="H521" s="56"/>
      <c r="I521" s="56"/>
    </row>
    <row r="522" spans="1:9" s="68" customFormat="1" x14ac:dyDescent="0.2">
      <c r="A522" s="65"/>
      <c r="B522" s="66"/>
      <c r="C522" s="67"/>
      <c r="D522" s="56"/>
      <c r="E522" s="65"/>
      <c r="H522" s="56"/>
      <c r="I522" s="56"/>
    </row>
    <row r="523" spans="1:9" s="68" customFormat="1" x14ac:dyDescent="0.2">
      <c r="A523" s="65"/>
      <c r="B523" s="66"/>
      <c r="C523" s="67"/>
      <c r="D523" s="56"/>
      <c r="E523" s="65"/>
      <c r="H523" s="56"/>
      <c r="I523" s="56"/>
    </row>
    <row r="524" spans="1:9" s="68" customFormat="1" x14ac:dyDescent="0.2">
      <c r="A524" s="65"/>
      <c r="B524" s="66"/>
      <c r="C524" s="67"/>
      <c r="D524" s="56"/>
      <c r="E524" s="65"/>
      <c r="H524" s="56"/>
      <c r="I524" s="56"/>
    </row>
    <row r="525" spans="1:9" s="68" customFormat="1" x14ac:dyDescent="0.2">
      <c r="A525" s="65"/>
      <c r="B525" s="66"/>
      <c r="C525" s="67"/>
      <c r="D525" s="56"/>
      <c r="E525" s="65"/>
      <c r="H525" s="56"/>
      <c r="I525" s="56"/>
    </row>
    <row r="526" spans="1:9" s="68" customFormat="1" x14ac:dyDescent="0.2">
      <c r="A526" s="65"/>
      <c r="B526" s="66"/>
      <c r="C526" s="67"/>
      <c r="D526" s="56"/>
      <c r="E526" s="65"/>
      <c r="H526" s="56"/>
      <c r="I526" s="56"/>
    </row>
    <row r="527" spans="1:9" s="68" customFormat="1" x14ac:dyDescent="0.2">
      <c r="A527" s="65"/>
      <c r="B527" s="66"/>
      <c r="C527" s="67"/>
      <c r="D527" s="56"/>
      <c r="E527" s="65"/>
      <c r="H527" s="56"/>
      <c r="I527" s="56"/>
    </row>
    <row r="528" spans="1:9" s="68" customFormat="1" x14ac:dyDescent="0.2">
      <c r="A528" s="65"/>
      <c r="B528" s="66"/>
      <c r="C528" s="67"/>
      <c r="D528" s="56"/>
      <c r="E528" s="65"/>
      <c r="H528" s="56"/>
      <c r="I528" s="56"/>
    </row>
    <row r="529" spans="1:9" s="68" customFormat="1" x14ac:dyDescent="0.2">
      <c r="A529" s="65"/>
      <c r="B529" s="66"/>
      <c r="C529" s="67"/>
      <c r="D529" s="56"/>
      <c r="E529" s="65"/>
      <c r="H529" s="56"/>
      <c r="I529" s="56"/>
    </row>
    <row r="530" spans="1:9" s="68" customFormat="1" x14ac:dyDescent="0.2">
      <c r="A530" s="65"/>
      <c r="B530" s="66"/>
      <c r="C530" s="67"/>
      <c r="D530" s="56"/>
      <c r="E530" s="65"/>
      <c r="H530" s="56"/>
      <c r="I530" s="56"/>
    </row>
    <row r="531" spans="1:9" s="68" customFormat="1" x14ac:dyDescent="0.2">
      <c r="A531" s="65"/>
      <c r="B531" s="66"/>
      <c r="C531" s="67"/>
      <c r="D531" s="56"/>
      <c r="E531" s="65"/>
      <c r="H531" s="56"/>
      <c r="I531" s="56"/>
    </row>
    <row r="532" spans="1:9" s="68" customFormat="1" x14ac:dyDescent="0.2">
      <c r="A532" s="65"/>
      <c r="B532" s="66"/>
      <c r="C532" s="67"/>
      <c r="D532" s="56"/>
      <c r="E532" s="65"/>
      <c r="H532" s="56"/>
      <c r="I532" s="56"/>
    </row>
    <row r="533" spans="1:9" s="68" customFormat="1" x14ac:dyDescent="0.2">
      <c r="A533" s="65"/>
      <c r="B533" s="66"/>
      <c r="C533" s="67"/>
      <c r="D533" s="56"/>
      <c r="E533" s="65"/>
      <c r="H533" s="56"/>
      <c r="I533" s="56"/>
    </row>
    <row r="534" spans="1:9" s="68" customFormat="1" x14ac:dyDescent="0.2">
      <c r="A534" s="65"/>
      <c r="B534" s="66"/>
      <c r="C534" s="67"/>
      <c r="D534" s="56"/>
      <c r="E534" s="65"/>
      <c r="H534" s="56"/>
      <c r="I534" s="56"/>
    </row>
    <row r="535" spans="1:9" s="68" customFormat="1" x14ac:dyDescent="0.2">
      <c r="A535" s="65"/>
      <c r="B535" s="66"/>
      <c r="C535" s="67"/>
      <c r="D535" s="56"/>
      <c r="E535" s="65"/>
      <c r="H535" s="56"/>
      <c r="I535" s="56"/>
    </row>
    <row r="536" spans="1:9" s="68" customFormat="1" x14ac:dyDescent="0.2">
      <c r="A536" s="65"/>
      <c r="B536" s="66"/>
      <c r="C536" s="67"/>
      <c r="D536" s="56"/>
      <c r="E536" s="65"/>
      <c r="H536" s="56"/>
      <c r="I536" s="56"/>
    </row>
    <row r="537" spans="1:9" s="68" customFormat="1" x14ac:dyDescent="0.2">
      <c r="A537" s="65"/>
      <c r="B537" s="66"/>
      <c r="C537" s="67"/>
      <c r="D537" s="56"/>
      <c r="E537" s="65"/>
      <c r="H537" s="56"/>
      <c r="I537" s="56"/>
    </row>
    <row r="538" spans="1:9" s="68" customFormat="1" x14ac:dyDescent="0.2">
      <c r="A538" s="65"/>
      <c r="B538" s="66"/>
      <c r="C538" s="67"/>
      <c r="D538" s="56"/>
      <c r="E538" s="65"/>
      <c r="H538" s="56"/>
      <c r="I538" s="56"/>
    </row>
    <row r="539" spans="1:9" s="68" customFormat="1" x14ac:dyDescent="0.2">
      <c r="A539" s="65"/>
      <c r="B539" s="66"/>
      <c r="C539" s="67"/>
      <c r="D539" s="56"/>
      <c r="E539" s="65"/>
      <c r="H539" s="56"/>
      <c r="I539" s="56"/>
    </row>
    <row r="540" spans="1:9" s="68" customFormat="1" x14ac:dyDescent="0.2">
      <c r="A540" s="65"/>
      <c r="B540" s="66"/>
      <c r="C540" s="67"/>
      <c r="D540" s="56"/>
      <c r="E540" s="65"/>
      <c r="H540" s="56"/>
      <c r="I540" s="56"/>
    </row>
    <row r="541" spans="1:9" s="68" customFormat="1" x14ac:dyDescent="0.2">
      <c r="A541" s="65"/>
      <c r="B541" s="66"/>
      <c r="C541" s="67"/>
      <c r="D541" s="56"/>
      <c r="E541" s="65"/>
      <c r="H541" s="56"/>
      <c r="I541" s="56"/>
    </row>
    <row r="542" spans="1:9" s="68" customFormat="1" x14ac:dyDescent="0.2">
      <c r="A542" s="65"/>
      <c r="B542" s="66"/>
      <c r="C542" s="67"/>
      <c r="D542" s="56"/>
      <c r="E542" s="65"/>
      <c r="H542" s="56"/>
      <c r="I542" s="56"/>
    </row>
    <row r="543" spans="1:9" s="68" customFormat="1" x14ac:dyDescent="0.2">
      <c r="A543" s="65"/>
      <c r="B543" s="66"/>
      <c r="C543" s="67"/>
      <c r="D543" s="56"/>
      <c r="E543" s="65"/>
      <c r="H543" s="56"/>
      <c r="I543" s="56"/>
    </row>
    <row r="544" spans="1:9" s="68" customFormat="1" x14ac:dyDescent="0.2">
      <c r="A544" s="65"/>
      <c r="B544" s="66"/>
      <c r="C544" s="67"/>
      <c r="D544" s="56"/>
      <c r="E544" s="65"/>
      <c r="H544" s="56"/>
      <c r="I544" s="56"/>
    </row>
    <row r="545" spans="1:9" s="68" customFormat="1" x14ac:dyDescent="0.2">
      <c r="A545" s="65"/>
      <c r="B545" s="66"/>
      <c r="C545" s="67"/>
      <c r="D545" s="56"/>
      <c r="E545" s="65"/>
      <c r="H545" s="56"/>
      <c r="I545" s="56"/>
    </row>
    <row r="546" spans="1:9" s="68" customFormat="1" x14ac:dyDescent="0.2">
      <c r="A546" s="65"/>
      <c r="B546" s="66"/>
      <c r="C546" s="67"/>
      <c r="D546" s="56"/>
      <c r="E546" s="65"/>
      <c r="H546" s="56"/>
      <c r="I546" s="56"/>
    </row>
    <row r="547" spans="1:9" s="68" customFormat="1" x14ac:dyDescent="0.2">
      <c r="A547" s="65"/>
      <c r="B547" s="66"/>
      <c r="C547" s="67"/>
      <c r="D547" s="56"/>
      <c r="E547" s="65"/>
      <c r="H547" s="56"/>
      <c r="I547" s="56"/>
    </row>
    <row r="548" spans="1:9" s="68" customFormat="1" x14ac:dyDescent="0.2">
      <c r="A548" s="65"/>
      <c r="B548" s="66"/>
      <c r="C548" s="67"/>
      <c r="D548" s="56"/>
      <c r="E548" s="65"/>
      <c r="H548" s="56"/>
      <c r="I548" s="56"/>
    </row>
    <row r="549" spans="1:9" s="68" customFormat="1" x14ac:dyDescent="0.2">
      <c r="A549" s="65"/>
      <c r="B549" s="66"/>
      <c r="C549" s="67"/>
      <c r="D549" s="56"/>
      <c r="E549" s="65"/>
      <c r="H549" s="56"/>
      <c r="I549" s="56"/>
    </row>
    <row r="550" spans="1:9" s="68" customFormat="1" x14ac:dyDescent="0.2">
      <c r="A550" s="65"/>
      <c r="B550" s="66"/>
      <c r="C550" s="67"/>
      <c r="D550" s="56"/>
      <c r="E550" s="65"/>
      <c r="H550" s="56"/>
      <c r="I550" s="56"/>
    </row>
    <row r="551" spans="1:9" s="68" customFormat="1" x14ac:dyDescent="0.2">
      <c r="A551" s="65"/>
      <c r="B551" s="66"/>
      <c r="C551" s="67"/>
      <c r="D551" s="56"/>
      <c r="E551" s="65"/>
      <c r="H551" s="56"/>
      <c r="I551" s="56"/>
    </row>
    <row r="552" spans="1:9" s="68" customFormat="1" x14ac:dyDescent="0.2">
      <c r="A552" s="65"/>
      <c r="B552" s="66"/>
      <c r="C552" s="67"/>
      <c r="D552" s="56"/>
      <c r="E552" s="65"/>
      <c r="H552" s="56"/>
      <c r="I552" s="56"/>
    </row>
    <row r="553" spans="1:9" s="68" customFormat="1" x14ac:dyDescent="0.2">
      <c r="A553" s="65"/>
      <c r="B553" s="66"/>
      <c r="C553" s="67"/>
      <c r="D553" s="56"/>
      <c r="E553" s="65"/>
      <c r="H553" s="56"/>
      <c r="I553" s="56"/>
    </row>
    <row r="554" spans="1:9" s="68" customFormat="1" x14ac:dyDescent="0.2">
      <c r="A554" s="65"/>
      <c r="B554" s="66"/>
      <c r="C554" s="67"/>
      <c r="D554" s="56"/>
      <c r="E554" s="65"/>
      <c r="H554" s="56"/>
      <c r="I554" s="56"/>
    </row>
    <row r="555" spans="1:9" s="68" customFormat="1" x14ac:dyDescent="0.2">
      <c r="A555" s="65"/>
      <c r="B555" s="66"/>
      <c r="C555" s="67"/>
      <c r="D555" s="56"/>
      <c r="E555" s="65"/>
      <c r="H555" s="56"/>
      <c r="I555" s="56"/>
    </row>
    <row r="556" spans="1:9" s="68" customFormat="1" x14ac:dyDescent="0.2">
      <c r="A556" s="65"/>
      <c r="B556" s="66"/>
      <c r="C556" s="67"/>
      <c r="D556" s="56"/>
      <c r="E556" s="65"/>
      <c r="H556" s="56"/>
      <c r="I556" s="56"/>
    </row>
    <row r="557" spans="1:9" s="68" customFormat="1" x14ac:dyDescent="0.2">
      <c r="A557" s="65"/>
      <c r="B557" s="66"/>
      <c r="C557" s="67"/>
      <c r="D557" s="56"/>
      <c r="E557" s="65"/>
      <c r="H557" s="56"/>
      <c r="I557" s="56"/>
    </row>
    <row r="558" spans="1:9" s="68" customFormat="1" x14ac:dyDescent="0.2">
      <c r="A558" s="65"/>
      <c r="B558" s="66"/>
      <c r="C558" s="67"/>
      <c r="D558" s="56"/>
      <c r="E558" s="65"/>
      <c r="H558" s="56"/>
      <c r="I558" s="56"/>
    </row>
    <row r="559" spans="1:9" s="68" customFormat="1" x14ac:dyDescent="0.2">
      <c r="A559" s="65"/>
      <c r="B559" s="66"/>
      <c r="C559" s="67"/>
      <c r="D559" s="56"/>
      <c r="E559" s="65"/>
      <c r="H559" s="56"/>
      <c r="I559" s="56"/>
    </row>
    <row r="560" spans="1:9" s="68" customFormat="1" x14ac:dyDescent="0.2">
      <c r="A560" s="65"/>
      <c r="B560" s="66"/>
      <c r="C560" s="67"/>
      <c r="D560" s="56"/>
      <c r="E560" s="65"/>
      <c r="H560" s="56"/>
      <c r="I560" s="56"/>
    </row>
    <row r="561" spans="1:9" s="68" customFormat="1" x14ac:dyDescent="0.2">
      <c r="A561" s="65"/>
      <c r="B561" s="66"/>
      <c r="C561" s="67"/>
      <c r="D561" s="56"/>
      <c r="E561" s="65"/>
      <c r="H561" s="56"/>
      <c r="I561" s="56"/>
    </row>
    <row r="562" spans="1:9" s="68" customFormat="1" x14ac:dyDescent="0.2">
      <c r="A562" s="65"/>
      <c r="B562" s="66"/>
      <c r="C562" s="67"/>
      <c r="D562" s="56"/>
      <c r="E562" s="65"/>
      <c r="H562" s="56"/>
      <c r="I562" s="56"/>
    </row>
    <row r="563" spans="1:9" s="68" customFormat="1" x14ac:dyDescent="0.2">
      <c r="A563" s="65"/>
      <c r="B563" s="66"/>
      <c r="C563" s="67"/>
      <c r="D563" s="56"/>
      <c r="E563" s="65"/>
      <c r="H563" s="56"/>
      <c r="I563" s="56"/>
    </row>
    <row r="564" spans="1:9" s="68" customFormat="1" x14ac:dyDescent="0.2">
      <c r="A564" s="65"/>
      <c r="B564" s="66"/>
      <c r="C564" s="67"/>
      <c r="D564" s="56"/>
      <c r="E564" s="65"/>
      <c r="H564" s="56"/>
      <c r="I564" s="56"/>
    </row>
    <row r="565" spans="1:9" s="68" customFormat="1" x14ac:dyDescent="0.2">
      <c r="A565" s="65"/>
      <c r="B565" s="66"/>
      <c r="C565" s="67"/>
      <c r="D565" s="56"/>
      <c r="E565" s="65"/>
      <c r="H565" s="56"/>
      <c r="I565" s="56"/>
    </row>
    <row r="566" spans="1:9" s="68" customFormat="1" x14ac:dyDescent="0.2">
      <c r="A566" s="65"/>
      <c r="B566" s="66"/>
      <c r="C566" s="67"/>
      <c r="D566" s="56"/>
      <c r="E566" s="65"/>
      <c r="H566" s="56"/>
      <c r="I566" s="56"/>
    </row>
    <row r="567" spans="1:9" s="68" customFormat="1" x14ac:dyDescent="0.2">
      <c r="A567" s="65"/>
      <c r="B567" s="66"/>
      <c r="C567" s="67"/>
      <c r="D567" s="56"/>
      <c r="E567" s="65"/>
      <c r="H567" s="56"/>
      <c r="I567" s="56"/>
    </row>
    <row r="568" spans="1:9" s="68" customFormat="1" x14ac:dyDescent="0.2">
      <c r="A568" s="65"/>
      <c r="B568" s="66"/>
      <c r="C568" s="67"/>
      <c r="D568" s="56"/>
      <c r="E568" s="65"/>
      <c r="H568" s="56"/>
      <c r="I568" s="56"/>
    </row>
  </sheetData>
  <pageMargins left="0.25" right="0.25" top="0.95" bottom="0.75" header="0.09" footer="0.3"/>
  <pageSetup scale="70" orientation="portrait" r:id="rId1"/>
  <headerFooter alignWithMargins="0">
    <oddHeader>&amp;CDepartment of Administrative Services
Elevator Upgrades/Replacements
2000
&amp;A
&amp;D</oddHeader>
    <oddFooter>&amp;LAcct Codes 0017-335-2000
Reversion 6/30/2027
&amp;C&amp;Z&amp;F&amp;R&amp;P/&amp;N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CCF73-3526-467A-965D-63F5BCAAA0DE}">
  <sheetPr>
    <pageSetUpPr fitToPage="1"/>
  </sheetPr>
  <dimension ref="A1:L572"/>
  <sheetViews>
    <sheetView topLeftCell="A2" zoomScaleNormal="100" workbookViewId="0">
      <selection activeCell="M24" sqref="M24"/>
    </sheetView>
  </sheetViews>
  <sheetFormatPr defaultColWidth="11.42578125" defaultRowHeight="12.75" x14ac:dyDescent="0.2"/>
  <cols>
    <col min="1" max="1" width="24.5703125" style="65" customWidth="1"/>
    <col min="2" max="2" width="9.42578125" style="66" customWidth="1"/>
    <col min="3" max="3" width="26" style="67" customWidth="1"/>
    <col min="4" max="4" width="14.42578125" style="56" customWidth="1"/>
    <col min="5" max="5" width="13.5703125" style="68" customWidth="1"/>
    <col min="6" max="6" width="12.42578125" style="68" customWidth="1"/>
    <col min="7" max="7" width="10.5703125" style="68" customWidth="1"/>
    <col min="8" max="8" width="13.7109375" style="56" customWidth="1"/>
    <col min="9" max="9" width="12.5703125" style="56" customWidth="1"/>
    <col min="10" max="10" width="5.28515625" style="56" bestFit="1" customWidth="1"/>
    <col min="11" max="16384" width="11.42578125" style="56"/>
  </cols>
  <sheetData>
    <row r="1" spans="1:12" s="30" customFormat="1" ht="24.75" customHeight="1" x14ac:dyDescent="0.25">
      <c r="A1" s="2" t="str">
        <f>'RECAP #9440.00'!B1</f>
        <v>DAS CC Elevator Replacements</v>
      </c>
      <c r="B1" s="3"/>
      <c r="C1" s="4"/>
      <c r="D1" s="4"/>
      <c r="E1" s="4"/>
      <c r="F1" s="29"/>
      <c r="G1" s="29"/>
    </row>
    <row r="2" spans="1:12" s="30" customFormat="1" ht="15.75" x14ac:dyDescent="0.25">
      <c r="A2" s="6" t="str">
        <f>'RECAP #9440.00'!B2</f>
        <v>Project # 9440.00</v>
      </c>
      <c r="B2" s="5"/>
      <c r="C2" s="4"/>
      <c r="D2" s="4"/>
      <c r="E2" s="4"/>
      <c r="F2" s="29"/>
      <c r="G2" s="29"/>
    </row>
    <row r="3" spans="1:12" s="30" customFormat="1" ht="15.75" x14ac:dyDescent="0.25">
      <c r="A3" s="7" t="str">
        <f>'RECAP #9440.00'!B3</f>
        <v>Program code 944000</v>
      </c>
      <c r="B3" s="5"/>
      <c r="C3" s="4"/>
      <c r="D3" s="8" t="str">
        <f>'RECAP #9440.00'!E3</f>
        <v>Major Program 4D03</v>
      </c>
      <c r="E3" s="4"/>
      <c r="F3" s="29"/>
      <c r="G3" s="29"/>
    </row>
    <row r="4" spans="1:12" s="30" customFormat="1" ht="15.75" x14ac:dyDescent="0.25">
      <c r="A4" s="31" t="s">
        <v>235</v>
      </c>
      <c r="B4" s="32"/>
      <c r="C4" s="33"/>
      <c r="D4" s="34" t="s">
        <v>236</v>
      </c>
      <c r="E4" s="29"/>
      <c r="F4" s="29"/>
      <c r="G4" s="29"/>
    </row>
    <row r="5" spans="1:12" s="30" customFormat="1" ht="15.75" x14ac:dyDescent="0.25">
      <c r="A5" s="35" t="s">
        <v>86</v>
      </c>
      <c r="B5" s="36"/>
      <c r="C5" s="37"/>
      <c r="D5" s="38" t="s">
        <v>230</v>
      </c>
      <c r="E5" s="39"/>
      <c r="F5" s="40"/>
      <c r="G5" s="40"/>
      <c r="H5" s="36"/>
    </row>
    <row r="6" spans="1:12" s="30" customFormat="1" ht="15.75" x14ac:dyDescent="0.25">
      <c r="A6" s="11" t="str">
        <f>'RECAP #9440.00'!B6</f>
        <v>Project Manager - Brad T.</v>
      </c>
      <c r="B6" s="11"/>
      <c r="C6" s="41"/>
      <c r="D6" s="42" t="s">
        <v>231</v>
      </c>
      <c r="E6" s="43"/>
      <c r="F6" s="44"/>
      <c r="G6" s="40"/>
      <c r="H6" s="36"/>
    </row>
    <row r="7" spans="1:12" s="30" customFormat="1" ht="15.75" x14ac:dyDescent="0.25">
      <c r="B7" s="45"/>
      <c r="C7" s="45"/>
      <c r="D7" s="30" t="s">
        <v>232</v>
      </c>
      <c r="E7" s="44"/>
      <c r="F7" s="44"/>
      <c r="G7" s="40"/>
      <c r="H7" s="36"/>
      <c r="I7" s="30" t="s">
        <v>5</v>
      </c>
    </row>
    <row r="8" spans="1:12" s="30" customFormat="1" ht="32.25" thickBot="1" x14ac:dyDescent="0.3">
      <c r="A8" s="46" t="s">
        <v>20</v>
      </c>
      <c r="B8" s="47" t="s">
        <v>21</v>
      </c>
      <c r="C8" s="48" t="s">
        <v>22</v>
      </c>
      <c r="D8" s="49" t="s">
        <v>23</v>
      </c>
      <c r="E8" s="49" t="s">
        <v>24</v>
      </c>
      <c r="F8" s="49" t="s">
        <v>25</v>
      </c>
      <c r="G8" s="49" t="s">
        <v>26</v>
      </c>
      <c r="H8" s="49" t="s">
        <v>27</v>
      </c>
      <c r="I8" s="169" t="s">
        <v>183</v>
      </c>
    </row>
    <row r="9" spans="1:12" x14ac:dyDescent="0.2">
      <c r="A9" s="50" t="s">
        <v>234</v>
      </c>
      <c r="B9" s="51">
        <v>45793</v>
      </c>
      <c r="C9" s="52" t="s">
        <v>88</v>
      </c>
      <c r="D9" s="121">
        <v>117850</v>
      </c>
      <c r="E9" s="54">
        <f>D9</f>
        <v>117850</v>
      </c>
      <c r="F9" s="55"/>
      <c r="G9" s="55"/>
      <c r="H9" s="55">
        <f>E9</f>
        <v>117850</v>
      </c>
    </row>
    <row r="10" spans="1:12" x14ac:dyDescent="0.2">
      <c r="A10" s="171" t="s">
        <v>267</v>
      </c>
      <c r="B10" s="179">
        <v>45849</v>
      </c>
      <c r="C10" s="173" t="s">
        <v>268</v>
      </c>
      <c r="D10" s="182"/>
      <c r="E10" s="174">
        <f t="shared" ref="E10:E24" si="0">E9+D10</f>
        <v>117850</v>
      </c>
      <c r="F10" s="175">
        <v>2927.8</v>
      </c>
      <c r="G10" s="176">
        <f t="shared" ref="G10:G24" si="1">G9+F10</f>
        <v>2927.8</v>
      </c>
      <c r="H10" s="176">
        <f t="shared" ref="H10:H24" si="2">H9-F10+D10</f>
        <v>114922.2</v>
      </c>
      <c r="I10" s="183">
        <v>154.1</v>
      </c>
      <c r="J10" s="177" t="s">
        <v>285</v>
      </c>
    </row>
    <row r="11" spans="1:12" x14ac:dyDescent="0.2">
      <c r="A11" s="50" t="s">
        <v>296</v>
      </c>
      <c r="B11" s="51">
        <v>45891</v>
      </c>
      <c r="C11" s="52" t="s">
        <v>287</v>
      </c>
      <c r="D11" s="121">
        <v>0</v>
      </c>
      <c r="E11" s="54">
        <f t="shared" si="0"/>
        <v>117850</v>
      </c>
      <c r="F11" s="123"/>
      <c r="G11" s="55">
        <f t="shared" si="1"/>
        <v>2927.8</v>
      </c>
      <c r="H11" s="55">
        <f t="shared" si="2"/>
        <v>114922.2</v>
      </c>
    </row>
    <row r="12" spans="1:12" x14ac:dyDescent="0.2">
      <c r="A12" s="50" t="s">
        <v>363</v>
      </c>
      <c r="B12" s="51">
        <v>45973</v>
      </c>
      <c r="C12" s="52" t="s">
        <v>436</v>
      </c>
      <c r="D12" s="53"/>
      <c r="E12" s="54">
        <f t="shared" si="0"/>
        <v>117850</v>
      </c>
      <c r="F12" s="123">
        <v>30032.1</v>
      </c>
      <c r="G12" s="55">
        <f t="shared" si="1"/>
        <v>32959.9</v>
      </c>
      <c r="H12" s="55">
        <f t="shared" si="2"/>
        <v>84890.1</v>
      </c>
      <c r="I12" s="168">
        <f>I10+1580.65</f>
        <v>1734.75</v>
      </c>
      <c r="L12" s="132"/>
    </row>
    <row r="13" spans="1:12" x14ac:dyDescent="0.2">
      <c r="A13" s="50" t="s">
        <v>296</v>
      </c>
      <c r="B13" s="51">
        <v>45979</v>
      </c>
      <c r="C13" s="52" t="s">
        <v>373</v>
      </c>
      <c r="D13" s="121">
        <v>4313</v>
      </c>
      <c r="E13" s="54">
        <f t="shared" si="0"/>
        <v>122163</v>
      </c>
      <c r="F13" s="123"/>
      <c r="G13" s="55">
        <f t="shared" si="1"/>
        <v>32959.9</v>
      </c>
      <c r="H13" s="55">
        <f t="shared" si="2"/>
        <v>89203.1</v>
      </c>
    </row>
    <row r="14" spans="1:12" x14ac:dyDescent="0.2">
      <c r="A14" s="50" t="s">
        <v>378</v>
      </c>
      <c r="B14" s="51">
        <v>45994</v>
      </c>
      <c r="C14" s="52" t="s">
        <v>435</v>
      </c>
      <c r="D14" s="54"/>
      <c r="E14" s="54">
        <f t="shared" si="0"/>
        <v>122163</v>
      </c>
      <c r="F14" s="123">
        <v>3609.85</v>
      </c>
      <c r="G14" s="55">
        <f t="shared" si="1"/>
        <v>36569.75</v>
      </c>
      <c r="H14" s="55">
        <f t="shared" si="2"/>
        <v>85593.25</v>
      </c>
      <c r="I14" s="168">
        <f>I12+190</f>
        <v>1924.75</v>
      </c>
    </row>
    <row r="15" spans="1:12" x14ac:dyDescent="0.2">
      <c r="A15" s="50" t="s">
        <v>405</v>
      </c>
      <c r="B15" s="51">
        <v>46028</v>
      </c>
      <c r="C15" s="52" t="s">
        <v>434</v>
      </c>
      <c r="D15" s="54"/>
      <c r="E15" s="54">
        <f t="shared" si="0"/>
        <v>122163</v>
      </c>
      <c r="F15" s="123">
        <v>1508.13</v>
      </c>
      <c r="G15" s="55">
        <f t="shared" si="1"/>
        <v>38077.879999999997</v>
      </c>
      <c r="H15" s="55">
        <f t="shared" si="2"/>
        <v>84085.119999999995</v>
      </c>
      <c r="I15" s="168">
        <f>I14+79.38</f>
        <v>2004.13</v>
      </c>
    </row>
    <row r="16" spans="1:12" x14ac:dyDescent="0.2">
      <c r="A16" s="50" t="s">
        <v>432</v>
      </c>
      <c r="B16" s="51">
        <v>46056</v>
      </c>
      <c r="C16" s="52" t="s">
        <v>433</v>
      </c>
      <c r="D16" s="54"/>
      <c r="E16" s="54">
        <f t="shared" si="0"/>
        <v>122163</v>
      </c>
      <c r="F16" s="123">
        <v>8952.1299999999992</v>
      </c>
      <c r="G16" s="55">
        <f t="shared" si="1"/>
        <v>47030.009999999995</v>
      </c>
      <c r="H16" s="55">
        <f t="shared" si="2"/>
        <v>75132.989999999991</v>
      </c>
      <c r="I16" s="168">
        <f>I15+471.16</f>
        <v>2475.29</v>
      </c>
    </row>
    <row r="17" spans="1:12" x14ac:dyDescent="0.2">
      <c r="A17" s="50" t="s">
        <v>296</v>
      </c>
      <c r="B17" s="51">
        <v>46084</v>
      </c>
      <c r="C17" s="52" t="s">
        <v>480</v>
      </c>
      <c r="D17" s="121">
        <v>9722</v>
      </c>
      <c r="E17" s="54">
        <f t="shared" si="0"/>
        <v>131885</v>
      </c>
      <c r="F17" s="58"/>
      <c r="G17" s="55">
        <f t="shared" si="1"/>
        <v>47030.009999999995</v>
      </c>
      <c r="H17" s="55">
        <f t="shared" si="2"/>
        <v>84854.989999999991</v>
      </c>
      <c r="L17" s="132"/>
    </row>
    <row r="18" spans="1:12" x14ac:dyDescent="0.2">
      <c r="A18" s="50" t="s">
        <v>481</v>
      </c>
      <c r="B18" s="51">
        <v>46087</v>
      </c>
      <c r="C18" s="52" t="s">
        <v>482</v>
      </c>
      <c r="D18" s="54"/>
      <c r="E18" s="54">
        <f t="shared" si="0"/>
        <v>131885</v>
      </c>
      <c r="F18" s="123">
        <v>10535.02</v>
      </c>
      <c r="G18" s="55">
        <f t="shared" si="1"/>
        <v>57565.03</v>
      </c>
      <c r="H18" s="55">
        <f t="shared" si="2"/>
        <v>74319.969999999987</v>
      </c>
      <c r="I18" s="168">
        <f>I16+554.48</f>
        <v>3029.77</v>
      </c>
    </row>
    <row r="19" spans="1:12" x14ac:dyDescent="0.2">
      <c r="A19" s="50" t="s">
        <v>536</v>
      </c>
      <c r="B19" s="51">
        <v>46155</v>
      </c>
      <c r="C19" s="52" t="s">
        <v>537</v>
      </c>
      <c r="D19" s="54"/>
      <c r="E19" s="54">
        <f t="shared" si="0"/>
        <v>131885</v>
      </c>
      <c r="F19" s="123">
        <v>35537.79</v>
      </c>
      <c r="G19" s="55">
        <f t="shared" si="1"/>
        <v>93102.82</v>
      </c>
      <c r="H19" s="55">
        <f t="shared" si="2"/>
        <v>38782.179999999986</v>
      </c>
      <c r="I19" s="168">
        <f>I18+1870.41</f>
        <v>4900.18</v>
      </c>
    </row>
    <row r="20" spans="1:12" x14ac:dyDescent="0.2">
      <c r="A20" s="50" t="s">
        <v>296</v>
      </c>
      <c r="B20" s="51">
        <v>46196</v>
      </c>
      <c r="C20" s="52" t="s">
        <v>512</v>
      </c>
      <c r="D20" s="121">
        <v>1272</v>
      </c>
      <c r="E20" s="54">
        <f t="shared" si="0"/>
        <v>133157</v>
      </c>
      <c r="F20" s="55"/>
      <c r="G20" s="55">
        <f t="shared" si="1"/>
        <v>93102.82</v>
      </c>
      <c r="H20" s="55">
        <f t="shared" si="2"/>
        <v>40054.179999999986</v>
      </c>
    </row>
    <row r="21" spans="1:12" x14ac:dyDescent="0.2">
      <c r="A21" s="171" t="s">
        <v>558</v>
      </c>
      <c r="B21" s="172">
        <v>46198</v>
      </c>
      <c r="C21" s="173" t="s">
        <v>559</v>
      </c>
      <c r="D21" s="174"/>
      <c r="E21" s="174">
        <f t="shared" si="0"/>
        <v>133157</v>
      </c>
      <c r="F21" s="175">
        <v>32137.55</v>
      </c>
      <c r="G21" s="176">
        <f t="shared" si="1"/>
        <v>125240.37000000001</v>
      </c>
      <c r="H21" s="176">
        <f t="shared" si="2"/>
        <v>7916.6299999999865</v>
      </c>
      <c r="I21" s="181">
        <v>6591.63</v>
      </c>
      <c r="J21" s="177" t="s">
        <v>582</v>
      </c>
    </row>
    <row r="22" spans="1:12" x14ac:dyDescent="0.2">
      <c r="A22" s="50" t="s">
        <v>587</v>
      </c>
      <c r="B22" s="51">
        <v>46231</v>
      </c>
      <c r="C22" s="52" t="s">
        <v>584</v>
      </c>
      <c r="D22" s="121">
        <v>0</v>
      </c>
      <c r="E22" s="54">
        <f t="shared" si="0"/>
        <v>133157</v>
      </c>
      <c r="F22" s="123"/>
      <c r="G22" s="55">
        <f t="shared" si="1"/>
        <v>125240.37000000001</v>
      </c>
      <c r="H22" s="55">
        <f t="shared" si="2"/>
        <v>7916.6299999999865</v>
      </c>
      <c r="I22" s="168"/>
    </row>
    <row r="23" spans="1:12" x14ac:dyDescent="0.2">
      <c r="A23" s="50"/>
      <c r="B23" s="51"/>
      <c r="C23" s="52"/>
      <c r="D23" s="54"/>
      <c r="E23" s="54">
        <f t="shared" si="0"/>
        <v>133157</v>
      </c>
      <c r="F23" s="123"/>
      <c r="G23" s="55">
        <f t="shared" si="1"/>
        <v>125240.37000000001</v>
      </c>
      <c r="H23" s="55">
        <f t="shared" si="2"/>
        <v>7916.6299999999865</v>
      </c>
      <c r="I23" s="168"/>
    </row>
    <row r="24" spans="1:12" x14ac:dyDescent="0.2">
      <c r="A24" s="50"/>
      <c r="B24" s="51"/>
      <c r="C24" s="52"/>
      <c r="D24" s="54"/>
      <c r="E24" s="54">
        <f t="shared" si="0"/>
        <v>133157</v>
      </c>
      <c r="F24" s="123"/>
      <c r="G24" s="55">
        <f t="shared" si="1"/>
        <v>125240.37000000001</v>
      </c>
      <c r="H24" s="55">
        <f t="shared" si="2"/>
        <v>7916.6299999999865</v>
      </c>
      <c r="I24" s="168"/>
    </row>
    <row r="25" spans="1:12" x14ac:dyDescent="0.2">
      <c r="A25" s="50"/>
      <c r="B25" s="52"/>
      <c r="C25" s="60"/>
      <c r="D25" s="55"/>
      <c r="E25" s="55"/>
      <c r="F25" s="55"/>
      <c r="G25" s="55"/>
      <c r="H25" s="55"/>
    </row>
    <row r="26" spans="1:12" ht="13.5" thickBot="1" x14ac:dyDescent="0.25">
      <c r="A26" s="50"/>
      <c r="B26" s="61"/>
      <c r="C26" s="62" t="s">
        <v>28</v>
      </c>
      <c r="D26" s="63">
        <f>SUM(D9:D25)</f>
        <v>133157</v>
      </c>
      <c r="E26" s="63"/>
      <c r="F26" s="63">
        <f>SUM(F9:F25)</f>
        <v>125240.37000000001</v>
      </c>
      <c r="G26" s="63"/>
      <c r="H26" s="63">
        <f>D26-F26</f>
        <v>7916.6299999999901</v>
      </c>
      <c r="I26" s="167"/>
    </row>
    <row r="27" spans="1:12" ht="13.5" thickTop="1" x14ac:dyDescent="0.2">
      <c r="A27" s="50"/>
      <c r="B27" s="52"/>
      <c r="C27" s="60"/>
      <c r="D27" s="55"/>
      <c r="E27" s="55"/>
      <c r="F27" s="55"/>
      <c r="G27" s="55"/>
      <c r="H27" s="55"/>
    </row>
    <row r="28" spans="1:12" x14ac:dyDescent="0.2">
      <c r="A28" s="50"/>
      <c r="B28" s="52"/>
      <c r="C28" s="60"/>
      <c r="D28" s="55"/>
      <c r="E28" s="55"/>
      <c r="F28" s="55"/>
      <c r="G28" s="55"/>
      <c r="H28" s="55"/>
    </row>
    <row r="29" spans="1:12" x14ac:dyDescent="0.2">
      <c r="A29" s="50"/>
      <c r="B29" s="52"/>
      <c r="C29" s="60" t="s">
        <v>225</v>
      </c>
      <c r="D29" s="55">
        <f>'[2]#9440.00 Proctor Mechanical'!$D$23</f>
        <v>14650</v>
      </c>
      <c r="E29" s="55"/>
      <c r="F29" s="55">
        <f>'[1]#9440.00 Proctor Mechanical'!$F$23</f>
        <v>13917.49</v>
      </c>
      <c r="G29" s="55"/>
      <c r="H29" s="55">
        <f>'[1]#9440.00 Proctor Mechanical'!$H$23</f>
        <v>732.51000000000022</v>
      </c>
    </row>
    <row r="30" spans="1:12" ht="13.5" thickBot="1" x14ac:dyDescent="0.25">
      <c r="A30" s="50"/>
      <c r="B30" s="52"/>
      <c r="C30" s="79" t="s">
        <v>130</v>
      </c>
      <c r="D30" s="63">
        <f>SUM(D26+D29)</f>
        <v>147807</v>
      </c>
      <c r="E30" s="125"/>
      <c r="F30" s="63">
        <f>F26+F29</f>
        <v>139157.86000000002</v>
      </c>
      <c r="G30" s="125"/>
      <c r="H30" s="63">
        <f>SUM(H26+H29)</f>
        <v>8649.1399999999903</v>
      </c>
    </row>
    <row r="31" spans="1:12" ht="13.5" thickTop="1" x14ac:dyDescent="0.2">
      <c r="A31" s="50"/>
      <c r="B31" s="52"/>
      <c r="C31" s="60"/>
      <c r="D31" s="55"/>
      <c r="E31" s="55"/>
      <c r="F31" s="55"/>
      <c r="G31" s="55"/>
      <c r="H31" s="55"/>
    </row>
    <row r="32" spans="1:12" x14ac:dyDescent="0.2">
      <c r="A32" s="50"/>
      <c r="B32" s="52"/>
      <c r="C32" s="60"/>
      <c r="D32" s="55"/>
      <c r="E32" s="55"/>
      <c r="F32" s="55"/>
      <c r="G32" s="55"/>
      <c r="H32" s="55"/>
    </row>
    <row r="33" spans="1:9" x14ac:dyDescent="0.2">
      <c r="A33" s="50"/>
      <c r="B33" s="52"/>
      <c r="C33" s="79"/>
      <c r="D33" s="39"/>
      <c r="E33" s="50"/>
      <c r="F33" s="64"/>
      <c r="G33" s="64"/>
      <c r="H33" s="39"/>
    </row>
    <row r="34" spans="1:9" x14ac:dyDescent="0.2">
      <c r="C34" s="60"/>
      <c r="D34" s="55"/>
      <c r="E34" s="55"/>
      <c r="F34" s="55"/>
      <c r="G34" s="55"/>
      <c r="H34" s="55"/>
    </row>
    <row r="35" spans="1:9" x14ac:dyDescent="0.2">
      <c r="C35" s="60"/>
      <c r="D35" s="55"/>
      <c r="E35" s="55"/>
      <c r="F35" s="55"/>
      <c r="G35" s="55"/>
      <c r="H35" s="55"/>
    </row>
    <row r="36" spans="1:9" s="68" customFormat="1" x14ac:dyDescent="0.2">
      <c r="A36" s="65"/>
      <c r="B36" s="66"/>
      <c r="C36" s="60"/>
      <c r="D36" s="55"/>
      <c r="E36" s="55"/>
      <c r="F36" s="55"/>
      <c r="G36" s="55"/>
      <c r="H36" s="55"/>
      <c r="I36" s="56"/>
    </row>
    <row r="37" spans="1:9" s="68" customFormat="1" x14ac:dyDescent="0.2">
      <c r="A37" s="65"/>
      <c r="B37" s="66"/>
      <c r="C37" s="60"/>
      <c r="D37" s="55"/>
      <c r="E37" s="55"/>
      <c r="F37" s="55"/>
      <c r="G37" s="55"/>
      <c r="H37" s="55"/>
      <c r="I37" s="56"/>
    </row>
    <row r="38" spans="1:9" s="68" customFormat="1" x14ac:dyDescent="0.2">
      <c r="A38" s="65"/>
      <c r="B38" s="66"/>
      <c r="C38" s="79"/>
      <c r="D38" s="126"/>
      <c r="E38" s="126"/>
      <c r="F38" s="126"/>
      <c r="G38" s="126"/>
      <c r="H38" s="126"/>
      <c r="I38" s="56"/>
    </row>
    <row r="39" spans="1:9" s="68" customFormat="1" x14ac:dyDescent="0.2">
      <c r="A39" s="65"/>
      <c r="B39" s="66"/>
      <c r="C39" s="67"/>
      <c r="D39" s="56"/>
      <c r="E39" s="65"/>
      <c r="H39" s="56"/>
      <c r="I39" s="56"/>
    </row>
    <row r="40" spans="1:9" s="68" customFormat="1" x14ac:dyDescent="0.2">
      <c r="A40" s="65"/>
      <c r="B40" s="66"/>
      <c r="C40" s="67"/>
      <c r="D40" s="56"/>
      <c r="E40" s="65"/>
      <c r="H40" s="56"/>
      <c r="I40" s="56"/>
    </row>
    <row r="41" spans="1:9" s="68" customFormat="1" x14ac:dyDescent="0.2">
      <c r="A41" s="65"/>
      <c r="B41" s="66"/>
      <c r="C41" s="79"/>
      <c r="D41" s="39"/>
      <c r="E41" s="50"/>
      <c r="F41" s="64"/>
      <c r="G41" s="64"/>
      <c r="H41" s="39"/>
      <c r="I41" s="56"/>
    </row>
    <row r="42" spans="1:9" s="68" customFormat="1" x14ac:dyDescent="0.2">
      <c r="A42" s="65"/>
      <c r="B42" s="66"/>
      <c r="C42" s="60"/>
      <c r="D42" s="55"/>
      <c r="E42" s="55"/>
      <c r="F42" s="55"/>
      <c r="G42" s="55"/>
      <c r="H42" s="55"/>
      <c r="I42" s="56"/>
    </row>
    <row r="43" spans="1:9" s="68" customFormat="1" x14ac:dyDescent="0.2">
      <c r="A43" s="65"/>
      <c r="B43" s="66"/>
      <c r="C43" s="60"/>
      <c r="D43" s="55"/>
      <c r="E43" s="55"/>
      <c r="F43" s="55"/>
      <c r="G43" s="55"/>
      <c r="H43" s="55"/>
      <c r="I43" s="56"/>
    </row>
    <row r="44" spans="1:9" s="68" customFormat="1" x14ac:dyDescent="0.2">
      <c r="A44" s="65"/>
      <c r="B44" s="66"/>
      <c r="C44" s="60"/>
      <c r="D44" s="55"/>
      <c r="E44" s="55"/>
      <c r="F44" s="55"/>
      <c r="G44" s="55"/>
      <c r="H44" s="55"/>
      <c r="I44" s="56"/>
    </row>
    <row r="45" spans="1:9" s="68" customFormat="1" x14ac:dyDescent="0.2">
      <c r="A45" s="65"/>
      <c r="B45" s="66"/>
      <c r="C45" s="60"/>
      <c r="D45" s="55"/>
      <c r="E45" s="55"/>
      <c r="F45" s="55"/>
      <c r="G45" s="55"/>
      <c r="H45" s="55"/>
      <c r="I45" s="56"/>
    </row>
    <row r="46" spans="1:9" s="68" customFormat="1" x14ac:dyDescent="0.2">
      <c r="A46" s="65"/>
      <c r="B46" s="66"/>
      <c r="C46" s="79"/>
      <c r="D46" s="126"/>
      <c r="E46" s="126"/>
      <c r="F46" s="126"/>
      <c r="G46" s="126"/>
      <c r="H46" s="126"/>
      <c r="I46" s="56"/>
    </row>
    <row r="47" spans="1:9" s="68" customFormat="1" x14ac:dyDescent="0.2">
      <c r="A47" s="65"/>
      <c r="B47" s="66"/>
      <c r="C47" s="67"/>
      <c r="D47" s="56"/>
      <c r="E47" s="65"/>
      <c r="H47" s="56"/>
      <c r="I47" s="56"/>
    </row>
    <row r="48" spans="1:9" s="68" customFormat="1" x14ac:dyDescent="0.2">
      <c r="A48" s="65"/>
      <c r="B48" s="66"/>
      <c r="C48" s="67"/>
      <c r="D48" s="56"/>
      <c r="E48" s="65"/>
      <c r="H48" s="56"/>
      <c r="I48" s="56"/>
    </row>
    <row r="49" spans="1:9" s="68" customFormat="1" x14ac:dyDescent="0.2">
      <c r="A49" s="65"/>
      <c r="B49" s="66"/>
      <c r="C49" s="79"/>
      <c r="D49" s="39"/>
      <c r="E49" s="50"/>
      <c r="F49" s="64"/>
      <c r="G49" s="64"/>
      <c r="H49" s="39"/>
      <c r="I49" s="56"/>
    </row>
    <row r="50" spans="1:9" s="68" customFormat="1" x14ac:dyDescent="0.2">
      <c r="A50" s="65"/>
      <c r="B50" s="66"/>
      <c r="C50" s="60"/>
      <c r="D50" s="55"/>
      <c r="E50" s="55"/>
      <c r="F50" s="55"/>
      <c r="G50" s="55"/>
      <c r="H50" s="55"/>
      <c r="I50" s="56"/>
    </row>
    <row r="51" spans="1:9" s="68" customFormat="1" x14ac:dyDescent="0.2">
      <c r="A51" s="65"/>
      <c r="B51" s="66"/>
      <c r="C51" s="60"/>
      <c r="D51" s="55"/>
      <c r="E51" s="55"/>
      <c r="F51" s="55"/>
      <c r="G51" s="55"/>
      <c r="H51" s="55"/>
      <c r="I51" s="56"/>
    </row>
    <row r="52" spans="1:9" s="68" customFormat="1" x14ac:dyDescent="0.2">
      <c r="A52" s="65"/>
      <c r="B52" s="66"/>
      <c r="C52" s="60"/>
      <c r="D52" s="55"/>
      <c r="E52" s="55"/>
      <c r="F52" s="55"/>
      <c r="G52" s="55"/>
      <c r="H52" s="55"/>
      <c r="I52" s="56"/>
    </row>
    <row r="53" spans="1:9" s="68" customFormat="1" x14ac:dyDescent="0.2">
      <c r="A53" s="65"/>
      <c r="B53" s="66"/>
      <c r="C53" s="60"/>
      <c r="D53" s="55"/>
      <c r="E53" s="55"/>
      <c r="F53" s="55"/>
      <c r="G53" s="55"/>
      <c r="H53" s="55"/>
      <c r="I53" s="56"/>
    </row>
    <row r="54" spans="1:9" s="68" customFormat="1" x14ac:dyDescent="0.2">
      <c r="A54" s="65"/>
      <c r="B54" s="66"/>
      <c r="C54" s="79"/>
      <c r="D54" s="126"/>
      <c r="E54" s="126"/>
      <c r="F54" s="126"/>
      <c r="G54" s="126"/>
      <c r="H54" s="126"/>
      <c r="I54" s="56"/>
    </row>
    <row r="55" spans="1:9" s="68" customFormat="1" x14ac:dyDescent="0.2">
      <c r="A55" s="65"/>
      <c r="B55" s="66"/>
      <c r="C55" s="79"/>
      <c r="D55" s="126"/>
      <c r="E55" s="126"/>
      <c r="F55" s="126"/>
      <c r="G55" s="126"/>
      <c r="H55" s="126"/>
      <c r="I55" s="56"/>
    </row>
    <row r="56" spans="1:9" s="68" customFormat="1" x14ac:dyDescent="0.2">
      <c r="A56" s="65"/>
      <c r="B56" s="66"/>
      <c r="C56" s="79"/>
      <c r="D56" s="126"/>
      <c r="E56" s="126"/>
      <c r="F56" s="126"/>
      <c r="G56" s="126"/>
      <c r="H56" s="126"/>
      <c r="I56" s="56"/>
    </row>
    <row r="57" spans="1:9" s="68" customFormat="1" x14ac:dyDescent="0.2">
      <c r="A57" s="65"/>
      <c r="B57" s="66"/>
      <c r="C57" s="79"/>
      <c r="D57" s="39"/>
      <c r="E57" s="50"/>
      <c r="F57" s="64"/>
      <c r="G57" s="64"/>
      <c r="H57" s="39"/>
      <c r="I57" s="56"/>
    </row>
    <row r="58" spans="1:9" s="68" customFormat="1" x14ac:dyDescent="0.2">
      <c r="A58" s="65"/>
      <c r="B58" s="66"/>
      <c r="C58" s="60"/>
      <c r="D58" s="55"/>
      <c r="E58" s="55"/>
      <c r="F58" s="55"/>
      <c r="G58" s="55"/>
      <c r="H58" s="55"/>
      <c r="I58" s="56"/>
    </row>
    <row r="59" spans="1:9" s="68" customFormat="1" x14ac:dyDescent="0.2">
      <c r="A59" s="65"/>
      <c r="B59" s="66"/>
      <c r="C59" s="60"/>
      <c r="D59" s="55"/>
      <c r="E59" s="55"/>
      <c r="F59" s="55"/>
      <c r="G59" s="55"/>
      <c r="H59" s="55"/>
      <c r="I59" s="56"/>
    </row>
    <row r="60" spans="1:9" s="68" customFormat="1" x14ac:dyDescent="0.2">
      <c r="A60" s="65"/>
      <c r="B60" s="66"/>
      <c r="C60" s="60"/>
      <c r="D60" s="55"/>
      <c r="E60" s="55"/>
      <c r="F60" s="55"/>
      <c r="G60" s="55"/>
      <c r="H60" s="55"/>
      <c r="I60" s="56"/>
    </row>
    <row r="61" spans="1:9" s="68" customFormat="1" x14ac:dyDescent="0.2">
      <c r="A61" s="65"/>
      <c r="B61" s="66"/>
      <c r="C61" s="60"/>
      <c r="D61" s="55"/>
      <c r="E61" s="55"/>
      <c r="F61" s="55"/>
      <c r="G61" s="55"/>
      <c r="H61" s="55"/>
      <c r="I61" s="56"/>
    </row>
    <row r="62" spans="1:9" s="68" customFormat="1" x14ac:dyDescent="0.2">
      <c r="A62" s="65"/>
      <c r="B62" s="66"/>
      <c r="C62" s="79"/>
      <c r="D62" s="126"/>
      <c r="E62" s="126"/>
      <c r="F62" s="126"/>
      <c r="G62" s="126"/>
      <c r="H62" s="126"/>
      <c r="I62" s="56"/>
    </row>
    <row r="63" spans="1:9" s="68" customFormat="1" x14ac:dyDescent="0.2">
      <c r="A63" s="65"/>
      <c r="B63" s="66"/>
      <c r="C63" s="79"/>
      <c r="D63" s="126"/>
      <c r="E63" s="126"/>
      <c r="F63" s="126"/>
      <c r="G63" s="126"/>
      <c r="H63" s="126"/>
      <c r="I63" s="56"/>
    </row>
    <row r="64" spans="1:9" s="68" customFormat="1" x14ac:dyDescent="0.2">
      <c r="A64" s="65"/>
      <c r="B64" s="66"/>
      <c r="C64" s="79"/>
      <c r="D64" s="126"/>
      <c r="E64" s="126"/>
      <c r="F64" s="126"/>
      <c r="G64" s="126"/>
      <c r="H64" s="126"/>
      <c r="I64" s="56"/>
    </row>
    <row r="65" spans="1:9" s="68" customFormat="1" x14ac:dyDescent="0.2">
      <c r="A65" s="65"/>
      <c r="B65" s="66"/>
      <c r="C65" s="79"/>
      <c r="D65" s="39"/>
      <c r="E65" s="50"/>
      <c r="F65" s="64"/>
      <c r="G65" s="64"/>
      <c r="H65" s="39"/>
      <c r="I65" s="56"/>
    </row>
    <row r="66" spans="1:9" s="68" customFormat="1" x14ac:dyDescent="0.2">
      <c r="A66" s="65"/>
      <c r="B66" s="66"/>
      <c r="C66" s="60"/>
      <c r="D66" s="55"/>
      <c r="E66" s="55"/>
      <c r="F66" s="55"/>
      <c r="G66" s="55"/>
      <c r="H66" s="55"/>
      <c r="I66" s="56"/>
    </row>
    <row r="67" spans="1:9" s="68" customFormat="1" x14ac:dyDescent="0.2">
      <c r="A67" s="65"/>
      <c r="B67" s="66"/>
      <c r="C67" s="60"/>
      <c r="D67" s="55"/>
      <c r="E67" s="55"/>
      <c r="F67" s="55"/>
      <c r="G67" s="55"/>
      <c r="H67" s="55"/>
      <c r="I67" s="56"/>
    </row>
    <row r="68" spans="1:9" s="68" customFormat="1" x14ac:dyDescent="0.2">
      <c r="A68" s="65"/>
      <c r="B68" s="66"/>
      <c r="C68" s="60"/>
      <c r="D68" s="55"/>
      <c r="E68" s="55"/>
      <c r="F68" s="55"/>
      <c r="G68" s="55"/>
      <c r="H68" s="55"/>
      <c r="I68" s="56"/>
    </row>
    <row r="69" spans="1:9" s="68" customFormat="1" x14ac:dyDescent="0.2">
      <c r="A69" s="65"/>
      <c r="B69" s="66"/>
      <c r="C69" s="60"/>
      <c r="D69" s="55"/>
      <c r="E69" s="55"/>
      <c r="F69" s="55"/>
      <c r="G69" s="55"/>
      <c r="H69" s="55"/>
      <c r="I69" s="56"/>
    </row>
    <row r="70" spans="1:9" s="68" customFormat="1" x14ac:dyDescent="0.2">
      <c r="A70" s="65"/>
      <c r="B70" s="66"/>
      <c r="C70" s="79"/>
      <c r="D70" s="126"/>
      <c r="E70" s="126"/>
      <c r="F70" s="126"/>
      <c r="G70" s="126"/>
      <c r="H70" s="126"/>
      <c r="I70" s="56"/>
    </row>
    <row r="71" spans="1:9" s="68" customFormat="1" x14ac:dyDescent="0.2">
      <c r="A71" s="65"/>
      <c r="B71" s="66"/>
      <c r="C71" s="67"/>
      <c r="D71" s="56"/>
      <c r="E71" s="65"/>
      <c r="H71" s="56"/>
      <c r="I71" s="56"/>
    </row>
    <row r="72" spans="1:9" s="68" customFormat="1" x14ac:dyDescent="0.2">
      <c r="A72" s="65"/>
      <c r="B72" s="66"/>
      <c r="C72" s="67"/>
      <c r="D72" s="56"/>
      <c r="E72" s="65"/>
      <c r="H72" s="56"/>
      <c r="I72" s="56"/>
    </row>
    <row r="73" spans="1:9" s="68" customFormat="1" x14ac:dyDescent="0.2">
      <c r="A73" s="65"/>
      <c r="B73" s="66"/>
      <c r="C73" s="79"/>
      <c r="D73" s="39"/>
      <c r="E73" s="50"/>
      <c r="F73" s="64"/>
      <c r="G73" s="64"/>
      <c r="H73" s="39"/>
      <c r="I73" s="56"/>
    </row>
    <row r="74" spans="1:9" s="68" customFormat="1" x14ac:dyDescent="0.2">
      <c r="A74" s="65"/>
      <c r="B74" s="66"/>
      <c r="C74" s="60"/>
      <c r="D74" s="55"/>
      <c r="E74" s="55"/>
      <c r="F74" s="55"/>
      <c r="G74" s="55"/>
      <c r="H74" s="55"/>
      <c r="I74" s="56"/>
    </row>
    <row r="75" spans="1:9" s="68" customFormat="1" x14ac:dyDescent="0.2">
      <c r="A75" s="65"/>
      <c r="B75" s="66"/>
      <c r="C75" s="60"/>
      <c r="D75" s="55"/>
      <c r="E75" s="55"/>
      <c r="F75" s="55"/>
      <c r="G75" s="55"/>
      <c r="H75" s="55"/>
      <c r="I75" s="56"/>
    </row>
    <row r="76" spans="1:9" s="68" customFormat="1" x14ac:dyDescent="0.2">
      <c r="A76" s="65"/>
      <c r="B76" s="66"/>
      <c r="C76" s="60"/>
      <c r="D76" s="55"/>
      <c r="E76" s="55"/>
      <c r="F76" s="55"/>
      <c r="G76" s="55"/>
      <c r="H76" s="55"/>
      <c r="I76" s="56"/>
    </row>
    <row r="77" spans="1:9" s="68" customFormat="1" x14ac:dyDescent="0.2">
      <c r="A77" s="65"/>
      <c r="B77" s="66"/>
      <c r="C77" s="60"/>
      <c r="D77" s="55"/>
      <c r="E77" s="55"/>
      <c r="F77" s="55"/>
      <c r="G77" s="55"/>
      <c r="H77" s="55"/>
      <c r="I77" s="56"/>
    </row>
    <row r="78" spans="1:9" s="68" customFormat="1" x14ac:dyDescent="0.2">
      <c r="A78" s="65"/>
      <c r="B78" s="66"/>
      <c r="C78" s="79"/>
      <c r="D78" s="126"/>
      <c r="E78" s="126"/>
      <c r="F78" s="126"/>
      <c r="G78" s="126"/>
      <c r="H78" s="126"/>
      <c r="I78" s="56"/>
    </row>
    <row r="79" spans="1:9" s="68" customFormat="1" x14ac:dyDescent="0.2">
      <c r="A79" s="65"/>
      <c r="B79" s="66"/>
      <c r="C79" s="67"/>
      <c r="D79" s="56"/>
      <c r="E79" s="65"/>
      <c r="H79" s="56"/>
      <c r="I79" s="56"/>
    </row>
    <row r="80" spans="1:9" s="68" customFormat="1" x14ac:dyDescent="0.2">
      <c r="A80" s="65"/>
      <c r="B80" s="66"/>
      <c r="C80" s="67"/>
      <c r="D80" s="56"/>
      <c r="E80" s="65"/>
      <c r="H80" s="56"/>
      <c r="I80" s="56"/>
    </row>
    <row r="81" spans="1:9" s="68" customFormat="1" x14ac:dyDescent="0.2">
      <c r="A81" s="65"/>
      <c r="B81" s="66"/>
      <c r="C81" s="79"/>
      <c r="D81" s="39"/>
      <c r="E81" s="50"/>
      <c r="F81" s="64"/>
      <c r="G81" s="64"/>
      <c r="H81" s="39"/>
      <c r="I81" s="56"/>
    </row>
    <row r="82" spans="1:9" s="68" customFormat="1" x14ac:dyDescent="0.2">
      <c r="A82" s="65"/>
      <c r="B82" s="66"/>
      <c r="C82" s="60"/>
      <c r="D82" s="55"/>
      <c r="E82" s="55"/>
      <c r="F82" s="55"/>
      <c r="G82" s="55"/>
      <c r="H82" s="55"/>
      <c r="I82" s="56"/>
    </row>
    <row r="83" spans="1:9" s="68" customFormat="1" x14ac:dyDescent="0.2">
      <c r="A83" s="65"/>
      <c r="B83" s="66"/>
      <c r="C83" s="60"/>
      <c r="D83" s="55"/>
      <c r="E83" s="55"/>
      <c r="F83" s="55"/>
      <c r="G83" s="55"/>
      <c r="H83" s="55"/>
      <c r="I83" s="56"/>
    </row>
    <row r="84" spans="1:9" s="68" customFormat="1" x14ac:dyDescent="0.2">
      <c r="A84" s="65"/>
      <c r="B84" s="66"/>
      <c r="C84" s="60"/>
      <c r="D84" s="55"/>
      <c r="E84" s="55"/>
      <c r="F84" s="55"/>
      <c r="G84" s="55"/>
      <c r="H84" s="55"/>
      <c r="I84" s="56"/>
    </row>
    <row r="85" spans="1:9" s="68" customFormat="1" x14ac:dyDescent="0.2">
      <c r="A85" s="65"/>
      <c r="B85" s="66"/>
      <c r="C85" s="60"/>
      <c r="D85" s="55"/>
      <c r="E85" s="55"/>
      <c r="F85" s="55"/>
      <c r="G85" s="55"/>
      <c r="H85" s="55"/>
      <c r="I85" s="56"/>
    </row>
    <row r="86" spans="1:9" s="68" customFormat="1" x14ac:dyDescent="0.2">
      <c r="A86" s="65"/>
      <c r="B86" s="66"/>
      <c r="C86" s="79"/>
      <c r="D86" s="126"/>
      <c r="E86" s="126"/>
      <c r="F86" s="126"/>
      <c r="G86" s="126"/>
      <c r="H86" s="126"/>
      <c r="I86" s="56"/>
    </row>
    <row r="87" spans="1:9" s="68" customFormat="1" x14ac:dyDescent="0.2">
      <c r="A87" s="65"/>
      <c r="B87" s="66"/>
      <c r="C87" s="67"/>
      <c r="D87" s="56"/>
      <c r="E87" s="65"/>
      <c r="H87" s="56"/>
      <c r="I87" s="56"/>
    </row>
    <row r="88" spans="1:9" s="68" customFormat="1" x14ac:dyDescent="0.2">
      <c r="A88" s="65"/>
      <c r="B88" s="66"/>
      <c r="C88" s="67"/>
      <c r="D88" s="56"/>
      <c r="E88" s="65"/>
      <c r="H88" s="56"/>
      <c r="I88" s="56"/>
    </row>
    <row r="89" spans="1:9" s="68" customFormat="1" x14ac:dyDescent="0.2">
      <c r="A89" s="65"/>
      <c r="B89" s="66"/>
      <c r="C89" s="79"/>
      <c r="D89" s="39"/>
      <c r="E89" s="50"/>
      <c r="F89" s="64"/>
      <c r="G89" s="64"/>
      <c r="H89" s="39"/>
      <c r="I89" s="56"/>
    </row>
    <row r="90" spans="1:9" s="68" customFormat="1" x14ac:dyDescent="0.2">
      <c r="A90" s="65"/>
      <c r="B90" s="66"/>
      <c r="C90" s="60"/>
      <c r="D90" s="55"/>
      <c r="E90" s="55"/>
      <c r="F90" s="55"/>
      <c r="G90" s="55"/>
      <c r="H90" s="55"/>
      <c r="I90" s="56"/>
    </row>
    <row r="91" spans="1:9" s="68" customFormat="1" x14ac:dyDescent="0.2">
      <c r="A91" s="65"/>
      <c r="B91" s="66"/>
      <c r="C91" s="60"/>
      <c r="D91" s="55"/>
      <c r="E91" s="55"/>
      <c r="F91" s="55"/>
      <c r="G91" s="55"/>
      <c r="H91" s="55"/>
      <c r="I91" s="56"/>
    </row>
    <row r="92" spans="1:9" s="68" customFormat="1" x14ac:dyDescent="0.2">
      <c r="A92" s="65"/>
      <c r="B92" s="66"/>
      <c r="C92" s="60"/>
      <c r="D92" s="55"/>
      <c r="E92" s="55"/>
      <c r="F92" s="55"/>
      <c r="G92" s="55"/>
      <c r="H92" s="55"/>
      <c r="I92" s="56"/>
    </row>
    <row r="93" spans="1:9" s="68" customFormat="1" x14ac:dyDescent="0.2">
      <c r="A93" s="65"/>
      <c r="B93" s="66"/>
      <c r="C93" s="60"/>
      <c r="D93" s="55"/>
      <c r="E93" s="55"/>
      <c r="F93" s="55"/>
      <c r="G93" s="55"/>
      <c r="H93" s="55"/>
      <c r="I93" s="56"/>
    </row>
    <row r="94" spans="1:9" s="68" customFormat="1" x14ac:dyDescent="0.2">
      <c r="A94" s="65"/>
      <c r="B94" s="66"/>
      <c r="C94" s="79"/>
      <c r="D94" s="126"/>
      <c r="E94" s="126"/>
      <c r="F94" s="126"/>
      <c r="G94" s="126"/>
      <c r="H94" s="126"/>
      <c r="I94" s="56"/>
    </row>
    <row r="95" spans="1:9" s="68" customFormat="1" x14ac:dyDescent="0.2">
      <c r="A95" s="65"/>
      <c r="B95" s="66"/>
      <c r="C95" s="67"/>
      <c r="D95" s="56"/>
      <c r="E95" s="65"/>
      <c r="H95" s="56"/>
      <c r="I95" s="56"/>
    </row>
    <row r="96" spans="1:9" s="68" customFormat="1" x14ac:dyDescent="0.2">
      <c r="A96" s="65"/>
      <c r="B96" s="66"/>
      <c r="C96" s="67"/>
      <c r="D96" s="56"/>
      <c r="E96" s="65"/>
      <c r="H96" s="56"/>
      <c r="I96" s="56"/>
    </row>
    <row r="97" spans="1:9" s="68" customFormat="1" x14ac:dyDescent="0.2">
      <c r="A97" s="65"/>
      <c r="B97" s="66"/>
      <c r="C97" s="60"/>
      <c r="D97" s="55"/>
      <c r="E97" s="65"/>
      <c r="F97" s="64"/>
      <c r="H97" s="55"/>
      <c r="I97" s="56"/>
    </row>
    <row r="98" spans="1:9" s="68" customFormat="1" x14ac:dyDescent="0.2">
      <c r="A98" s="65"/>
      <c r="B98" s="66"/>
      <c r="C98" s="79"/>
      <c r="D98" s="126"/>
      <c r="E98" s="126"/>
      <c r="F98" s="126"/>
      <c r="G98" s="126"/>
      <c r="H98" s="126"/>
      <c r="I98" s="56"/>
    </row>
    <row r="99" spans="1:9" s="68" customFormat="1" x14ac:dyDescent="0.2">
      <c r="A99" s="65"/>
      <c r="B99" s="66"/>
      <c r="C99" s="67"/>
      <c r="D99" s="56"/>
      <c r="E99" s="65"/>
      <c r="H99" s="56"/>
      <c r="I99" s="56"/>
    </row>
    <row r="100" spans="1:9" s="68" customFormat="1" x14ac:dyDescent="0.2">
      <c r="A100" s="65"/>
      <c r="B100" s="66"/>
      <c r="C100" s="67"/>
      <c r="D100" s="56"/>
      <c r="E100" s="65"/>
      <c r="H100" s="56"/>
      <c r="I100" s="56"/>
    </row>
    <row r="101" spans="1:9" s="68" customFormat="1" x14ac:dyDescent="0.2">
      <c r="A101" s="65"/>
      <c r="B101" s="66"/>
      <c r="C101" s="67"/>
      <c r="D101" s="56"/>
      <c r="E101" s="65"/>
      <c r="H101" s="56"/>
      <c r="I101" s="56"/>
    </row>
    <row r="102" spans="1:9" s="68" customFormat="1" x14ac:dyDescent="0.2">
      <c r="A102" s="65"/>
      <c r="B102" s="66"/>
      <c r="C102" s="67"/>
      <c r="D102" s="56"/>
      <c r="E102" s="65"/>
      <c r="H102" s="56"/>
      <c r="I102" s="56"/>
    </row>
    <row r="103" spans="1:9" s="68" customFormat="1" x14ac:dyDescent="0.2">
      <c r="A103" s="65"/>
      <c r="B103" s="66"/>
      <c r="C103" s="67"/>
      <c r="D103" s="56"/>
      <c r="E103" s="65"/>
      <c r="H103" s="56"/>
      <c r="I103" s="56"/>
    </row>
    <row r="104" spans="1:9" s="68" customFormat="1" x14ac:dyDescent="0.2">
      <c r="A104" s="65"/>
      <c r="B104" s="66"/>
      <c r="C104" s="67"/>
      <c r="D104" s="56"/>
      <c r="E104" s="65"/>
      <c r="H104" s="56"/>
      <c r="I104" s="56"/>
    </row>
    <row r="105" spans="1:9" s="68" customFormat="1" x14ac:dyDescent="0.2">
      <c r="A105" s="65"/>
      <c r="B105" s="66"/>
      <c r="C105" s="67"/>
      <c r="D105" s="56"/>
      <c r="E105" s="65"/>
      <c r="H105" s="56"/>
      <c r="I105" s="56"/>
    </row>
    <row r="106" spans="1:9" s="68" customFormat="1" x14ac:dyDescent="0.2">
      <c r="A106" s="65"/>
      <c r="B106" s="66"/>
      <c r="C106" s="67"/>
      <c r="D106" s="56"/>
      <c r="E106" s="65"/>
      <c r="H106" s="56"/>
      <c r="I106" s="56"/>
    </row>
    <row r="107" spans="1:9" s="68" customFormat="1" x14ac:dyDescent="0.2">
      <c r="A107" s="65"/>
      <c r="B107" s="66"/>
      <c r="C107" s="67"/>
      <c r="D107" s="56"/>
      <c r="E107" s="65"/>
      <c r="H107" s="56"/>
      <c r="I107" s="56"/>
    </row>
    <row r="108" spans="1:9" s="68" customFormat="1" x14ac:dyDescent="0.2">
      <c r="A108" s="65"/>
      <c r="B108" s="66"/>
      <c r="C108" s="67"/>
      <c r="D108" s="56"/>
      <c r="E108" s="65"/>
      <c r="H108" s="56"/>
      <c r="I108" s="56"/>
    </row>
    <row r="109" spans="1:9" s="68" customFormat="1" x14ac:dyDescent="0.2">
      <c r="A109" s="65"/>
      <c r="B109" s="66"/>
      <c r="C109" s="67"/>
      <c r="D109" s="56"/>
      <c r="E109" s="65"/>
      <c r="H109" s="56"/>
      <c r="I109" s="56"/>
    </row>
    <row r="110" spans="1:9" s="68" customFormat="1" x14ac:dyDescent="0.2">
      <c r="A110" s="65"/>
      <c r="B110" s="66"/>
      <c r="C110" s="67"/>
      <c r="D110" s="56"/>
      <c r="E110" s="65"/>
      <c r="H110" s="56"/>
      <c r="I110" s="56"/>
    </row>
    <row r="111" spans="1:9" s="68" customFormat="1" x14ac:dyDescent="0.2">
      <c r="A111" s="65"/>
      <c r="B111" s="66"/>
      <c r="C111" s="67"/>
      <c r="D111" s="56"/>
      <c r="E111" s="65"/>
      <c r="H111" s="56"/>
      <c r="I111" s="56"/>
    </row>
    <row r="112" spans="1:9" s="68" customFormat="1" x14ac:dyDescent="0.2">
      <c r="A112" s="65"/>
      <c r="B112" s="66"/>
      <c r="C112" s="67"/>
      <c r="D112" s="56"/>
      <c r="E112" s="65"/>
      <c r="H112" s="56"/>
      <c r="I112" s="56"/>
    </row>
    <row r="113" spans="1:9" s="68" customFormat="1" x14ac:dyDescent="0.2">
      <c r="A113" s="65"/>
      <c r="B113" s="66"/>
      <c r="C113" s="67"/>
      <c r="D113" s="56"/>
      <c r="E113" s="65"/>
      <c r="H113" s="56"/>
      <c r="I113" s="56"/>
    </row>
    <row r="114" spans="1:9" s="68" customFormat="1" x14ac:dyDescent="0.2">
      <c r="A114" s="65"/>
      <c r="B114" s="66"/>
      <c r="C114" s="67"/>
      <c r="D114" s="56"/>
      <c r="E114" s="65"/>
      <c r="H114" s="56"/>
      <c r="I114" s="56"/>
    </row>
    <row r="115" spans="1:9" s="68" customFormat="1" x14ac:dyDescent="0.2">
      <c r="A115" s="65"/>
      <c r="B115" s="66"/>
      <c r="C115" s="67"/>
      <c r="D115" s="56"/>
      <c r="E115" s="65"/>
      <c r="H115" s="56"/>
      <c r="I115" s="56"/>
    </row>
    <row r="116" spans="1:9" s="68" customFormat="1" x14ac:dyDescent="0.2">
      <c r="A116" s="65"/>
      <c r="B116" s="66"/>
      <c r="C116" s="67"/>
      <c r="D116" s="56"/>
      <c r="E116" s="65"/>
      <c r="H116" s="56"/>
      <c r="I116" s="56"/>
    </row>
    <row r="117" spans="1:9" s="68" customFormat="1" x14ac:dyDescent="0.2">
      <c r="A117" s="65"/>
      <c r="B117" s="66"/>
      <c r="C117" s="67"/>
      <c r="D117" s="56"/>
      <c r="E117" s="65"/>
      <c r="H117" s="56"/>
      <c r="I117" s="56"/>
    </row>
    <row r="118" spans="1:9" s="68" customFormat="1" x14ac:dyDescent="0.2">
      <c r="A118" s="65"/>
      <c r="B118" s="66"/>
      <c r="C118" s="67"/>
      <c r="D118" s="56"/>
      <c r="E118" s="65"/>
      <c r="H118" s="56"/>
      <c r="I118" s="56"/>
    </row>
    <row r="119" spans="1:9" s="68" customFormat="1" x14ac:dyDescent="0.2">
      <c r="A119" s="65"/>
      <c r="B119" s="66"/>
      <c r="C119" s="67"/>
      <c r="D119" s="56"/>
      <c r="E119" s="65"/>
      <c r="H119" s="56"/>
      <c r="I119" s="56"/>
    </row>
    <row r="120" spans="1:9" s="68" customFormat="1" x14ac:dyDescent="0.2">
      <c r="A120" s="65"/>
      <c r="B120" s="66"/>
      <c r="C120" s="67"/>
      <c r="D120" s="56"/>
      <c r="E120" s="65"/>
      <c r="H120" s="56"/>
      <c r="I120" s="56"/>
    </row>
    <row r="121" spans="1:9" s="68" customFormat="1" x14ac:dyDescent="0.2">
      <c r="A121" s="65"/>
      <c r="B121" s="66"/>
      <c r="C121" s="67"/>
      <c r="D121" s="56"/>
      <c r="E121" s="65"/>
      <c r="H121" s="56"/>
      <c r="I121" s="56"/>
    </row>
    <row r="122" spans="1:9" s="68" customFormat="1" x14ac:dyDescent="0.2">
      <c r="A122" s="65"/>
      <c r="B122" s="66"/>
      <c r="C122" s="67"/>
      <c r="D122" s="56"/>
      <c r="E122" s="65"/>
      <c r="H122" s="56"/>
      <c r="I122" s="56"/>
    </row>
    <row r="123" spans="1:9" s="68" customFormat="1" x14ac:dyDescent="0.2">
      <c r="A123" s="65"/>
      <c r="B123" s="66"/>
      <c r="C123" s="67"/>
      <c r="D123" s="56"/>
      <c r="E123" s="65"/>
      <c r="H123" s="56"/>
      <c r="I123" s="56"/>
    </row>
    <row r="124" spans="1:9" s="68" customFormat="1" x14ac:dyDescent="0.2">
      <c r="A124" s="65"/>
      <c r="B124" s="66"/>
      <c r="C124" s="67"/>
      <c r="D124" s="56"/>
      <c r="E124" s="65"/>
      <c r="H124" s="56"/>
      <c r="I124" s="56"/>
    </row>
    <row r="125" spans="1:9" s="68" customFormat="1" x14ac:dyDescent="0.2">
      <c r="A125" s="65"/>
      <c r="B125" s="66"/>
      <c r="C125" s="67"/>
      <c r="D125" s="56"/>
      <c r="E125" s="65"/>
      <c r="H125" s="56"/>
      <c r="I125" s="56"/>
    </row>
    <row r="126" spans="1:9" s="68" customFormat="1" x14ac:dyDescent="0.2">
      <c r="A126" s="65"/>
      <c r="B126" s="66"/>
      <c r="C126" s="67"/>
      <c r="D126" s="56"/>
      <c r="E126" s="65"/>
      <c r="H126" s="56"/>
      <c r="I126" s="56"/>
    </row>
    <row r="127" spans="1:9" s="68" customFormat="1" x14ac:dyDescent="0.2">
      <c r="A127" s="65"/>
      <c r="B127" s="66"/>
      <c r="C127" s="67"/>
      <c r="D127" s="56"/>
      <c r="E127" s="65"/>
      <c r="H127" s="56"/>
      <c r="I127" s="56"/>
    </row>
    <row r="128" spans="1:9" s="68" customFormat="1" x14ac:dyDescent="0.2">
      <c r="A128" s="65"/>
      <c r="B128" s="66"/>
      <c r="C128" s="67"/>
      <c r="D128" s="56"/>
      <c r="E128" s="65"/>
      <c r="H128" s="56"/>
      <c r="I128" s="56"/>
    </row>
    <row r="129" spans="1:9" s="68" customFormat="1" x14ac:dyDescent="0.2">
      <c r="A129" s="65"/>
      <c r="B129" s="66"/>
      <c r="C129" s="67"/>
      <c r="D129" s="56"/>
      <c r="E129" s="65"/>
      <c r="H129" s="56"/>
      <c r="I129" s="56"/>
    </row>
    <row r="130" spans="1:9" s="68" customFormat="1" x14ac:dyDescent="0.2">
      <c r="A130" s="65"/>
      <c r="B130" s="66"/>
      <c r="C130" s="67"/>
      <c r="D130" s="56"/>
      <c r="E130" s="65"/>
      <c r="H130" s="56"/>
      <c r="I130" s="56"/>
    </row>
    <row r="131" spans="1:9" s="68" customFormat="1" x14ac:dyDescent="0.2">
      <c r="A131" s="65"/>
      <c r="B131" s="66"/>
      <c r="C131" s="67"/>
      <c r="D131" s="56"/>
      <c r="E131" s="65"/>
      <c r="H131" s="56"/>
      <c r="I131" s="56"/>
    </row>
    <row r="132" spans="1:9" s="68" customFormat="1" x14ac:dyDescent="0.2">
      <c r="A132" s="65"/>
      <c r="B132" s="66"/>
      <c r="C132" s="67"/>
      <c r="D132" s="56"/>
      <c r="E132" s="65"/>
      <c r="H132" s="56"/>
      <c r="I132" s="56"/>
    </row>
    <row r="133" spans="1:9" s="68" customFormat="1" x14ac:dyDescent="0.2">
      <c r="A133" s="65"/>
      <c r="B133" s="66"/>
      <c r="C133" s="67"/>
      <c r="D133" s="56"/>
      <c r="E133" s="65"/>
      <c r="H133" s="56"/>
      <c r="I133" s="56"/>
    </row>
    <row r="134" spans="1:9" s="68" customFormat="1" x14ac:dyDescent="0.2">
      <c r="A134" s="65"/>
      <c r="B134" s="66"/>
      <c r="C134" s="67"/>
      <c r="D134" s="56"/>
      <c r="E134" s="65"/>
      <c r="H134" s="56"/>
      <c r="I134" s="56"/>
    </row>
    <row r="135" spans="1:9" s="68" customFormat="1" x14ac:dyDescent="0.2">
      <c r="A135" s="65"/>
      <c r="B135" s="66"/>
      <c r="C135" s="67"/>
      <c r="D135" s="56"/>
      <c r="E135" s="65"/>
      <c r="H135" s="56"/>
      <c r="I135" s="56"/>
    </row>
    <row r="136" spans="1:9" s="68" customFormat="1" x14ac:dyDescent="0.2">
      <c r="A136" s="65"/>
      <c r="B136" s="66"/>
      <c r="C136" s="67"/>
      <c r="D136" s="56"/>
      <c r="E136" s="65"/>
      <c r="H136" s="56"/>
      <c r="I136" s="56"/>
    </row>
    <row r="137" spans="1:9" s="68" customFormat="1" x14ac:dyDescent="0.2">
      <c r="A137" s="65"/>
      <c r="B137" s="66"/>
      <c r="C137" s="67"/>
      <c r="D137" s="56"/>
      <c r="E137" s="65"/>
      <c r="H137" s="56"/>
      <c r="I137" s="56"/>
    </row>
    <row r="138" spans="1:9" s="68" customFormat="1" x14ac:dyDescent="0.2">
      <c r="A138" s="65"/>
      <c r="B138" s="66"/>
      <c r="C138" s="67"/>
      <c r="D138" s="56"/>
      <c r="E138" s="65"/>
      <c r="H138" s="56"/>
      <c r="I138" s="56"/>
    </row>
    <row r="139" spans="1:9" s="68" customFormat="1" x14ac:dyDescent="0.2">
      <c r="A139" s="65"/>
      <c r="B139" s="66"/>
      <c r="C139" s="67"/>
      <c r="D139" s="56"/>
      <c r="E139" s="65"/>
      <c r="H139" s="56"/>
      <c r="I139" s="56"/>
    </row>
    <row r="140" spans="1:9" s="68" customFormat="1" x14ac:dyDescent="0.2">
      <c r="A140" s="65"/>
      <c r="B140" s="66"/>
      <c r="C140" s="67"/>
      <c r="D140" s="56"/>
      <c r="E140" s="65"/>
      <c r="H140" s="56"/>
      <c r="I140" s="56"/>
    </row>
    <row r="141" spans="1:9" s="68" customFormat="1" x14ac:dyDescent="0.2">
      <c r="A141" s="65"/>
      <c r="B141" s="66"/>
      <c r="C141" s="67"/>
      <c r="D141" s="56"/>
      <c r="E141" s="65"/>
      <c r="H141" s="56"/>
      <c r="I141" s="56"/>
    </row>
    <row r="142" spans="1:9" s="68" customFormat="1" x14ac:dyDescent="0.2">
      <c r="A142" s="65"/>
      <c r="B142" s="66"/>
      <c r="C142" s="67"/>
      <c r="D142" s="56"/>
      <c r="E142" s="65"/>
      <c r="H142" s="56"/>
      <c r="I142" s="56"/>
    </row>
    <row r="143" spans="1:9" s="68" customFormat="1" x14ac:dyDescent="0.2">
      <c r="A143" s="65"/>
      <c r="B143" s="66"/>
      <c r="C143" s="67"/>
      <c r="D143" s="56"/>
      <c r="E143" s="65"/>
      <c r="H143" s="56"/>
      <c r="I143" s="56"/>
    </row>
    <row r="144" spans="1:9" s="68" customFormat="1" x14ac:dyDescent="0.2">
      <c r="A144" s="65"/>
      <c r="B144" s="66"/>
      <c r="C144" s="67"/>
      <c r="D144" s="56"/>
      <c r="E144" s="65"/>
      <c r="H144" s="56"/>
      <c r="I144" s="56"/>
    </row>
    <row r="145" spans="1:9" s="68" customFormat="1" x14ac:dyDescent="0.2">
      <c r="A145" s="65"/>
      <c r="B145" s="66"/>
      <c r="C145" s="67"/>
      <c r="D145" s="56"/>
      <c r="E145" s="65"/>
      <c r="H145" s="56"/>
      <c r="I145" s="56"/>
    </row>
    <row r="146" spans="1:9" s="68" customFormat="1" x14ac:dyDescent="0.2">
      <c r="A146" s="65"/>
      <c r="B146" s="66"/>
      <c r="C146" s="67"/>
      <c r="D146" s="56"/>
      <c r="E146" s="65"/>
      <c r="H146" s="56"/>
      <c r="I146" s="56"/>
    </row>
    <row r="147" spans="1:9" s="68" customFormat="1" x14ac:dyDescent="0.2">
      <c r="A147" s="65"/>
      <c r="B147" s="66"/>
      <c r="C147" s="67"/>
      <c r="D147" s="56"/>
      <c r="E147" s="65"/>
      <c r="H147" s="56"/>
      <c r="I147" s="56"/>
    </row>
    <row r="148" spans="1:9" s="68" customFormat="1" x14ac:dyDescent="0.2">
      <c r="A148" s="65"/>
      <c r="B148" s="66"/>
      <c r="C148" s="67"/>
      <c r="D148" s="56"/>
      <c r="E148" s="65"/>
      <c r="H148" s="56"/>
      <c r="I148" s="56"/>
    </row>
    <row r="149" spans="1:9" s="68" customFormat="1" x14ac:dyDescent="0.2">
      <c r="A149" s="65"/>
      <c r="B149" s="66"/>
      <c r="C149" s="67"/>
      <c r="D149" s="56"/>
      <c r="E149" s="65"/>
      <c r="H149" s="56"/>
      <c r="I149" s="56"/>
    </row>
    <row r="150" spans="1:9" s="68" customFormat="1" x14ac:dyDescent="0.2">
      <c r="A150" s="65"/>
      <c r="B150" s="66"/>
      <c r="C150" s="67"/>
      <c r="D150" s="56"/>
      <c r="E150" s="65"/>
      <c r="H150" s="56"/>
      <c r="I150" s="56"/>
    </row>
    <row r="151" spans="1:9" s="68" customFormat="1" x14ac:dyDescent="0.2">
      <c r="A151" s="65"/>
      <c r="B151" s="66"/>
      <c r="C151" s="67"/>
      <c r="D151" s="56"/>
      <c r="E151" s="65"/>
      <c r="H151" s="56"/>
      <c r="I151" s="56"/>
    </row>
    <row r="152" spans="1:9" s="68" customFormat="1" x14ac:dyDescent="0.2">
      <c r="A152" s="65"/>
      <c r="B152" s="66"/>
      <c r="C152" s="67"/>
      <c r="D152" s="56"/>
      <c r="E152" s="65"/>
      <c r="H152" s="56"/>
      <c r="I152" s="56"/>
    </row>
    <row r="153" spans="1:9" s="68" customFormat="1" x14ac:dyDescent="0.2">
      <c r="A153" s="65"/>
      <c r="B153" s="66"/>
      <c r="C153" s="67"/>
      <c r="D153" s="56"/>
      <c r="E153" s="65"/>
      <c r="H153" s="56"/>
      <c r="I153" s="56"/>
    </row>
    <row r="154" spans="1:9" s="68" customFormat="1" x14ac:dyDescent="0.2">
      <c r="A154" s="65"/>
      <c r="B154" s="66"/>
      <c r="C154" s="67"/>
      <c r="D154" s="56"/>
      <c r="E154" s="65"/>
      <c r="H154" s="56"/>
      <c r="I154" s="56"/>
    </row>
    <row r="155" spans="1:9" s="68" customFormat="1" x14ac:dyDescent="0.2">
      <c r="A155" s="65"/>
      <c r="B155" s="66"/>
      <c r="C155" s="67"/>
      <c r="D155" s="56"/>
      <c r="E155" s="65"/>
      <c r="H155" s="56"/>
      <c r="I155" s="56"/>
    </row>
    <row r="156" spans="1:9" s="68" customFormat="1" x14ac:dyDescent="0.2">
      <c r="A156" s="65"/>
      <c r="B156" s="66"/>
      <c r="C156" s="67"/>
      <c r="D156" s="56"/>
      <c r="E156" s="65"/>
      <c r="H156" s="56"/>
      <c r="I156" s="56"/>
    </row>
    <row r="157" spans="1:9" s="68" customFormat="1" x14ac:dyDescent="0.2">
      <c r="A157" s="65"/>
      <c r="B157" s="66"/>
      <c r="C157" s="67"/>
      <c r="D157" s="56"/>
      <c r="E157" s="65"/>
      <c r="H157" s="56"/>
      <c r="I157" s="56"/>
    </row>
    <row r="158" spans="1:9" s="68" customFormat="1" x14ac:dyDescent="0.2">
      <c r="A158" s="65"/>
      <c r="B158" s="66"/>
      <c r="C158" s="67"/>
      <c r="D158" s="56"/>
      <c r="E158" s="65"/>
      <c r="H158" s="56"/>
      <c r="I158" s="56"/>
    </row>
    <row r="159" spans="1:9" s="68" customFormat="1" x14ac:dyDescent="0.2">
      <c r="A159" s="65"/>
      <c r="B159" s="66"/>
      <c r="C159" s="67"/>
      <c r="D159" s="56"/>
      <c r="E159" s="65"/>
      <c r="H159" s="56"/>
      <c r="I159" s="56"/>
    </row>
    <row r="160" spans="1:9" s="68" customFormat="1" x14ac:dyDescent="0.2">
      <c r="A160" s="65"/>
      <c r="B160" s="66"/>
      <c r="C160" s="67"/>
      <c r="D160" s="56"/>
      <c r="E160" s="65"/>
      <c r="H160" s="56"/>
      <c r="I160" s="56"/>
    </row>
    <row r="161" spans="1:9" s="68" customFormat="1" x14ac:dyDescent="0.2">
      <c r="A161" s="65"/>
      <c r="B161" s="66"/>
      <c r="C161" s="67"/>
      <c r="D161" s="56"/>
      <c r="E161" s="65"/>
      <c r="H161" s="56"/>
      <c r="I161" s="56"/>
    </row>
    <row r="162" spans="1:9" s="68" customFormat="1" x14ac:dyDescent="0.2">
      <c r="A162" s="65"/>
      <c r="B162" s="66"/>
      <c r="C162" s="67"/>
      <c r="D162" s="56"/>
      <c r="E162" s="65"/>
      <c r="H162" s="56"/>
      <c r="I162" s="56"/>
    </row>
    <row r="163" spans="1:9" s="68" customFormat="1" x14ac:dyDescent="0.2">
      <c r="A163" s="65"/>
      <c r="B163" s="66"/>
      <c r="C163" s="67"/>
      <c r="D163" s="56"/>
      <c r="E163" s="65"/>
      <c r="H163" s="56"/>
      <c r="I163" s="56"/>
    </row>
    <row r="164" spans="1:9" s="68" customFormat="1" x14ac:dyDescent="0.2">
      <c r="A164" s="65"/>
      <c r="B164" s="66"/>
      <c r="C164" s="67"/>
      <c r="D164" s="56"/>
      <c r="E164" s="65"/>
      <c r="H164" s="56"/>
      <c r="I164" s="56"/>
    </row>
    <row r="165" spans="1:9" s="68" customFormat="1" x14ac:dyDescent="0.2">
      <c r="A165" s="65"/>
      <c r="B165" s="66"/>
      <c r="C165" s="67"/>
      <c r="D165" s="56"/>
      <c r="E165" s="65"/>
      <c r="H165" s="56"/>
      <c r="I165" s="56"/>
    </row>
    <row r="166" spans="1:9" s="68" customFormat="1" x14ac:dyDescent="0.2">
      <c r="A166" s="65"/>
      <c r="B166" s="66"/>
      <c r="C166" s="67"/>
      <c r="D166" s="56"/>
      <c r="E166" s="65"/>
      <c r="H166" s="56"/>
      <c r="I166" s="56"/>
    </row>
    <row r="167" spans="1:9" s="68" customFormat="1" x14ac:dyDescent="0.2">
      <c r="A167" s="65"/>
      <c r="B167" s="66"/>
      <c r="C167" s="67"/>
      <c r="D167" s="56"/>
      <c r="E167" s="65"/>
      <c r="H167" s="56"/>
      <c r="I167" s="56"/>
    </row>
    <row r="168" spans="1:9" s="68" customFormat="1" x14ac:dyDescent="0.2">
      <c r="A168" s="65"/>
      <c r="B168" s="66"/>
      <c r="C168" s="67"/>
      <c r="D168" s="56"/>
      <c r="E168" s="65"/>
      <c r="H168" s="56"/>
      <c r="I168" s="56"/>
    </row>
    <row r="169" spans="1:9" s="68" customFormat="1" x14ac:dyDescent="0.2">
      <c r="A169" s="65"/>
      <c r="B169" s="66"/>
      <c r="C169" s="67"/>
      <c r="D169" s="56"/>
      <c r="E169" s="65"/>
      <c r="H169" s="56"/>
      <c r="I169" s="56"/>
    </row>
    <row r="170" spans="1:9" s="68" customFormat="1" x14ac:dyDescent="0.2">
      <c r="A170" s="65"/>
      <c r="B170" s="66"/>
      <c r="C170" s="67"/>
      <c r="D170" s="56"/>
      <c r="E170" s="65"/>
      <c r="H170" s="56"/>
      <c r="I170" s="56"/>
    </row>
    <row r="171" spans="1:9" s="68" customFormat="1" x14ac:dyDescent="0.2">
      <c r="A171" s="65"/>
      <c r="B171" s="66"/>
      <c r="C171" s="67"/>
      <c r="D171" s="56"/>
      <c r="E171" s="65"/>
      <c r="H171" s="56"/>
      <c r="I171" s="56"/>
    </row>
    <row r="172" spans="1:9" s="68" customFormat="1" x14ac:dyDescent="0.2">
      <c r="A172" s="65"/>
      <c r="B172" s="66"/>
      <c r="C172" s="67"/>
      <c r="D172" s="56"/>
      <c r="E172" s="65"/>
      <c r="H172" s="56"/>
      <c r="I172" s="56"/>
    </row>
    <row r="173" spans="1:9" s="68" customFormat="1" x14ac:dyDescent="0.2">
      <c r="A173" s="65"/>
      <c r="B173" s="66"/>
      <c r="C173" s="67"/>
      <c r="D173" s="56"/>
      <c r="E173" s="65"/>
      <c r="H173" s="56"/>
      <c r="I173" s="56"/>
    </row>
    <row r="174" spans="1:9" s="68" customFormat="1" x14ac:dyDescent="0.2">
      <c r="A174" s="65"/>
      <c r="B174" s="66"/>
      <c r="C174" s="67"/>
      <c r="D174" s="56"/>
      <c r="E174" s="65"/>
      <c r="H174" s="56"/>
      <c r="I174" s="56"/>
    </row>
    <row r="175" spans="1:9" s="68" customFormat="1" x14ac:dyDescent="0.2">
      <c r="A175" s="65"/>
      <c r="B175" s="66"/>
      <c r="C175" s="67"/>
      <c r="D175" s="56"/>
      <c r="E175" s="65"/>
      <c r="H175" s="56"/>
      <c r="I175" s="56"/>
    </row>
    <row r="176" spans="1:9" s="68" customFormat="1" x14ac:dyDescent="0.2">
      <c r="A176" s="65"/>
      <c r="B176" s="66"/>
      <c r="C176" s="67"/>
      <c r="D176" s="56"/>
      <c r="E176" s="65"/>
      <c r="H176" s="56"/>
      <c r="I176" s="56"/>
    </row>
    <row r="177" spans="1:9" s="68" customFormat="1" x14ac:dyDescent="0.2">
      <c r="A177" s="65"/>
      <c r="B177" s="66"/>
      <c r="C177" s="67"/>
      <c r="D177" s="56"/>
      <c r="E177" s="65"/>
      <c r="H177" s="56"/>
      <c r="I177" s="56"/>
    </row>
    <row r="178" spans="1:9" s="68" customFormat="1" x14ac:dyDescent="0.2">
      <c r="A178" s="65"/>
      <c r="B178" s="66"/>
      <c r="C178" s="67"/>
      <c r="D178" s="56"/>
      <c r="E178" s="65"/>
      <c r="H178" s="56"/>
      <c r="I178" s="56"/>
    </row>
    <row r="179" spans="1:9" s="68" customFormat="1" x14ac:dyDescent="0.2">
      <c r="A179" s="65"/>
      <c r="B179" s="66"/>
      <c r="C179" s="67"/>
      <c r="D179" s="56"/>
      <c r="E179" s="65"/>
      <c r="H179" s="56"/>
      <c r="I179" s="56"/>
    </row>
    <row r="180" spans="1:9" s="68" customFormat="1" x14ac:dyDescent="0.2">
      <c r="A180" s="65"/>
      <c r="B180" s="66"/>
      <c r="C180" s="67"/>
      <c r="D180" s="56"/>
      <c r="E180" s="65"/>
      <c r="H180" s="56"/>
      <c r="I180" s="56"/>
    </row>
    <row r="181" spans="1:9" s="68" customFormat="1" x14ac:dyDescent="0.2">
      <c r="A181" s="65"/>
      <c r="B181" s="66"/>
      <c r="C181" s="67"/>
      <c r="D181" s="56"/>
      <c r="E181" s="65"/>
      <c r="H181" s="56"/>
      <c r="I181" s="56"/>
    </row>
    <row r="182" spans="1:9" s="68" customFormat="1" x14ac:dyDescent="0.2">
      <c r="A182" s="65"/>
      <c r="B182" s="66"/>
      <c r="C182" s="67"/>
      <c r="D182" s="56"/>
      <c r="E182" s="65"/>
      <c r="H182" s="56"/>
      <c r="I182" s="56"/>
    </row>
    <row r="183" spans="1:9" s="68" customFormat="1" x14ac:dyDescent="0.2">
      <c r="A183" s="65"/>
      <c r="B183" s="66"/>
      <c r="C183" s="67"/>
      <c r="D183" s="56"/>
      <c r="E183" s="65"/>
      <c r="H183" s="56"/>
      <c r="I183" s="56"/>
    </row>
    <row r="184" spans="1:9" s="68" customFormat="1" x14ac:dyDescent="0.2">
      <c r="A184" s="65"/>
      <c r="B184" s="66"/>
      <c r="C184" s="67"/>
      <c r="D184" s="56"/>
      <c r="E184" s="65"/>
      <c r="H184" s="56"/>
      <c r="I184" s="56"/>
    </row>
    <row r="185" spans="1:9" s="68" customFormat="1" x14ac:dyDescent="0.2">
      <c r="A185" s="65"/>
      <c r="B185" s="66"/>
      <c r="C185" s="67"/>
      <c r="D185" s="56"/>
      <c r="E185" s="65"/>
      <c r="H185" s="56"/>
      <c r="I185" s="56"/>
    </row>
    <row r="186" spans="1:9" s="68" customFormat="1" x14ac:dyDescent="0.2">
      <c r="A186" s="65"/>
      <c r="B186" s="66"/>
      <c r="C186" s="67"/>
      <c r="D186" s="56"/>
      <c r="E186" s="65"/>
      <c r="H186" s="56"/>
      <c r="I186" s="56"/>
    </row>
    <row r="187" spans="1:9" s="68" customFormat="1" x14ac:dyDescent="0.2">
      <c r="A187" s="65"/>
      <c r="B187" s="66"/>
      <c r="C187" s="67"/>
      <c r="D187" s="56"/>
      <c r="E187" s="65"/>
      <c r="H187" s="56"/>
      <c r="I187" s="56"/>
    </row>
    <row r="188" spans="1:9" s="68" customFormat="1" x14ac:dyDescent="0.2">
      <c r="A188" s="65"/>
      <c r="B188" s="66"/>
      <c r="C188" s="67"/>
      <c r="D188" s="56"/>
      <c r="E188" s="65"/>
      <c r="H188" s="56"/>
      <c r="I188" s="56"/>
    </row>
    <row r="189" spans="1:9" s="68" customFormat="1" x14ac:dyDescent="0.2">
      <c r="A189" s="65"/>
      <c r="B189" s="66"/>
      <c r="C189" s="67"/>
      <c r="D189" s="56"/>
      <c r="E189" s="65"/>
      <c r="H189" s="56"/>
      <c r="I189" s="56"/>
    </row>
    <row r="190" spans="1:9" s="68" customFormat="1" x14ac:dyDescent="0.2">
      <c r="A190" s="65"/>
      <c r="B190" s="66"/>
      <c r="C190" s="67"/>
      <c r="D190" s="56"/>
      <c r="E190" s="65"/>
      <c r="H190" s="56"/>
      <c r="I190" s="56"/>
    </row>
    <row r="191" spans="1:9" s="68" customFormat="1" x14ac:dyDescent="0.2">
      <c r="A191" s="65"/>
      <c r="B191" s="66"/>
      <c r="C191" s="67"/>
      <c r="D191" s="56"/>
      <c r="E191" s="65"/>
      <c r="H191" s="56"/>
      <c r="I191" s="56"/>
    </row>
    <row r="192" spans="1:9" s="68" customFormat="1" x14ac:dyDescent="0.2">
      <c r="A192" s="65"/>
      <c r="B192" s="66"/>
      <c r="C192" s="67"/>
      <c r="D192" s="56"/>
      <c r="E192" s="65"/>
      <c r="H192" s="56"/>
      <c r="I192" s="56"/>
    </row>
    <row r="193" spans="1:9" s="68" customFormat="1" x14ac:dyDescent="0.2">
      <c r="A193" s="65"/>
      <c r="B193" s="66"/>
      <c r="C193" s="67"/>
      <c r="D193" s="56"/>
      <c r="E193" s="65"/>
      <c r="H193" s="56"/>
      <c r="I193" s="56"/>
    </row>
    <row r="194" spans="1:9" s="68" customFormat="1" x14ac:dyDescent="0.2">
      <c r="A194" s="65"/>
      <c r="B194" s="66"/>
      <c r="C194" s="67"/>
      <c r="D194" s="56"/>
      <c r="E194" s="65"/>
      <c r="H194" s="56"/>
      <c r="I194" s="56"/>
    </row>
    <row r="195" spans="1:9" s="68" customFormat="1" x14ac:dyDescent="0.2">
      <c r="A195" s="65"/>
      <c r="B195" s="66"/>
      <c r="C195" s="67"/>
      <c r="D195" s="56"/>
      <c r="E195" s="65"/>
      <c r="H195" s="56"/>
      <c r="I195" s="56"/>
    </row>
    <row r="196" spans="1:9" s="68" customFormat="1" x14ac:dyDescent="0.2">
      <c r="A196" s="65"/>
      <c r="B196" s="66"/>
      <c r="C196" s="67"/>
      <c r="D196" s="56"/>
      <c r="E196" s="65"/>
      <c r="H196" s="56"/>
      <c r="I196" s="56"/>
    </row>
    <row r="197" spans="1:9" s="68" customFormat="1" x14ac:dyDescent="0.2">
      <c r="A197" s="65"/>
      <c r="B197" s="66"/>
      <c r="C197" s="67"/>
      <c r="D197" s="56"/>
      <c r="E197" s="65"/>
      <c r="H197" s="56"/>
      <c r="I197" s="56"/>
    </row>
    <row r="198" spans="1:9" s="68" customFormat="1" x14ac:dyDescent="0.2">
      <c r="A198" s="65"/>
      <c r="B198" s="66"/>
      <c r="C198" s="67"/>
      <c r="D198" s="56"/>
      <c r="E198" s="65"/>
      <c r="H198" s="56"/>
      <c r="I198" s="56"/>
    </row>
    <row r="199" spans="1:9" s="68" customFormat="1" x14ac:dyDescent="0.2">
      <c r="A199" s="65"/>
      <c r="B199" s="66"/>
      <c r="C199" s="67"/>
      <c r="D199" s="56"/>
      <c r="E199" s="65"/>
      <c r="H199" s="56"/>
      <c r="I199" s="56"/>
    </row>
    <row r="200" spans="1:9" s="68" customFormat="1" x14ac:dyDescent="0.2">
      <c r="A200" s="65"/>
      <c r="B200" s="66"/>
      <c r="C200" s="67"/>
      <c r="D200" s="56"/>
      <c r="E200" s="65"/>
      <c r="H200" s="56"/>
      <c r="I200" s="56"/>
    </row>
    <row r="201" spans="1:9" s="68" customFormat="1" x14ac:dyDescent="0.2">
      <c r="A201" s="65"/>
      <c r="B201" s="66"/>
      <c r="C201" s="67"/>
      <c r="D201" s="56"/>
      <c r="E201" s="65"/>
      <c r="H201" s="56"/>
      <c r="I201" s="56"/>
    </row>
    <row r="202" spans="1:9" s="68" customFormat="1" x14ac:dyDescent="0.2">
      <c r="A202" s="65"/>
      <c r="B202" s="66"/>
      <c r="C202" s="67"/>
      <c r="D202" s="56"/>
      <c r="E202" s="65"/>
      <c r="H202" s="56"/>
      <c r="I202" s="56"/>
    </row>
    <row r="203" spans="1:9" s="68" customFormat="1" x14ac:dyDescent="0.2">
      <c r="A203" s="65"/>
      <c r="B203" s="66"/>
      <c r="C203" s="67"/>
      <c r="D203" s="56"/>
      <c r="E203" s="65"/>
      <c r="H203" s="56"/>
      <c r="I203" s="56"/>
    </row>
    <row r="204" spans="1:9" s="68" customFormat="1" x14ac:dyDescent="0.2">
      <c r="A204" s="65"/>
      <c r="B204" s="66"/>
      <c r="C204" s="67"/>
      <c r="D204" s="56"/>
      <c r="E204" s="65"/>
      <c r="H204" s="56"/>
      <c r="I204" s="56"/>
    </row>
    <row r="205" spans="1:9" s="68" customFormat="1" x14ac:dyDescent="0.2">
      <c r="A205" s="65"/>
      <c r="B205" s="66"/>
      <c r="C205" s="67"/>
      <c r="D205" s="56"/>
      <c r="E205" s="65"/>
      <c r="H205" s="56"/>
      <c r="I205" s="56"/>
    </row>
    <row r="206" spans="1:9" s="68" customFormat="1" x14ac:dyDescent="0.2">
      <c r="A206" s="65"/>
      <c r="B206" s="66"/>
      <c r="C206" s="67"/>
      <c r="D206" s="56"/>
      <c r="E206" s="65"/>
      <c r="H206" s="56"/>
      <c r="I206" s="56"/>
    </row>
    <row r="207" spans="1:9" s="68" customFormat="1" x14ac:dyDescent="0.2">
      <c r="A207" s="65"/>
      <c r="B207" s="66"/>
      <c r="C207" s="67"/>
      <c r="D207" s="56"/>
      <c r="E207" s="65"/>
      <c r="H207" s="56"/>
      <c r="I207" s="56"/>
    </row>
    <row r="208" spans="1:9" s="68" customFormat="1" x14ac:dyDescent="0.2">
      <c r="A208" s="65"/>
      <c r="B208" s="66"/>
      <c r="C208" s="67"/>
      <c r="D208" s="56"/>
      <c r="E208" s="65"/>
      <c r="H208" s="56"/>
      <c r="I208" s="56"/>
    </row>
    <row r="209" spans="1:9" s="68" customFormat="1" x14ac:dyDescent="0.2">
      <c r="A209" s="65"/>
      <c r="B209" s="66"/>
      <c r="C209" s="67"/>
      <c r="D209" s="56"/>
      <c r="E209" s="65"/>
      <c r="H209" s="56"/>
      <c r="I209" s="56"/>
    </row>
    <row r="210" spans="1:9" s="68" customFormat="1" x14ac:dyDescent="0.2">
      <c r="A210" s="65"/>
      <c r="B210" s="66"/>
      <c r="C210" s="67"/>
      <c r="D210" s="56"/>
      <c r="E210" s="65"/>
      <c r="H210" s="56"/>
      <c r="I210" s="56"/>
    </row>
    <row r="211" spans="1:9" s="68" customFormat="1" x14ac:dyDescent="0.2">
      <c r="A211" s="65"/>
      <c r="B211" s="66"/>
      <c r="C211" s="67"/>
      <c r="D211" s="56"/>
      <c r="E211" s="65"/>
      <c r="H211" s="56"/>
      <c r="I211" s="56"/>
    </row>
    <row r="212" spans="1:9" s="68" customFormat="1" x14ac:dyDescent="0.2">
      <c r="A212" s="65"/>
      <c r="B212" s="66"/>
      <c r="C212" s="67"/>
      <c r="D212" s="56"/>
      <c r="E212" s="65"/>
      <c r="H212" s="56"/>
      <c r="I212" s="56"/>
    </row>
    <row r="213" spans="1:9" s="68" customFormat="1" x14ac:dyDescent="0.2">
      <c r="A213" s="65"/>
      <c r="B213" s="66"/>
      <c r="C213" s="67"/>
      <c r="D213" s="56"/>
      <c r="E213" s="65"/>
      <c r="H213" s="56"/>
      <c r="I213" s="56"/>
    </row>
    <row r="214" spans="1:9" s="68" customFormat="1" x14ac:dyDescent="0.2">
      <c r="A214" s="65"/>
      <c r="B214" s="66"/>
      <c r="C214" s="67"/>
      <c r="D214" s="56"/>
      <c r="E214" s="65"/>
      <c r="H214" s="56"/>
      <c r="I214" s="56"/>
    </row>
    <row r="215" spans="1:9" s="68" customFormat="1" x14ac:dyDescent="0.2">
      <c r="A215" s="65"/>
      <c r="B215" s="66"/>
      <c r="C215" s="67"/>
      <c r="D215" s="56"/>
      <c r="E215" s="65"/>
      <c r="H215" s="56"/>
      <c r="I215" s="56"/>
    </row>
    <row r="216" spans="1:9" s="68" customFormat="1" x14ac:dyDescent="0.2">
      <c r="A216" s="65"/>
      <c r="B216" s="66"/>
      <c r="C216" s="67"/>
      <c r="D216" s="56"/>
      <c r="E216" s="65"/>
      <c r="H216" s="56"/>
      <c r="I216" s="56"/>
    </row>
    <row r="217" spans="1:9" s="68" customFormat="1" x14ac:dyDescent="0.2">
      <c r="A217" s="65"/>
      <c r="B217" s="66"/>
      <c r="C217" s="67"/>
      <c r="D217" s="56"/>
      <c r="E217" s="65"/>
      <c r="H217" s="56"/>
      <c r="I217" s="56"/>
    </row>
    <row r="218" spans="1:9" s="68" customFormat="1" x14ac:dyDescent="0.2">
      <c r="A218" s="65"/>
      <c r="B218" s="66"/>
      <c r="C218" s="67"/>
      <c r="D218" s="56"/>
      <c r="E218" s="65"/>
      <c r="H218" s="56"/>
      <c r="I218" s="56"/>
    </row>
    <row r="219" spans="1:9" s="68" customFormat="1" x14ac:dyDescent="0.2">
      <c r="A219" s="65"/>
      <c r="B219" s="66"/>
      <c r="C219" s="67"/>
      <c r="D219" s="56"/>
      <c r="E219" s="65"/>
      <c r="H219" s="56"/>
      <c r="I219" s="56"/>
    </row>
    <row r="220" spans="1:9" s="68" customFormat="1" x14ac:dyDescent="0.2">
      <c r="A220" s="65"/>
      <c r="B220" s="66"/>
      <c r="C220" s="67"/>
      <c r="D220" s="56"/>
      <c r="E220" s="65"/>
      <c r="H220" s="56"/>
      <c r="I220" s="56"/>
    </row>
    <row r="221" spans="1:9" s="68" customFormat="1" x14ac:dyDescent="0.2">
      <c r="A221" s="65"/>
      <c r="B221" s="66"/>
      <c r="C221" s="67"/>
      <c r="D221" s="56"/>
      <c r="E221" s="65"/>
      <c r="H221" s="56"/>
      <c r="I221" s="56"/>
    </row>
    <row r="222" spans="1:9" s="68" customFormat="1" x14ac:dyDescent="0.2">
      <c r="A222" s="65"/>
      <c r="B222" s="66"/>
      <c r="C222" s="67"/>
      <c r="D222" s="56"/>
      <c r="E222" s="65"/>
      <c r="H222" s="56"/>
      <c r="I222" s="56"/>
    </row>
    <row r="223" spans="1:9" s="68" customFormat="1" x14ac:dyDescent="0.2">
      <c r="A223" s="65"/>
      <c r="B223" s="66"/>
      <c r="C223" s="67"/>
      <c r="D223" s="56"/>
      <c r="E223" s="65"/>
      <c r="H223" s="56"/>
      <c r="I223" s="56"/>
    </row>
    <row r="224" spans="1:9" s="68" customFormat="1" x14ac:dyDescent="0.2">
      <c r="A224" s="65"/>
      <c r="B224" s="66"/>
      <c r="C224" s="67"/>
      <c r="D224" s="56"/>
      <c r="E224" s="65"/>
      <c r="H224" s="56"/>
      <c r="I224" s="56"/>
    </row>
    <row r="225" spans="1:9" s="68" customFormat="1" x14ac:dyDescent="0.2">
      <c r="A225" s="65"/>
      <c r="B225" s="66"/>
      <c r="C225" s="67"/>
      <c r="D225" s="56"/>
      <c r="E225" s="65"/>
      <c r="H225" s="56"/>
      <c r="I225" s="56"/>
    </row>
    <row r="226" spans="1:9" s="68" customFormat="1" x14ac:dyDescent="0.2">
      <c r="A226" s="65"/>
      <c r="B226" s="66"/>
      <c r="C226" s="67"/>
      <c r="D226" s="56"/>
      <c r="E226" s="65"/>
      <c r="H226" s="56"/>
      <c r="I226" s="56"/>
    </row>
    <row r="227" spans="1:9" s="68" customFormat="1" x14ac:dyDescent="0.2">
      <c r="A227" s="65"/>
      <c r="B227" s="66"/>
      <c r="C227" s="67"/>
      <c r="D227" s="56"/>
      <c r="E227" s="65"/>
      <c r="H227" s="56"/>
      <c r="I227" s="56"/>
    </row>
    <row r="228" spans="1:9" s="68" customFormat="1" x14ac:dyDescent="0.2">
      <c r="A228" s="65"/>
      <c r="B228" s="66"/>
      <c r="C228" s="67"/>
      <c r="D228" s="56"/>
      <c r="E228" s="65"/>
      <c r="H228" s="56"/>
      <c r="I228" s="56"/>
    </row>
    <row r="229" spans="1:9" s="68" customFormat="1" x14ac:dyDescent="0.2">
      <c r="A229" s="65"/>
      <c r="B229" s="66"/>
      <c r="C229" s="67"/>
      <c r="D229" s="56"/>
      <c r="E229" s="65"/>
      <c r="H229" s="56"/>
      <c r="I229" s="56"/>
    </row>
    <row r="230" spans="1:9" s="68" customFormat="1" x14ac:dyDescent="0.2">
      <c r="A230" s="65"/>
      <c r="B230" s="66"/>
      <c r="C230" s="67"/>
      <c r="D230" s="56"/>
      <c r="E230" s="65"/>
      <c r="H230" s="56"/>
      <c r="I230" s="56"/>
    </row>
    <row r="231" spans="1:9" s="68" customFormat="1" x14ac:dyDescent="0.2">
      <c r="A231" s="65"/>
      <c r="B231" s="66"/>
      <c r="C231" s="67"/>
      <c r="D231" s="56"/>
      <c r="E231" s="65"/>
      <c r="H231" s="56"/>
      <c r="I231" s="56"/>
    </row>
    <row r="232" spans="1:9" s="68" customFormat="1" x14ac:dyDescent="0.2">
      <c r="A232" s="65"/>
      <c r="B232" s="66"/>
      <c r="C232" s="67"/>
      <c r="D232" s="56"/>
      <c r="E232" s="65"/>
      <c r="H232" s="56"/>
      <c r="I232" s="56"/>
    </row>
    <row r="233" spans="1:9" s="68" customFormat="1" x14ac:dyDescent="0.2">
      <c r="A233" s="65"/>
      <c r="B233" s="66"/>
      <c r="C233" s="67"/>
      <c r="D233" s="56"/>
      <c r="E233" s="65"/>
      <c r="H233" s="56"/>
      <c r="I233" s="56"/>
    </row>
    <row r="234" spans="1:9" s="68" customFormat="1" x14ac:dyDescent="0.2">
      <c r="A234" s="65"/>
      <c r="B234" s="66"/>
      <c r="C234" s="67"/>
      <c r="D234" s="56"/>
      <c r="E234" s="65"/>
      <c r="H234" s="56"/>
      <c r="I234" s="56"/>
    </row>
    <row r="235" spans="1:9" s="68" customFormat="1" x14ac:dyDescent="0.2">
      <c r="A235" s="65"/>
      <c r="B235" s="66"/>
      <c r="C235" s="67"/>
      <c r="D235" s="56"/>
      <c r="E235" s="65"/>
      <c r="H235" s="56"/>
      <c r="I235" s="56"/>
    </row>
    <row r="236" spans="1:9" s="68" customFormat="1" x14ac:dyDescent="0.2">
      <c r="A236" s="65"/>
      <c r="B236" s="66"/>
      <c r="C236" s="67"/>
      <c r="D236" s="56"/>
      <c r="E236" s="65"/>
      <c r="H236" s="56"/>
      <c r="I236" s="56"/>
    </row>
    <row r="237" spans="1:9" s="68" customFormat="1" x14ac:dyDescent="0.2">
      <c r="A237" s="65"/>
      <c r="B237" s="66"/>
      <c r="C237" s="67"/>
      <c r="D237" s="56"/>
      <c r="E237" s="65"/>
      <c r="H237" s="56"/>
      <c r="I237" s="56"/>
    </row>
    <row r="238" spans="1:9" s="68" customFormat="1" x14ac:dyDescent="0.2">
      <c r="A238" s="65"/>
      <c r="B238" s="66"/>
      <c r="C238" s="67"/>
      <c r="D238" s="56"/>
      <c r="E238" s="65"/>
      <c r="H238" s="56"/>
      <c r="I238" s="56"/>
    </row>
    <row r="239" spans="1:9" s="68" customFormat="1" x14ac:dyDescent="0.2">
      <c r="A239" s="65"/>
      <c r="B239" s="66"/>
      <c r="C239" s="67"/>
      <c r="D239" s="56"/>
      <c r="E239" s="65"/>
      <c r="H239" s="56"/>
      <c r="I239" s="56"/>
    </row>
    <row r="240" spans="1:9" s="68" customFormat="1" x14ac:dyDescent="0.2">
      <c r="A240" s="65"/>
      <c r="B240" s="66"/>
      <c r="C240" s="67"/>
      <c r="D240" s="56"/>
      <c r="E240" s="65"/>
      <c r="H240" s="56"/>
      <c r="I240" s="56"/>
    </row>
    <row r="241" spans="1:9" s="68" customFormat="1" x14ac:dyDescent="0.2">
      <c r="A241" s="65"/>
      <c r="B241" s="66"/>
      <c r="C241" s="67"/>
      <c r="D241" s="56"/>
      <c r="E241" s="65"/>
      <c r="H241" s="56"/>
      <c r="I241" s="56"/>
    </row>
    <row r="242" spans="1:9" s="68" customFormat="1" x14ac:dyDescent="0.2">
      <c r="A242" s="65"/>
      <c r="B242" s="66"/>
      <c r="C242" s="67"/>
      <c r="D242" s="56"/>
      <c r="E242" s="65"/>
      <c r="H242" s="56"/>
      <c r="I242" s="56"/>
    </row>
    <row r="243" spans="1:9" s="68" customFormat="1" x14ac:dyDescent="0.2">
      <c r="A243" s="65"/>
      <c r="B243" s="66"/>
      <c r="C243" s="67"/>
      <c r="D243" s="56"/>
      <c r="E243" s="65"/>
      <c r="H243" s="56"/>
      <c r="I243" s="56"/>
    </row>
    <row r="244" spans="1:9" s="68" customFormat="1" x14ac:dyDescent="0.2">
      <c r="A244" s="65"/>
      <c r="B244" s="66"/>
      <c r="C244" s="67"/>
      <c r="D244" s="56"/>
      <c r="E244" s="65"/>
      <c r="H244" s="56"/>
      <c r="I244" s="56"/>
    </row>
    <row r="245" spans="1:9" s="68" customFormat="1" x14ac:dyDescent="0.2">
      <c r="A245" s="65"/>
      <c r="B245" s="66"/>
      <c r="C245" s="67"/>
      <c r="D245" s="56"/>
      <c r="E245" s="65"/>
      <c r="H245" s="56"/>
      <c r="I245" s="56"/>
    </row>
    <row r="246" spans="1:9" s="68" customFormat="1" x14ac:dyDescent="0.2">
      <c r="A246" s="65"/>
      <c r="B246" s="66"/>
      <c r="C246" s="67"/>
      <c r="D246" s="56"/>
      <c r="E246" s="65"/>
      <c r="H246" s="56"/>
      <c r="I246" s="56"/>
    </row>
    <row r="247" spans="1:9" s="68" customFormat="1" x14ac:dyDescent="0.2">
      <c r="A247" s="65"/>
      <c r="B247" s="66"/>
      <c r="C247" s="67"/>
      <c r="D247" s="56"/>
      <c r="E247" s="65"/>
      <c r="H247" s="56"/>
      <c r="I247" s="56"/>
    </row>
    <row r="248" spans="1:9" s="68" customFormat="1" x14ac:dyDescent="0.2">
      <c r="A248" s="65"/>
      <c r="B248" s="66"/>
      <c r="C248" s="67"/>
      <c r="D248" s="56"/>
      <c r="E248" s="65"/>
      <c r="H248" s="56"/>
      <c r="I248" s="56"/>
    </row>
    <row r="249" spans="1:9" s="68" customFormat="1" x14ac:dyDescent="0.2">
      <c r="A249" s="65"/>
      <c r="B249" s="66"/>
      <c r="C249" s="67"/>
      <c r="D249" s="56"/>
      <c r="E249" s="65"/>
      <c r="H249" s="56"/>
      <c r="I249" s="56"/>
    </row>
    <row r="250" spans="1:9" s="68" customFormat="1" x14ac:dyDescent="0.2">
      <c r="A250" s="65"/>
      <c r="B250" s="66"/>
      <c r="C250" s="67"/>
      <c r="D250" s="56"/>
      <c r="E250" s="65"/>
      <c r="H250" s="56"/>
      <c r="I250" s="56"/>
    </row>
    <row r="251" spans="1:9" s="68" customFormat="1" x14ac:dyDescent="0.2">
      <c r="A251" s="65"/>
      <c r="B251" s="66"/>
      <c r="C251" s="67"/>
      <c r="D251" s="56"/>
      <c r="E251" s="65"/>
      <c r="H251" s="56"/>
      <c r="I251" s="56"/>
    </row>
    <row r="252" spans="1:9" s="68" customFormat="1" x14ac:dyDescent="0.2">
      <c r="A252" s="65"/>
      <c r="B252" s="66"/>
      <c r="C252" s="67"/>
      <c r="D252" s="56"/>
      <c r="E252" s="65"/>
      <c r="H252" s="56"/>
      <c r="I252" s="56"/>
    </row>
    <row r="253" spans="1:9" s="68" customFormat="1" x14ac:dyDescent="0.2">
      <c r="A253" s="65"/>
      <c r="B253" s="66"/>
      <c r="C253" s="67"/>
      <c r="D253" s="56"/>
      <c r="E253" s="65"/>
      <c r="H253" s="56"/>
      <c r="I253" s="56"/>
    </row>
    <row r="254" spans="1:9" s="68" customFormat="1" x14ac:dyDescent="0.2">
      <c r="A254" s="65"/>
      <c r="B254" s="66"/>
      <c r="C254" s="67"/>
      <c r="D254" s="56"/>
      <c r="E254" s="65"/>
      <c r="H254" s="56"/>
      <c r="I254" s="56"/>
    </row>
    <row r="255" spans="1:9" s="68" customFormat="1" x14ac:dyDescent="0.2">
      <c r="A255" s="65"/>
      <c r="B255" s="66"/>
      <c r="C255" s="67"/>
      <c r="D255" s="56"/>
      <c r="E255" s="65"/>
      <c r="H255" s="56"/>
      <c r="I255" s="56"/>
    </row>
    <row r="256" spans="1:9" s="68" customFormat="1" x14ac:dyDescent="0.2">
      <c r="A256" s="65"/>
      <c r="B256" s="66"/>
      <c r="C256" s="67"/>
      <c r="D256" s="56"/>
      <c r="E256" s="65"/>
      <c r="H256" s="56"/>
      <c r="I256" s="56"/>
    </row>
    <row r="257" spans="1:9" s="68" customFormat="1" x14ac:dyDescent="0.2">
      <c r="A257" s="65"/>
      <c r="B257" s="66"/>
      <c r="C257" s="67"/>
      <c r="D257" s="56"/>
      <c r="E257" s="65"/>
      <c r="H257" s="56"/>
      <c r="I257" s="56"/>
    </row>
    <row r="258" spans="1:9" s="68" customFormat="1" x14ac:dyDescent="0.2">
      <c r="A258" s="65"/>
      <c r="B258" s="66"/>
      <c r="C258" s="67"/>
      <c r="D258" s="56"/>
      <c r="E258" s="65"/>
      <c r="H258" s="56"/>
      <c r="I258" s="56"/>
    </row>
    <row r="259" spans="1:9" s="68" customFormat="1" x14ac:dyDescent="0.2">
      <c r="A259" s="65"/>
      <c r="B259" s="66"/>
      <c r="C259" s="67"/>
      <c r="D259" s="56"/>
      <c r="E259" s="65"/>
      <c r="H259" s="56"/>
      <c r="I259" s="56"/>
    </row>
    <row r="260" spans="1:9" s="68" customFormat="1" x14ac:dyDescent="0.2">
      <c r="A260" s="65"/>
      <c r="B260" s="66"/>
      <c r="C260" s="67"/>
      <c r="D260" s="56"/>
      <c r="E260" s="65"/>
      <c r="H260" s="56"/>
      <c r="I260" s="56"/>
    </row>
    <row r="261" spans="1:9" s="68" customFormat="1" x14ac:dyDescent="0.2">
      <c r="A261" s="65"/>
      <c r="B261" s="66"/>
      <c r="C261" s="67"/>
      <c r="D261" s="56"/>
      <c r="E261" s="65"/>
      <c r="H261" s="56"/>
      <c r="I261" s="56"/>
    </row>
    <row r="262" spans="1:9" s="68" customFormat="1" x14ac:dyDescent="0.2">
      <c r="A262" s="65"/>
      <c r="B262" s="66"/>
      <c r="C262" s="67"/>
      <c r="D262" s="56"/>
      <c r="E262" s="65"/>
      <c r="H262" s="56"/>
      <c r="I262" s="56"/>
    </row>
    <row r="263" spans="1:9" s="68" customFormat="1" x14ac:dyDescent="0.2">
      <c r="A263" s="65"/>
      <c r="B263" s="66"/>
      <c r="C263" s="67"/>
      <c r="D263" s="56"/>
      <c r="E263" s="65"/>
      <c r="H263" s="56"/>
      <c r="I263" s="56"/>
    </row>
    <row r="264" spans="1:9" s="68" customFormat="1" x14ac:dyDescent="0.2">
      <c r="A264" s="65"/>
      <c r="B264" s="66"/>
      <c r="C264" s="67"/>
      <c r="D264" s="56"/>
      <c r="E264" s="65"/>
      <c r="H264" s="56"/>
      <c r="I264" s="56"/>
    </row>
    <row r="265" spans="1:9" s="68" customFormat="1" x14ac:dyDescent="0.2">
      <c r="A265" s="65"/>
      <c r="B265" s="66"/>
      <c r="C265" s="67"/>
      <c r="D265" s="56"/>
      <c r="E265" s="65"/>
      <c r="H265" s="56"/>
      <c r="I265" s="56"/>
    </row>
    <row r="266" spans="1:9" s="68" customFormat="1" x14ac:dyDescent="0.2">
      <c r="A266" s="65"/>
      <c r="B266" s="66"/>
      <c r="C266" s="67"/>
      <c r="D266" s="56"/>
      <c r="E266" s="65"/>
      <c r="H266" s="56"/>
      <c r="I266" s="56"/>
    </row>
    <row r="267" spans="1:9" s="68" customFormat="1" x14ac:dyDescent="0.2">
      <c r="A267" s="65"/>
      <c r="B267" s="66"/>
      <c r="C267" s="67"/>
      <c r="D267" s="56"/>
      <c r="E267" s="65"/>
      <c r="H267" s="56"/>
      <c r="I267" s="56"/>
    </row>
    <row r="268" spans="1:9" s="68" customFormat="1" x14ac:dyDescent="0.2">
      <c r="A268" s="65"/>
      <c r="B268" s="66"/>
      <c r="C268" s="67"/>
      <c r="D268" s="56"/>
      <c r="E268" s="65"/>
      <c r="H268" s="56"/>
      <c r="I268" s="56"/>
    </row>
    <row r="269" spans="1:9" s="68" customFormat="1" x14ac:dyDescent="0.2">
      <c r="A269" s="65"/>
      <c r="B269" s="66"/>
      <c r="C269" s="67"/>
      <c r="D269" s="56"/>
      <c r="E269" s="65"/>
      <c r="H269" s="56"/>
      <c r="I269" s="56"/>
    </row>
    <row r="270" spans="1:9" s="68" customFormat="1" x14ac:dyDescent="0.2">
      <c r="A270" s="65"/>
      <c r="B270" s="66"/>
      <c r="C270" s="67"/>
      <c r="D270" s="56"/>
      <c r="E270" s="65"/>
      <c r="H270" s="56"/>
      <c r="I270" s="56"/>
    </row>
    <row r="271" spans="1:9" s="68" customFormat="1" x14ac:dyDescent="0.2">
      <c r="A271" s="65"/>
      <c r="B271" s="66"/>
      <c r="C271" s="67"/>
      <c r="D271" s="56"/>
      <c r="E271" s="65"/>
      <c r="H271" s="56"/>
      <c r="I271" s="56"/>
    </row>
    <row r="272" spans="1:9" s="68" customFormat="1" x14ac:dyDescent="0.2">
      <c r="A272" s="65"/>
      <c r="B272" s="66"/>
      <c r="C272" s="67"/>
      <c r="D272" s="56"/>
      <c r="E272" s="65"/>
      <c r="H272" s="56"/>
      <c r="I272" s="56"/>
    </row>
    <row r="273" spans="1:9" s="68" customFormat="1" x14ac:dyDescent="0.2">
      <c r="A273" s="65"/>
      <c r="B273" s="66"/>
      <c r="C273" s="67"/>
      <c r="D273" s="56"/>
      <c r="E273" s="65"/>
      <c r="H273" s="56"/>
      <c r="I273" s="56"/>
    </row>
    <row r="274" spans="1:9" s="68" customFormat="1" x14ac:dyDescent="0.2">
      <c r="A274" s="65"/>
      <c r="B274" s="66"/>
      <c r="C274" s="67"/>
      <c r="D274" s="56"/>
      <c r="E274" s="65"/>
      <c r="H274" s="56"/>
      <c r="I274" s="56"/>
    </row>
    <row r="275" spans="1:9" s="68" customFormat="1" x14ac:dyDescent="0.2">
      <c r="A275" s="65"/>
      <c r="B275" s="66"/>
      <c r="C275" s="67"/>
      <c r="D275" s="56"/>
      <c r="E275" s="65"/>
      <c r="H275" s="56"/>
      <c r="I275" s="56"/>
    </row>
    <row r="276" spans="1:9" s="68" customFormat="1" x14ac:dyDescent="0.2">
      <c r="A276" s="65"/>
      <c r="B276" s="66"/>
      <c r="C276" s="67"/>
      <c r="D276" s="56"/>
      <c r="E276" s="65"/>
      <c r="H276" s="56"/>
      <c r="I276" s="56"/>
    </row>
    <row r="277" spans="1:9" s="68" customFormat="1" x14ac:dyDescent="0.2">
      <c r="A277" s="65"/>
      <c r="B277" s="66"/>
      <c r="C277" s="67"/>
      <c r="D277" s="56"/>
      <c r="E277" s="65"/>
      <c r="H277" s="56"/>
      <c r="I277" s="56"/>
    </row>
    <row r="278" spans="1:9" s="68" customFormat="1" x14ac:dyDescent="0.2">
      <c r="A278" s="65"/>
      <c r="B278" s="66"/>
      <c r="C278" s="67"/>
      <c r="D278" s="56"/>
      <c r="E278" s="65"/>
      <c r="H278" s="56"/>
      <c r="I278" s="56"/>
    </row>
    <row r="279" spans="1:9" s="68" customFormat="1" x14ac:dyDescent="0.2">
      <c r="A279" s="65"/>
      <c r="B279" s="66"/>
      <c r="C279" s="67"/>
      <c r="D279" s="56"/>
      <c r="E279" s="65"/>
      <c r="H279" s="56"/>
      <c r="I279" s="56"/>
    </row>
    <row r="280" spans="1:9" s="68" customFormat="1" x14ac:dyDescent="0.2">
      <c r="A280" s="65"/>
      <c r="B280" s="66"/>
      <c r="C280" s="67"/>
      <c r="D280" s="56"/>
      <c r="E280" s="65"/>
      <c r="H280" s="56"/>
      <c r="I280" s="56"/>
    </row>
    <row r="281" spans="1:9" s="68" customFormat="1" x14ac:dyDescent="0.2">
      <c r="A281" s="65"/>
      <c r="B281" s="66"/>
      <c r="C281" s="67"/>
      <c r="D281" s="56"/>
      <c r="E281" s="65"/>
      <c r="H281" s="56"/>
      <c r="I281" s="56"/>
    </row>
    <row r="282" spans="1:9" s="68" customFormat="1" x14ac:dyDescent="0.2">
      <c r="A282" s="65"/>
      <c r="B282" s="66"/>
      <c r="C282" s="67"/>
      <c r="D282" s="56"/>
      <c r="E282" s="65"/>
      <c r="H282" s="56"/>
      <c r="I282" s="56"/>
    </row>
    <row r="283" spans="1:9" s="68" customFormat="1" x14ac:dyDescent="0.2">
      <c r="A283" s="65"/>
      <c r="B283" s="66"/>
      <c r="C283" s="67"/>
      <c r="D283" s="56"/>
      <c r="E283" s="65"/>
      <c r="H283" s="56"/>
      <c r="I283" s="56"/>
    </row>
    <row r="284" spans="1:9" s="68" customFormat="1" x14ac:dyDescent="0.2">
      <c r="A284" s="65"/>
      <c r="B284" s="66"/>
      <c r="C284" s="67"/>
      <c r="D284" s="56"/>
      <c r="E284" s="65"/>
      <c r="H284" s="56"/>
      <c r="I284" s="56"/>
    </row>
    <row r="285" spans="1:9" s="68" customFormat="1" x14ac:dyDescent="0.2">
      <c r="A285" s="65"/>
      <c r="B285" s="66"/>
      <c r="C285" s="67"/>
      <c r="D285" s="56"/>
      <c r="E285" s="65"/>
      <c r="H285" s="56"/>
      <c r="I285" s="56"/>
    </row>
    <row r="286" spans="1:9" s="68" customFormat="1" x14ac:dyDescent="0.2">
      <c r="A286" s="65"/>
      <c r="B286" s="66"/>
      <c r="C286" s="67"/>
      <c r="D286" s="56"/>
      <c r="E286" s="65"/>
      <c r="H286" s="56"/>
      <c r="I286" s="56"/>
    </row>
    <row r="287" spans="1:9" s="68" customFormat="1" x14ac:dyDescent="0.2">
      <c r="A287" s="65"/>
      <c r="B287" s="66"/>
      <c r="C287" s="67"/>
      <c r="D287" s="56"/>
      <c r="E287" s="65"/>
      <c r="H287" s="56"/>
      <c r="I287" s="56"/>
    </row>
    <row r="288" spans="1:9" s="68" customFormat="1" x14ac:dyDescent="0.2">
      <c r="A288" s="65"/>
      <c r="B288" s="66"/>
      <c r="C288" s="67"/>
      <c r="D288" s="56"/>
      <c r="E288" s="65"/>
      <c r="H288" s="56"/>
      <c r="I288" s="56"/>
    </row>
    <row r="289" spans="1:9" s="68" customFormat="1" x14ac:dyDescent="0.2">
      <c r="A289" s="65"/>
      <c r="B289" s="66"/>
      <c r="C289" s="67"/>
      <c r="D289" s="56"/>
      <c r="E289" s="65"/>
      <c r="H289" s="56"/>
      <c r="I289" s="56"/>
    </row>
    <row r="290" spans="1:9" s="68" customFormat="1" x14ac:dyDescent="0.2">
      <c r="A290" s="65"/>
      <c r="B290" s="66"/>
      <c r="C290" s="67"/>
      <c r="D290" s="56"/>
      <c r="E290" s="65"/>
      <c r="H290" s="56"/>
      <c r="I290" s="56"/>
    </row>
    <row r="291" spans="1:9" s="68" customFormat="1" x14ac:dyDescent="0.2">
      <c r="A291" s="65"/>
      <c r="B291" s="66"/>
      <c r="C291" s="67"/>
      <c r="D291" s="56"/>
      <c r="E291" s="65"/>
      <c r="H291" s="56"/>
      <c r="I291" s="56"/>
    </row>
    <row r="292" spans="1:9" s="68" customFormat="1" x14ac:dyDescent="0.2">
      <c r="A292" s="65"/>
      <c r="B292" s="66"/>
      <c r="C292" s="67"/>
      <c r="D292" s="56"/>
      <c r="E292" s="65"/>
      <c r="H292" s="56"/>
      <c r="I292" s="56"/>
    </row>
    <row r="293" spans="1:9" s="68" customFormat="1" x14ac:dyDescent="0.2">
      <c r="A293" s="65"/>
      <c r="B293" s="66"/>
      <c r="C293" s="67"/>
      <c r="D293" s="56"/>
      <c r="E293" s="65"/>
      <c r="H293" s="56"/>
      <c r="I293" s="56"/>
    </row>
    <row r="294" spans="1:9" s="68" customFormat="1" x14ac:dyDescent="0.2">
      <c r="A294" s="65"/>
      <c r="B294" s="66"/>
      <c r="C294" s="67"/>
      <c r="D294" s="56"/>
      <c r="E294" s="65"/>
      <c r="H294" s="56"/>
      <c r="I294" s="56"/>
    </row>
    <row r="295" spans="1:9" s="68" customFormat="1" x14ac:dyDescent="0.2">
      <c r="A295" s="65"/>
      <c r="B295" s="66"/>
      <c r="C295" s="67"/>
      <c r="D295" s="56"/>
      <c r="E295" s="65"/>
      <c r="H295" s="56"/>
      <c r="I295" s="56"/>
    </row>
    <row r="296" spans="1:9" s="68" customFormat="1" x14ac:dyDescent="0.2">
      <c r="A296" s="65"/>
      <c r="B296" s="66"/>
      <c r="C296" s="67"/>
      <c r="D296" s="56"/>
      <c r="E296" s="65"/>
      <c r="H296" s="56"/>
      <c r="I296" s="56"/>
    </row>
    <row r="297" spans="1:9" s="68" customFormat="1" x14ac:dyDescent="0.2">
      <c r="A297" s="65"/>
      <c r="B297" s="66"/>
      <c r="C297" s="67"/>
      <c r="D297" s="56"/>
      <c r="E297" s="65"/>
      <c r="H297" s="56"/>
      <c r="I297" s="56"/>
    </row>
    <row r="298" spans="1:9" s="68" customFormat="1" x14ac:dyDescent="0.2">
      <c r="A298" s="65"/>
      <c r="B298" s="66"/>
      <c r="C298" s="67"/>
      <c r="D298" s="56"/>
      <c r="E298" s="65"/>
      <c r="H298" s="56"/>
      <c r="I298" s="56"/>
    </row>
    <row r="299" spans="1:9" s="68" customFormat="1" x14ac:dyDescent="0.2">
      <c r="A299" s="65"/>
      <c r="B299" s="66"/>
      <c r="C299" s="67"/>
      <c r="D299" s="56"/>
      <c r="E299" s="65"/>
      <c r="H299" s="56"/>
      <c r="I299" s="56"/>
    </row>
    <row r="300" spans="1:9" s="68" customFormat="1" x14ac:dyDescent="0.2">
      <c r="A300" s="65"/>
      <c r="B300" s="66"/>
      <c r="C300" s="67"/>
      <c r="D300" s="56"/>
      <c r="E300" s="65"/>
      <c r="H300" s="56"/>
      <c r="I300" s="56"/>
    </row>
    <row r="301" spans="1:9" s="68" customFormat="1" x14ac:dyDescent="0.2">
      <c r="A301" s="65"/>
      <c r="B301" s="66"/>
      <c r="C301" s="67"/>
      <c r="D301" s="56"/>
      <c r="E301" s="65"/>
      <c r="H301" s="56"/>
      <c r="I301" s="56"/>
    </row>
    <row r="302" spans="1:9" s="68" customFormat="1" x14ac:dyDescent="0.2">
      <c r="A302" s="65"/>
      <c r="B302" s="66"/>
      <c r="C302" s="67"/>
      <c r="D302" s="56"/>
      <c r="E302" s="65"/>
      <c r="H302" s="56"/>
      <c r="I302" s="56"/>
    </row>
    <row r="303" spans="1:9" s="68" customFormat="1" x14ac:dyDescent="0.2">
      <c r="A303" s="65"/>
      <c r="B303" s="66"/>
      <c r="C303" s="67"/>
      <c r="D303" s="56"/>
      <c r="E303" s="65"/>
      <c r="H303" s="56"/>
      <c r="I303" s="56"/>
    </row>
    <row r="304" spans="1:9" s="68" customFormat="1" x14ac:dyDescent="0.2">
      <c r="A304" s="65"/>
      <c r="B304" s="66"/>
      <c r="C304" s="67"/>
      <c r="D304" s="56"/>
      <c r="E304" s="65"/>
      <c r="H304" s="56"/>
      <c r="I304" s="56"/>
    </row>
    <row r="305" spans="1:9" s="68" customFormat="1" x14ac:dyDescent="0.2">
      <c r="A305" s="65"/>
      <c r="B305" s="66"/>
      <c r="C305" s="67"/>
      <c r="D305" s="56"/>
      <c r="E305" s="65"/>
      <c r="H305" s="56"/>
      <c r="I305" s="56"/>
    </row>
    <row r="306" spans="1:9" s="68" customFormat="1" x14ac:dyDescent="0.2">
      <c r="A306" s="65"/>
      <c r="B306" s="66"/>
      <c r="C306" s="67"/>
      <c r="D306" s="56"/>
      <c r="E306" s="65"/>
      <c r="H306" s="56"/>
      <c r="I306" s="56"/>
    </row>
    <row r="307" spans="1:9" s="68" customFormat="1" x14ac:dyDescent="0.2">
      <c r="A307" s="65"/>
      <c r="B307" s="66"/>
      <c r="C307" s="67"/>
      <c r="D307" s="56"/>
      <c r="E307" s="65"/>
      <c r="H307" s="56"/>
      <c r="I307" s="56"/>
    </row>
    <row r="308" spans="1:9" s="68" customFormat="1" x14ac:dyDescent="0.2">
      <c r="A308" s="65"/>
      <c r="B308" s="66"/>
      <c r="C308" s="67"/>
      <c r="D308" s="56"/>
      <c r="E308" s="65"/>
      <c r="H308" s="56"/>
      <c r="I308" s="56"/>
    </row>
    <row r="309" spans="1:9" s="68" customFormat="1" x14ac:dyDescent="0.2">
      <c r="A309" s="65"/>
      <c r="B309" s="66"/>
      <c r="C309" s="67"/>
      <c r="D309" s="56"/>
      <c r="E309" s="65"/>
      <c r="H309" s="56"/>
      <c r="I309" s="56"/>
    </row>
    <row r="310" spans="1:9" s="68" customFormat="1" x14ac:dyDescent="0.2">
      <c r="A310" s="65"/>
      <c r="B310" s="66"/>
      <c r="C310" s="67"/>
      <c r="D310" s="56"/>
      <c r="E310" s="65"/>
      <c r="H310" s="56"/>
      <c r="I310" s="56"/>
    </row>
    <row r="311" spans="1:9" s="68" customFormat="1" x14ac:dyDescent="0.2">
      <c r="A311" s="65"/>
      <c r="B311" s="66"/>
      <c r="C311" s="67"/>
      <c r="D311" s="56"/>
      <c r="E311" s="65"/>
      <c r="H311" s="56"/>
      <c r="I311" s="56"/>
    </row>
    <row r="312" spans="1:9" s="68" customFormat="1" x14ac:dyDescent="0.2">
      <c r="A312" s="65"/>
      <c r="B312" s="66"/>
      <c r="C312" s="67"/>
      <c r="D312" s="56"/>
      <c r="E312" s="65"/>
      <c r="H312" s="56"/>
      <c r="I312" s="56"/>
    </row>
    <row r="313" spans="1:9" s="68" customFormat="1" x14ac:dyDescent="0.2">
      <c r="A313" s="65"/>
      <c r="B313" s="66"/>
      <c r="C313" s="67"/>
      <c r="D313" s="56"/>
      <c r="E313" s="65"/>
      <c r="H313" s="56"/>
      <c r="I313" s="56"/>
    </row>
    <row r="314" spans="1:9" s="68" customFormat="1" x14ac:dyDescent="0.2">
      <c r="A314" s="65"/>
      <c r="B314" s="66"/>
      <c r="C314" s="67"/>
      <c r="D314" s="56"/>
      <c r="E314" s="65"/>
      <c r="H314" s="56"/>
      <c r="I314" s="56"/>
    </row>
    <row r="315" spans="1:9" s="68" customFormat="1" x14ac:dyDescent="0.2">
      <c r="A315" s="65"/>
      <c r="B315" s="66"/>
      <c r="C315" s="67"/>
      <c r="D315" s="56"/>
      <c r="E315" s="65"/>
      <c r="H315" s="56"/>
      <c r="I315" s="56"/>
    </row>
    <row r="316" spans="1:9" s="68" customFormat="1" x14ac:dyDescent="0.2">
      <c r="A316" s="65"/>
      <c r="B316" s="66"/>
      <c r="C316" s="67"/>
      <c r="D316" s="56"/>
      <c r="E316" s="65"/>
      <c r="H316" s="56"/>
      <c r="I316" s="56"/>
    </row>
    <row r="317" spans="1:9" s="68" customFormat="1" x14ac:dyDescent="0.2">
      <c r="A317" s="65"/>
      <c r="B317" s="66"/>
      <c r="C317" s="67"/>
      <c r="D317" s="56"/>
      <c r="E317" s="65"/>
      <c r="H317" s="56"/>
      <c r="I317" s="56"/>
    </row>
    <row r="318" spans="1:9" s="68" customFormat="1" x14ac:dyDescent="0.2">
      <c r="A318" s="65"/>
      <c r="B318" s="66"/>
      <c r="C318" s="67"/>
      <c r="D318" s="56"/>
      <c r="E318" s="65"/>
      <c r="H318" s="56"/>
      <c r="I318" s="56"/>
    </row>
    <row r="319" spans="1:9" s="68" customFormat="1" x14ac:dyDescent="0.2">
      <c r="A319" s="65"/>
      <c r="B319" s="66"/>
      <c r="C319" s="67"/>
      <c r="D319" s="56"/>
      <c r="E319" s="65"/>
      <c r="H319" s="56"/>
      <c r="I319" s="56"/>
    </row>
    <row r="320" spans="1:9" s="68" customFormat="1" x14ac:dyDescent="0.2">
      <c r="A320" s="65"/>
      <c r="B320" s="66"/>
      <c r="C320" s="67"/>
      <c r="D320" s="56"/>
      <c r="E320" s="65"/>
      <c r="H320" s="56"/>
      <c r="I320" s="56"/>
    </row>
    <row r="321" spans="1:9" s="68" customFormat="1" x14ac:dyDescent="0.2">
      <c r="A321" s="65"/>
      <c r="B321" s="66"/>
      <c r="C321" s="67"/>
      <c r="D321" s="56"/>
      <c r="E321" s="65"/>
      <c r="H321" s="56"/>
      <c r="I321" s="56"/>
    </row>
    <row r="322" spans="1:9" s="68" customFormat="1" x14ac:dyDescent="0.2">
      <c r="A322" s="65"/>
      <c r="B322" s="66"/>
      <c r="C322" s="67"/>
      <c r="D322" s="56"/>
      <c r="E322" s="65"/>
      <c r="H322" s="56"/>
      <c r="I322" s="56"/>
    </row>
    <row r="323" spans="1:9" s="68" customFormat="1" x14ac:dyDescent="0.2">
      <c r="A323" s="65"/>
      <c r="B323" s="66"/>
      <c r="C323" s="67"/>
      <c r="D323" s="56"/>
      <c r="E323" s="65"/>
      <c r="H323" s="56"/>
      <c r="I323" s="56"/>
    </row>
    <row r="324" spans="1:9" s="68" customFormat="1" x14ac:dyDescent="0.2">
      <c r="A324" s="65"/>
      <c r="B324" s="66"/>
      <c r="C324" s="67"/>
      <c r="D324" s="56"/>
      <c r="E324" s="65"/>
      <c r="H324" s="56"/>
      <c r="I324" s="56"/>
    </row>
    <row r="325" spans="1:9" s="68" customFormat="1" x14ac:dyDescent="0.2">
      <c r="A325" s="65"/>
      <c r="B325" s="66"/>
      <c r="C325" s="67"/>
      <c r="D325" s="56"/>
      <c r="E325" s="65"/>
      <c r="H325" s="56"/>
      <c r="I325" s="56"/>
    </row>
    <row r="326" spans="1:9" s="68" customFormat="1" x14ac:dyDescent="0.2">
      <c r="A326" s="65"/>
      <c r="B326" s="66"/>
      <c r="C326" s="67"/>
      <c r="D326" s="56"/>
      <c r="E326" s="65"/>
      <c r="H326" s="56"/>
      <c r="I326" s="56"/>
    </row>
    <row r="327" spans="1:9" s="68" customFormat="1" x14ac:dyDescent="0.2">
      <c r="A327" s="65"/>
      <c r="B327" s="66"/>
      <c r="C327" s="67"/>
      <c r="D327" s="56"/>
      <c r="E327" s="65"/>
      <c r="H327" s="56"/>
      <c r="I327" s="56"/>
    </row>
    <row r="328" spans="1:9" s="68" customFormat="1" x14ac:dyDescent="0.2">
      <c r="A328" s="65"/>
      <c r="B328" s="66"/>
      <c r="C328" s="67"/>
      <c r="D328" s="56"/>
      <c r="E328" s="65"/>
      <c r="H328" s="56"/>
      <c r="I328" s="56"/>
    </row>
    <row r="329" spans="1:9" s="68" customFormat="1" x14ac:dyDescent="0.2">
      <c r="A329" s="65"/>
      <c r="B329" s="66"/>
      <c r="C329" s="67"/>
      <c r="D329" s="56"/>
      <c r="E329" s="65"/>
      <c r="H329" s="56"/>
      <c r="I329" s="56"/>
    </row>
    <row r="330" spans="1:9" s="68" customFormat="1" x14ac:dyDescent="0.2">
      <c r="A330" s="65"/>
      <c r="B330" s="66"/>
      <c r="C330" s="67"/>
      <c r="D330" s="56"/>
      <c r="E330" s="65"/>
      <c r="H330" s="56"/>
      <c r="I330" s="56"/>
    </row>
    <row r="331" spans="1:9" s="68" customFormat="1" x14ac:dyDescent="0.2">
      <c r="A331" s="65"/>
      <c r="B331" s="66"/>
      <c r="C331" s="67"/>
      <c r="D331" s="56"/>
      <c r="E331" s="65"/>
      <c r="H331" s="56"/>
      <c r="I331" s="56"/>
    </row>
    <row r="332" spans="1:9" s="68" customFormat="1" x14ac:dyDescent="0.2">
      <c r="A332" s="65"/>
      <c r="B332" s="66"/>
      <c r="C332" s="67"/>
      <c r="D332" s="56"/>
      <c r="E332" s="65"/>
      <c r="H332" s="56"/>
      <c r="I332" s="56"/>
    </row>
    <row r="333" spans="1:9" s="68" customFormat="1" x14ac:dyDescent="0.2">
      <c r="A333" s="65"/>
      <c r="B333" s="66"/>
      <c r="C333" s="67"/>
      <c r="D333" s="56"/>
      <c r="E333" s="65"/>
      <c r="H333" s="56"/>
      <c r="I333" s="56"/>
    </row>
    <row r="334" spans="1:9" s="68" customFormat="1" x14ac:dyDescent="0.2">
      <c r="A334" s="65"/>
      <c r="B334" s="66"/>
      <c r="C334" s="67"/>
      <c r="D334" s="56"/>
      <c r="E334" s="65"/>
      <c r="H334" s="56"/>
      <c r="I334" s="56"/>
    </row>
    <row r="335" spans="1:9" s="68" customFormat="1" x14ac:dyDescent="0.2">
      <c r="A335" s="65"/>
      <c r="B335" s="66"/>
      <c r="C335" s="67"/>
      <c r="D335" s="56"/>
      <c r="E335" s="65"/>
      <c r="H335" s="56"/>
      <c r="I335" s="56"/>
    </row>
    <row r="336" spans="1:9" s="68" customFormat="1" x14ac:dyDescent="0.2">
      <c r="A336" s="65"/>
      <c r="B336" s="66"/>
      <c r="C336" s="67"/>
      <c r="D336" s="56"/>
      <c r="E336" s="65"/>
      <c r="H336" s="56"/>
      <c r="I336" s="56"/>
    </row>
    <row r="337" spans="1:9" s="68" customFormat="1" x14ac:dyDescent="0.2">
      <c r="A337" s="65"/>
      <c r="B337" s="66"/>
      <c r="C337" s="67"/>
      <c r="D337" s="56"/>
      <c r="E337" s="65"/>
      <c r="H337" s="56"/>
      <c r="I337" s="56"/>
    </row>
    <row r="338" spans="1:9" s="68" customFormat="1" x14ac:dyDescent="0.2">
      <c r="A338" s="65"/>
      <c r="B338" s="66"/>
      <c r="C338" s="67"/>
      <c r="D338" s="56"/>
      <c r="E338" s="65"/>
      <c r="H338" s="56"/>
      <c r="I338" s="56"/>
    </row>
    <row r="339" spans="1:9" s="68" customFormat="1" x14ac:dyDescent="0.2">
      <c r="A339" s="65"/>
      <c r="B339" s="66"/>
      <c r="C339" s="67"/>
      <c r="D339" s="56"/>
      <c r="E339" s="65"/>
      <c r="H339" s="56"/>
      <c r="I339" s="56"/>
    </row>
    <row r="340" spans="1:9" s="68" customFormat="1" x14ac:dyDescent="0.2">
      <c r="A340" s="65"/>
      <c r="B340" s="66"/>
      <c r="C340" s="67"/>
      <c r="D340" s="56"/>
      <c r="E340" s="65"/>
      <c r="H340" s="56"/>
      <c r="I340" s="56"/>
    </row>
    <row r="341" spans="1:9" s="68" customFormat="1" x14ac:dyDescent="0.2">
      <c r="A341" s="65"/>
      <c r="B341" s="66"/>
      <c r="C341" s="67"/>
      <c r="D341" s="56"/>
      <c r="E341" s="65"/>
      <c r="H341" s="56"/>
      <c r="I341" s="56"/>
    </row>
    <row r="342" spans="1:9" s="68" customFormat="1" x14ac:dyDescent="0.2">
      <c r="A342" s="65"/>
      <c r="B342" s="66"/>
      <c r="C342" s="67"/>
      <c r="D342" s="56"/>
      <c r="E342" s="65"/>
      <c r="H342" s="56"/>
      <c r="I342" s="56"/>
    </row>
    <row r="343" spans="1:9" s="68" customFormat="1" x14ac:dyDescent="0.2">
      <c r="A343" s="65"/>
      <c r="B343" s="66"/>
      <c r="C343" s="67"/>
      <c r="D343" s="56"/>
      <c r="E343" s="65"/>
      <c r="H343" s="56"/>
      <c r="I343" s="56"/>
    </row>
    <row r="344" spans="1:9" s="68" customFormat="1" x14ac:dyDescent="0.2">
      <c r="A344" s="65"/>
      <c r="B344" s="66"/>
      <c r="C344" s="67"/>
      <c r="D344" s="56"/>
      <c r="E344" s="65"/>
      <c r="H344" s="56"/>
      <c r="I344" s="56"/>
    </row>
    <row r="345" spans="1:9" s="68" customFormat="1" x14ac:dyDescent="0.2">
      <c r="A345" s="65"/>
      <c r="B345" s="66"/>
      <c r="C345" s="67"/>
      <c r="D345" s="56"/>
      <c r="E345" s="65"/>
      <c r="H345" s="56"/>
      <c r="I345" s="56"/>
    </row>
    <row r="346" spans="1:9" s="68" customFormat="1" x14ac:dyDescent="0.2">
      <c r="A346" s="65"/>
      <c r="B346" s="66"/>
      <c r="C346" s="67"/>
      <c r="D346" s="56"/>
      <c r="E346" s="65"/>
      <c r="H346" s="56"/>
      <c r="I346" s="56"/>
    </row>
    <row r="347" spans="1:9" s="68" customFormat="1" x14ac:dyDescent="0.2">
      <c r="A347" s="65"/>
      <c r="B347" s="66"/>
      <c r="C347" s="67"/>
      <c r="D347" s="56"/>
      <c r="E347" s="65"/>
      <c r="H347" s="56"/>
      <c r="I347" s="56"/>
    </row>
    <row r="348" spans="1:9" s="68" customFormat="1" x14ac:dyDescent="0.2">
      <c r="A348" s="65"/>
      <c r="B348" s="66"/>
      <c r="C348" s="67"/>
      <c r="D348" s="56"/>
      <c r="E348" s="65"/>
      <c r="H348" s="56"/>
      <c r="I348" s="56"/>
    </row>
    <row r="349" spans="1:9" s="68" customFormat="1" x14ac:dyDescent="0.2">
      <c r="A349" s="65"/>
      <c r="B349" s="66"/>
      <c r="C349" s="67"/>
      <c r="D349" s="56"/>
      <c r="E349" s="65"/>
      <c r="H349" s="56"/>
      <c r="I349" s="56"/>
    </row>
    <row r="350" spans="1:9" s="68" customFormat="1" x14ac:dyDescent="0.2">
      <c r="A350" s="65"/>
      <c r="B350" s="66"/>
      <c r="C350" s="67"/>
      <c r="D350" s="56"/>
      <c r="E350" s="65"/>
      <c r="H350" s="56"/>
      <c r="I350" s="56"/>
    </row>
    <row r="351" spans="1:9" s="68" customFormat="1" x14ac:dyDescent="0.2">
      <c r="A351" s="65"/>
      <c r="B351" s="66"/>
      <c r="C351" s="67"/>
      <c r="D351" s="56"/>
      <c r="E351" s="65"/>
      <c r="H351" s="56"/>
      <c r="I351" s="56"/>
    </row>
    <row r="352" spans="1:9" s="68" customFormat="1" x14ac:dyDescent="0.2">
      <c r="A352" s="65"/>
      <c r="B352" s="66"/>
      <c r="C352" s="67"/>
      <c r="D352" s="56"/>
      <c r="E352" s="65"/>
      <c r="H352" s="56"/>
      <c r="I352" s="56"/>
    </row>
    <row r="353" spans="1:9" s="68" customFormat="1" x14ac:dyDescent="0.2">
      <c r="A353" s="65"/>
      <c r="B353" s="66"/>
      <c r="C353" s="67"/>
      <c r="D353" s="56"/>
      <c r="E353" s="65"/>
      <c r="H353" s="56"/>
      <c r="I353" s="56"/>
    </row>
    <row r="354" spans="1:9" s="68" customFormat="1" x14ac:dyDescent="0.2">
      <c r="A354" s="65"/>
      <c r="B354" s="66"/>
      <c r="C354" s="67"/>
      <c r="D354" s="56"/>
      <c r="E354" s="65"/>
      <c r="H354" s="56"/>
      <c r="I354" s="56"/>
    </row>
    <row r="355" spans="1:9" s="68" customFormat="1" x14ac:dyDescent="0.2">
      <c r="A355" s="65"/>
      <c r="B355" s="66"/>
      <c r="C355" s="67"/>
      <c r="D355" s="56"/>
      <c r="E355" s="65"/>
      <c r="H355" s="56"/>
      <c r="I355" s="56"/>
    </row>
    <row r="356" spans="1:9" s="68" customFormat="1" x14ac:dyDescent="0.2">
      <c r="A356" s="65"/>
      <c r="B356" s="66"/>
      <c r="C356" s="67"/>
      <c r="D356" s="56"/>
      <c r="E356" s="65"/>
      <c r="H356" s="56"/>
      <c r="I356" s="56"/>
    </row>
    <row r="357" spans="1:9" s="68" customFormat="1" x14ac:dyDescent="0.2">
      <c r="A357" s="65"/>
      <c r="B357" s="66"/>
      <c r="C357" s="67"/>
      <c r="D357" s="56"/>
      <c r="E357" s="65"/>
      <c r="H357" s="56"/>
      <c r="I357" s="56"/>
    </row>
    <row r="358" spans="1:9" s="68" customFormat="1" x14ac:dyDescent="0.2">
      <c r="A358" s="65"/>
      <c r="B358" s="66"/>
      <c r="C358" s="67"/>
      <c r="D358" s="56"/>
      <c r="E358" s="65"/>
      <c r="H358" s="56"/>
      <c r="I358" s="56"/>
    </row>
    <row r="359" spans="1:9" s="68" customFormat="1" x14ac:dyDescent="0.2">
      <c r="A359" s="65"/>
      <c r="B359" s="66"/>
      <c r="C359" s="67"/>
      <c r="D359" s="56"/>
      <c r="E359" s="65"/>
      <c r="H359" s="56"/>
      <c r="I359" s="56"/>
    </row>
    <row r="360" spans="1:9" s="68" customFormat="1" x14ac:dyDescent="0.2">
      <c r="A360" s="65"/>
      <c r="B360" s="66"/>
      <c r="C360" s="67"/>
      <c r="D360" s="56"/>
      <c r="E360" s="65"/>
      <c r="H360" s="56"/>
      <c r="I360" s="56"/>
    </row>
    <row r="361" spans="1:9" s="68" customFormat="1" x14ac:dyDescent="0.2">
      <c r="A361" s="65"/>
      <c r="B361" s="66"/>
      <c r="C361" s="67"/>
      <c r="D361" s="56"/>
      <c r="E361" s="65"/>
      <c r="H361" s="56"/>
      <c r="I361" s="56"/>
    </row>
    <row r="362" spans="1:9" s="68" customFormat="1" x14ac:dyDescent="0.2">
      <c r="A362" s="65"/>
      <c r="B362" s="66"/>
      <c r="C362" s="67"/>
      <c r="D362" s="56"/>
      <c r="E362" s="65"/>
      <c r="H362" s="56"/>
      <c r="I362" s="56"/>
    </row>
    <row r="363" spans="1:9" s="68" customFormat="1" x14ac:dyDescent="0.2">
      <c r="A363" s="65"/>
      <c r="B363" s="66"/>
      <c r="C363" s="67"/>
      <c r="D363" s="56"/>
      <c r="E363" s="65"/>
      <c r="H363" s="56"/>
      <c r="I363" s="56"/>
    </row>
    <row r="364" spans="1:9" s="68" customFormat="1" x14ac:dyDescent="0.2">
      <c r="A364" s="65"/>
      <c r="B364" s="66"/>
      <c r="C364" s="67"/>
      <c r="D364" s="56"/>
      <c r="E364" s="65"/>
      <c r="H364" s="56"/>
      <c r="I364" s="56"/>
    </row>
    <row r="365" spans="1:9" s="68" customFormat="1" x14ac:dyDescent="0.2">
      <c r="A365" s="65"/>
      <c r="B365" s="66"/>
      <c r="C365" s="67"/>
      <c r="D365" s="56"/>
      <c r="E365" s="65"/>
      <c r="H365" s="56"/>
      <c r="I365" s="56"/>
    </row>
    <row r="366" spans="1:9" s="68" customFormat="1" x14ac:dyDescent="0.2">
      <c r="A366" s="65"/>
      <c r="B366" s="66"/>
      <c r="C366" s="67"/>
      <c r="D366" s="56"/>
      <c r="E366" s="65"/>
      <c r="H366" s="56"/>
      <c r="I366" s="56"/>
    </row>
    <row r="367" spans="1:9" s="68" customFormat="1" x14ac:dyDescent="0.2">
      <c r="A367" s="65"/>
      <c r="B367" s="66"/>
      <c r="C367" s="67"/>
      <c r="D367" s="56"/>
      <c r="E367" s="65"/>
      <c r="H367" s="56"/>
      <c r="I367" s="56"/>
    </row>
    <row r="368" spans="1:9" s="68" customFormat="1" x14ac:dyDescent="0.2">
      <c r="A368" s="65"/>
      <c r="B368" s="66"/>
      <c r="C368" s="67"/>
      <c r="D368" s="56"/>
      <c r="E368" s="65"/>
      <c r="H368" s="56"/>
      <c r="I368" s="56"/>
    </row>
    <row r="369" spans="1:9" s="68" customFormat="1" x14ac:dyDescent="0.2">
      <c r="A369" s="65"/>
      <c r="B369" s="66"/>
      <c r="C369" s="67"/>
      <c r="D369" s="56"/>
      <c r="E369" s="65"/>
      <c r="H369" s="56"/>
      <c r="I369" s="56"/>
    </row>
    <row r="370" spans="1:9" s="68" customFormat="1" x14ac:dyDescent="0.2">
      <c r="A370" s="65"/>
      <c r="B370" s="66"/>
      <c r="C370" s="67"/>
      <c r="D370" s="56"/>
      <c r="E370" s="65"/>
      <c r="H370" s="56"/>
      <c r="I370" s="56"/>
    </row>
    <row r="371" spans="1:9" s="68" customFormat="1" x14ac:dyDescent="0.2">
      <c r="A371" s="65"/>
      <c r="B371" s="66"/>
      <c r="C371" s="67"/>
      <c r="D371" s="56"/>
      <c r="E371" s="65"/>
      <c r="H371" s="56"/>
      <c r="I371" s="56"/>
    </row>
    <row r="372" spans="1:9" s="68" customFormat="1" x14ac:dyDescent="0.2">
      <c r="A372" s="65"/>
      <c r="B372" s="66"/>
      <c r="C372" s="67"/>
      <c r="D372" s="56"/>
      <c r="E372" s="65"/>
      <c r="H372" s="56"/>
      <c r="I372" s="56"/>
    </row>
    <row r="373" spans="1:9" s="68" customFormat="1" x14ac:dyDescent="0.2">
      <c r="A373" s="65"/>
      <c r="B373" s="66"/>
      <c r="C373" s="67"/>
      <c r="D373" s="56"/>
      <c r="E373" s="65"/>
      <c r="H373" s="56"/>
      <c r="I373" s="56"/>
    </row>
    <row r="374" spans="1:9" s="68" customFormat="1" x14ac:dyDescent="0.2">
      <c r="A374" s="65"/>
      <c r="B374" s="66"/>
      <c r="C374" s="67"/>
      <c r="D374" s="56"/>
      <c r="E374" s="65"/>
      <c r="H374" s="56"/>
      <c r="I374" s="56"/>
    </row>
    <row r="375" spans="1:9" s="68" customFormat="1" x14ac:dyDescent="0.2">
      <c r="A375" s="65"/>
      <c r="B375" s="66"/>
      <c r="C375" s="67"/>
      <c r="D375" s="56"/>
      <c r="E375" s="65"/>
      <c r="H375" s="56"/>
      <c r="I375" s="56"/>
    </row>
    <row r="376" spans="1:9" s="68" customFormat="1" x14ac:dyDescent="0.2">
      <c r="A376" s="65"/>
      <c r="B376" s="66"/>
      <c r="C376" s="67"/>
      <c r="D376" s="56"/>
      <c r="E376" s="65"/>
      <c r="H376" s="56"/>
      <c r="I376" s="56"/>
    </row>
    <row r="377" spans="1:9" s="68" customFormat="1" x14ac:dyDescent="0.2">
      <c r="A377" s="65"/>
      <c r="B377" s="66"/>
      <c r="C377" s="67"/>
      <c r="D377" s="56"/>
      <c r="E377" s="65"/>
      <c r="H377" s="56"/>
      <c r="I377" s="56"/>
    </row>
    <row r="378" spans="1:9" s="68" customFormat="1" x14ac:dyDescent="0.2">
      <c r="A378" s="65"/>
      <c r="B378" s="66"/>
      <c r="C378" s="67"/>
      <c r="D378" s="56"/>
      <c r="E378" s="65"/>
      <c r="H378" s="56"/>
      <c r="I378" s="56"/>
    </row>
    <row r="379" spans="1:9" s="68" customFormat="1" x14ac:dyDescent="0.2">
      <c r="A379" s="65"/>
      <c r="B379" s="66"/>
      <c r="C379" s="67"/>
      <c r="D379" s="56"/>
      <c r="E379" s="65"/>
      <c r="H379" s="56"/>
      <c r="I379" s="56"/>
    </row>
    <row r="380" spans="1:9" s="68" customFormat="1" x14ac:dyDescent="0.2">
      <c r="A380" s="65"/>
      <c r="B380" s="66"/>
      <c r="C380" s="67"/>
      <c r="D380" s="56"/>
      <c r="E380" s="65"/>
      <c r="H380" s="56"/>
      <c r="I380" s="56"/>
    </row>
    <row r="381" spans="1:9" s="68" customFormat="1" x14ac:dyDescent="0.2">
      <c r="A381" s="65"/>
      <c r="B381" s="66"/>
      <c r="C381" s="67"/>
      <c r="D381" s="56"/>
      <c r="E381" s="65"/>
      <c r="H381" s="56"/>
      <c r="I381" s="56"/>
    </row>
    <row r="382" spans="1:9" s="68" customFormat="1" x14ac:dyDescent="0.2">
      <c r="A382" s="65"/>
      <c r="B382" s="66"/>
      <c r="C382" s="67"/>
      <c r="D382" s="56"/>
      <c r="E382" s="65"/>
      <c r="H382" s="56"/>
      <c r="I382" s="56"/>
    </row>
    <row r="383" spans="1:9" s="68" customFormat="1" x14ac:dyDescent="0.2">
      <c r="A383" s="65"/>
      <c r="B383" s="66"/>
      <c r="C383" s="67"/>
      <c r="D383" s="56"/>
      <c r="E383" s="65"/>
      <c r="H383" s="56"/>
      <c r="I383" s="56"/>
    </row>
    <row r="384" spans="1:9" s="68" customFormat="1" x14ac:dyDescent="0.2">
      <c r="A384" s="65"/>
      <c r="B384" s="66"/>
      <c r="C384" s="67"/>
      <c r="D384" s="56"/>
      <c r="E384" s="65"/>
      <c r="H384" s="56"/>
      <c r="I384" s="56"/>
    </row>
    <row r="385" spans="1:9" s="68" customFormat="1" x14ac:dyDescent="0.2">
      <c r="A385" s="65"/>
      <c r="B385" s="66"/>
      <c r="C385" s="67"/>
      <c r="D385" s="56"/>
      <c r="E385" s="65"/>
      <c r="H385" s="56"/>
      <c r="I385" s="56"/>
    </row>
    <row r="386" spans="1:9" s="68" customFormat="1" x14ac:dyDescent="0.2">
      <c r="A386" s="65"/>
      <c r="B386" s="66"/>
      <c r="C386" s="67"/>
      <c r="D386" s="56"/>
      <c r="E386" s="65"/>
      <c r="H386" s="56"/>
      <c r="I386" s="56"/>
    </row>
    <row r="387" spans="1:9" s="68" customFormat="1" x14ac:dyDescent="0.2">
      <c r="A387" s="65"/>
      <c r="B387" s="66"/>
      <c r="C387" s="67"/>
      <c r="D387" s="56"/>
      <c r="E387" s="65"/>
      <c r="H387" s="56"/>
      <c r="I387" s="56"/>
    </row>
    <row r="388" spans="1:9" s="68" customFormat="1" x14ac:dyDescent="0.2">
      <c r="A388" s="65"/>
      <c r="B388" s="66"/>
      <c r="C388" s="67"/>
      <c r="D388" s="56"/>
      <c r="E388" s="65"/>
      <c r="H388" s="56"/>
      <c r="I388" s="56"/>
    </row>
    <row r="389" spans="1:9" s="68" customFormat="1" x14ac:dyDescent="0.2">
      <c r="A389" s="65"/>
      <c r="B389" s="66"/>
      <c r="C389" s="67"/>
      <c r="D389" s="56"/>
      <c r="E389" s="65"/>
      <c r="H389" s="56"/>
      <c r="I389" s="56"/>
    </row>
    <row r="390" spans="1:9" s="68" customFormat="1" x14ac:dyDescent="0.2">
      <c r="A390" s="65"/>
      <c r="B390" s="66"/>
      <c r="C390" s="67"/>
      <c r="D390" s="56"/>
      <c r="E390" s="65"/>
      <c r="H390" s="56"/>
      <c r="I390" s="56"/>
    </row>
    <row r="391" spans="1:9" s="68" customFormat="1" x14ac:dyDescent="0.2">
      <c r="A391" s="65"/>
      <c r="B391" s="66"/>
      <c r="C391" s="67"/>
      <c r="D391" s="56"/>
      <c r="E391" s="65"/>
      <c r="H391" s="56"/>
      <c r="I391" s="56"/>
    </row>
    <row r="392" spans="1:9" s="68" customFormat="1" x14ac:dyDescent="0.2">
      <c r="A392" s="65"/>
      <c r="B392" s="66"/>
      <c r="C392" s="67"/>
      <c r="D392" s="56"/>
      <c r="E392" s="65"/>
      <c r="H392" s="56"/>
      <c r="I392" s="56"/>
    </row>
    <row r="393" spans="1:9" s="68" customFormat="1" x14ac:dyDescent="0.2">
      <c r="A393" s="65"/>
      <c r="B393" s="66"/>
      <c r="C393" s="67"/>
      <c r="D393" s="56"/>
      <c r="E393" s="65"/>
      <c r="H393" s="56"/>
      <c r="I393" s="56"/>
    </row>
    <row r="394" spans="1:9" s="68" customFormat="1" x14ac:dyDescent="0.2">
      <c r="A394" s="65"/>
      <c r="B394" s="66"/>
      <c r="C394" s="67"/>
      <c r="D394" s="56"/>
      <c r="E394" s="65"/>
      <c r="H394" s="56"/>
      <c r="I394" s="56"/>
    </row>
    <row r="395" spans="1:9" s="68" customFormat="1" x14ac:dyDescent="0.2">
      <c r="A395" s="65"/>
      <c r="B395" s="66"/>
      <c r="C395" s="67"/>
      <c r="D395" s="56"/>
      <c r="E395" s="65"/>
      <c r="H395" s="56"/>
      <c r="I395" s="56"/>
    </row>
    <row r="396" spans="1:9" s="68" customFormat="1" x14ac:dyDescent="0.2">
      <c r="A396" s="65"/>
      <c r="B396" s="66"/>
      <c r="C396" s="67"/>
      <c r="D396" s="56"/>
      <c r="E396" s="65"/>
      <c r="H396" s="56"/>
      <c r="I396" s="56"/>
    </row>
    <row r="397" spans="1:9" s="68" customFormat="1" x14ac:dyDescent="0.2">
      <c r="A397" s="65"/>
      <c r="B397" s="66"/>
      <c r="C397" s="67"/>
      <c r="D397" s="56"/>
      <c r="E397" s="65"/>
      <c r="H397" s="56"/>
      <c r="I397" s="56"/>
    </row>
    <row r="398" spans="1:9" s="68" customFormat="1" x14ac:dyDescent="0.2">
      <c r="A398" s="65"/>
      <c r="B398" s="66"/>
      <c r="C398" s="67"/>
      <c r="D398" s="56"/>
      <c r="E398" s="65"/>
      <c r="H398" s="56"/>
      <c r="I398" s="56"/>
    </row>
    <row r="399" spans="1:9" s="68" customFormat="1" x14ac:dyDescent="0.2">
      <c r="A399" s="65"/>
      <c r="B399" s="66"/>
      <c r="C399" s="67"/>
      <c r="D399" s="56"/>
      <c r="E399" s="65"/>
      <c r="H399" s="56"/>
      <c r="I399" s="56"/>
    </row>
    <row r="400" spans="1:9" s="68" customFormat="1" x14ac:dyDescent="0.2">
      <c r="A400" s="65"/>
      <c r="B400" s="66"/>
      <c r="C400" s="67"/>
      <c r="D400" s="56"/>
      <c r="E400" s="65"/>
      <c r="H400" s="56"/>
      <c r="I400" s="56"/>
    </row>
    <row r="401" spans="1:9" s="68" customFormat="1" x14ac:dyDescent="0.2">
      <c r="A401" s="65"/>
      <c r="B401" s="66"/>
      <c r="C401" s="67"/>
      <c r="D401" s="56"/>
      <c r="E401" s="65"/>
      <c r="H401" s="56"/>
      <c r="I401" s="56"/>
    </row>
    <row r="402" spans="1:9" s="68" customFormat="1" x14ac:dyDescent="0.2">
      <c r="A402" s="65"/>
      <c r="B402" s="66"/>
      <c r="C402" s="67"/>
      <c r="D402" s="56"/>
      <c r="E402" s="65"/>
      <c r="H402" s="56"/>
      <c r="I402" s="56"/>
    </row>
    <row r="403" spans="1:9" s="68" customFormat="1" x14ac:dyDescent="0.2">
      <c r="A403" s="65"/>
      <c r="B403" s="66"/>
      <c r="C403" s="67"/>
      <c r="D403" s="56"/>
      <c r="E403" s="65"/>
      <c r="H403" s="56"/>
      <c r="I403" s="56"/>
    </row>
    <row r="404" spans="1:9" s="68" customFormat="1" x14ac:dyDescent="0.2">
      <c r="A404" s="65"/>
      <c r="B404" s="66"/>
      <c r="C404" s="67"/>
      <c r="D404" s="56"/>
      <c r="E404" s="65"/>
      <c r="H404" s="56"/>
      <c r="I404" s="56"/>
    </row>
    <row r="405" spans="1:9" s="68" customFormat="1" x14ac:dyDescent="0.2">
      <c r="A405" s="65"/>
      <c r="B405" s="66"/>
      <c r="C405" s="67"/>
      <c r="D405" s="56"/>
      <c r="E405" s="65"/>
      <c r="H405" s="56"/>
      <c r="I405" s="56"/>
    </row>
    <row r="406" spans="1:9" s="68" customFormat="1" x14ac:dyDescent="0.2">
      <c r="A406" s="65"/>
      <c r="B406" s="66"/>
      <c r="C406" s="67"/>
      <c r="D406" s="56"/>
      <c r="E406" s="65"/>
      <c r="H406" s="56"/>
      <c r="I406" s="56"/>
    </row>
    <row r="407" spans="1:9" s="68" customFormat="1" x14ac:dyDescent="0.2">
      <c r="A407" s="65"/>
      <c r="B407" s="66"/>
      <c r="C407" s="67"/>
      <c r="D407" s="56"/>
      <c r="E407" s="65"/>
      <c r="H407" s="56"/>
      <c r="I407" s="56"/>
    </row>
    <row r="408" spans="1:9" s="68" customFormat="1" x14ac:dyDescent="0.2">
      <c r="A408" s="65"/>
      <c r="B408" s="66"/>
      <c r="C408" s="67"/>
      <c r="D408" s="56"/>
      <c r="E408" s="65"/>
      <c r="H408" s="56"/>
      <c r="I408" s="56"/>
    </row>
    <row r="409" spans="1:9" s="68" customFormat="1" x14ac:dyDescent="0.2">
      <c r="A409" s="65"/>
      <c r="B409" s="66"/>
      <c r="C409" s="67"/>
      <c r="D409" s="56"/>
      <c r="E409" s="65"/>
      <c r="H409" s="56"/>
      <c r="I409" s="56"/>
    </row>
    <row r="410" spans="1:9" s="68" customFormat="1" x14ac:dyDescent="0.2">
      <c r="A410" s="65"/>
      <c r="B410" s="66"/>
      <c r="C410" s="67"/>
      <c r="D410" s="56"/>
      <c r="E410" s="65"/>
      <c r="H410" s="56"/>
      <c r="I410" s="56"/>
    </row>
    <row r="411" spans="1:9" s="68" customFormat="1" x14ac:dyDescent="0.2">
      <c r="A411" s="65"/>
      <c r="B411" s="66"/>
      <c r="C411" s="67"/>
      <c r="D411" s="56"/>
      <c r="E411" s="65"/>
      <c r="H411" s="56"/>
      <c r="I411" s="56"/>
    </row>
    <row r="412" spans="1:9" s="68" customFormat="1" x14ac:dyDescent="0.2">
      <c r="A412" s="65"/>
      <c r="B412" s="66"/>
      <c r="C412" s="67"/>
      <c r="D412" s="56"/>
      <c r="E412" s="65"/>
      <c r="H412" s="56"/>
      <c r="I412" s="56"/>
    </row>
    <row r="413" spans="1:9" s="68" customFormat="1" x14ac:dyDescent="0.2">
      <c r="A413" s="65"/>
      <c r="B413" s="66"/>
      <c r="C413" s="67"/>
      <c r="D413" s="56"/>
      <c r="E413" s="65"/>
      <c r="H413" s="56"/>
      <c r="I413" s="56"/>
    </row>
    <row r="414" spans="1:9" s="68" customFormat="1" x14ac:dyDescent="0.2">
      <c r="A414" s="65"/>
      <c r="B414" s="66"/>
      <c r="C414" s="67"/>
      <c r="D414" s="56"/>
      <c r="E414" s="65"/>
      <c r="H414" s="56"/>
      <c r="I414" s="56"/>
    </row>
    <row r="415" spans="1:9" s="68" customFormat="1" x14ac:dyDescent="0.2">
      <c r="A415" s="65"/>
      <c r="B415" s="66"/>
      <c r="C415" s="67"/>
      <c r="D415" s="56"/>
      <c r="E415" s="65"/>
      <c r="H415" s="56"/>
      <c r="I415" s="56"/>
    </row>
    <row r="416" spans="1:9" s="68" customFormat="1" x14ac:dyDescent="0.2">
      <c r="A416" s="65"/>
      <c r="B416" s="66"/>
      <c r="C416" s="67"/>
      <c r="D416" s="56"/>
      <c r="E416" s="65"/>
      <c r="H416" s="56"/>
      <c r="I416" s="56"/>
    </row>
    <row r="417" spans="1:9" s="68" customFormat="1" x14ac:dyDescent="0.2">
      <c r="A417" s="65"/>
      <c r="B417" s="66"/>
      <c r="C417" s="67"/>
      <c r="D417" s="56"/>
      <c r="E417" s="65"/>
      <c r="H417" s="56"/>
      <c r="I417" s="56"/>
    </row>
    <row r="418" spans="1:9" s="68" customFormat="1" x14ac:dyDescent="0.2">
      <c r="A418" s="65"/>
      <c r="B418" s="66"/>
      <c r="C418" s="67"/>
      <c r="D418" s="56"/>
      <c r="E418" s="65"/>
      <c r="H418" s="56"/>
      <c r="I418" s="56"/>
    </row>
    <row r="419" spans="1:9" s="68" customFormat="1" x14ac:dyDescent="0.2">
      <c r="A419" s="65"/>
      <c r="B419" s="66"/>
      <c r="C419" s="67"/>
      <c r="D419" s="56"/>
      <c r="E419" s="65"/>
      <c r="H419" s="56"/>
      <c r="I419" s="56"/>
    </row>
    <row r="420" spans="1:9" s="68" customFormat="1" x14ac:dyDescent="0.2">
      <c r="A420" s="65"/>
      <c r="B420" s="66"/>
      <c r="C420" s="67"/>
      <c r="D420" s="56"/>
      <c r="E420" s="65"/>
      <c r="H420" s="56"/>
      <c r="I420" s="56"/>
    </row>
    <row r="421" spans="1:9" s="68" customFormat="1" x14ac:dyDescent="0.2">
      <c r="A421" s="65"/>
      <c r="B421" s="66"/>
      <c r="C421" s="67"/>
      <c r="D421" s="56"/>
      <c r="E421" s="65"/>
      <c r="H421" s="56"/>
      <c r="I421" s="56"/>
    </row>
    <row r="422" spans="1:9" s="68" customFormat="1" x14ac:dyDescent="0.2">
      <c r="A422" s="65"/>
      <c r="B422" s="66"/>
      <c r="C422" s="67"/>
      <c r="D422" s="56"/>
      <c r="E422" s="65"/>
      <c r="H422" s="56"/>
      <c r="I422" s="56"/>
    </row>
    <row r="423" spans="1:9" s="68" customFormat="1" x14ac:dyDescent="0.2">
      <c r="A423" s="65"/>
      <c r="B423" s="66"/>
      <c r="C423" s="67"/>
      <c r="D423" s="56"/>
      <c r="E423" s="65"/>
      <c r="H423" s="56"/>
      <c r="I423" s="56"/>
    </row>
    <row r="424" spans="1:9" s="68" customFormat="1" x14ac:dyDescent="0.2">
      <c r="A424" s="65"/>
      <c r="B424" s="66"/>
      <c r="C424" s="67"/>
      <c r="D424" s="56"/>
      <c r="E424" s="65"/>
      <c r="H424" s="56"/>
      <c r="I424" s="56"/>
    </row>
    <row r="425" spans="1:9" s="68" customFormat="1" x14ac:dyDescent="0.2">
      <c r="A425" s="65"/>
      <c r="B425" s="66"/>
      <c r="C425" s="67"/>
      <c r="D425" s="56"/>
      <c r="E425" s="65"/>
      <c r="H425" s="56"/>
      <c r="I425" s="56"/>
    </row>
    <row r="426" spans="1:9" s="68" customFormat="1" x14ac:dyDescent="0.2">
      <c r="A426" s="65"/>
      <c r="B426" s="66"/>
      <c r="C426" s="67"/>
      <c r="D426" s="56"/>
      <c r="E426" s="65"/>
      <c r="H426" s="56"/>
      <c r="I426" s="56"/>
    </row>
    <row r="427" spans="1:9" s="68" customFormat="1" x14ac:dyDescent="0.2">
      <c r="A427" s="65"/>
      <c r="B427" s="66"/>
      <c r="C427" s="67"/>
      <c r="D427" s="56"/>
      <c r="E427" s="65"/>
      <c r="H427" s="56"/>
      <c r="I427" s="56"/>
    </row>
    <row r="428" spans="1:9" s="68" customFormat="1" x14ac:dyDescent="0.2">
      <c r="A428" s="65"/>
      <c r="B428" s="66"/>
      <c r="C428" s="67"/>
      <c r="D428" s="56"/>
      <c r="E428" s="65"/>
      <c r="H428" s="56"/>
      <c r="I428" s="56"/>
    </row>
    <row r="429" spans="1:9" s="68" customFormat="1" x14ac:dyDescent="0.2">
      <c r="A429" s="65"/>
      <c r="B429" s="66"/>
      <c r="C429" s="67"/>
      <c r="D429" s="56"/>
      <c r="E429" s="65"/>
      <c r="H429" s="56"/>
      <c r="I429" s="56"/>
    </row>
    <row r="430" spans="1:9" s="68" customFormat="1" x14ac:dyDescent="0.2">
      <c r="A430" s="65"/>
      <c r="B430" s="66"/>
      <c r="C430" s="67"/>
      <c r="D430" s="56"/>
      <c r="E430" s="65"/>
      <c r="H430" s="56"/>
      <c r="I430" s="56"/>
    </row>
    <row r="431" spans="1:9" s="68" customFormat="1" x14ac:dyDescent="0.2">
      <c r="A431" s="65"/>
      <c r="B431" s="66"/>
      <c r="C431" s="67"/>
      <c r="D431" s="56"/>
      <c r="E431" s="65"/>
      <c r="H431" s="56"/>
      <c r="I431" s="56"/>
    </row>
    <row r="432" spans="1:9" s="68" customFormat="1" x14ac:dyDescent="0.2">
      <c r="A432" s="65"/>
      <c r="B432" s="66"/>
      <c r="C432" s="67"/>
      <c r="D432" s="56"/>
      <c r="E432" s="65"/>
      <c r="H432" s="56"/>
      <c r="I432" s="56"/>
    </row>
    <row r="433" spans="1:9" s="68" customFormat="1" x14ac:dyDescent="0.2">
      <c r="A433" s="65"/>
      <c r="B433" s="66"/>
      <c r="C433" s="67"/>
      <c r="D433" s="56"/>
      <c r="E433" s="65"/>
      <c r="H433" s="56"/>
      <c r="I433" s="56"/>
    </row>
    <row r="434" spans="1:9" s="68" customFormat="1" x14ac:dyDescent="0.2">
      <c r="A434" s="65"/>
      <c r="B434" s="66"/>
      <c r="C434" s="67"/>
      <c r="D434" s="56"/>
      <c r="E434" s="65"/>
      <c r="H434" s="56"/>
      <c r="I434" s="56"/>
    </row>
    <row r="435" spans="1:9" s="68" customFormat="1" x14ac:dyDescent="0.2">
      <c r="A435" s="65"/>
      <c r="B435" s="66"/>
      <c r="C435" s="67"/>
      <c r="D435" s="56"/>
      <c r="E435" s="65"/>
      <c r="H435" s="56"/>
      <c r="I435" s="56"/>
    </row>
    <row r="436" spans="1:9" s="68" customFormat="1" x14ac:dyDescent="0.2">
      <c r="A436" s="65"/>
      <c r="B436" s="66"/>
      <c r="C436" s="67"/>
      <c r="D436" s="56"/>
      <c r="E436" s="65"/>
      <c r="H436" s="56"/>
      <c r="I436" s="56"/>
    </row>
    <row r="437" spans="1:9" s="68" customFormat="1" x14ac:dyDescent="0.2">
      <c r="A437" s="65"/>
      <c r="B437" s="66"/>
      <c r="C437" s="67"/>
      <c r="D437" s="56"/>
      <c r="E437" s="65"/>
      <c r="H437" s="56"/>
      <c r="I437" s="56"/>
    </row>
    <row r="438" spans="1:9" s="68" customFormat="1" x14ac:dyDescent="0.2">
      <c r="A438" s="65"/>
      <c r="B438" s="66"/>
      <c r="C438" s="67"/>
      <c r="D438" s="56"/>
      <c r="E438" s="65"/>
      <c r="H438" s="56"/>
      <c r="I438" s="56"/>
    </row>
    <row r="439" spans="1:9" s="68" customFormat="1" x14ac:dyDescent="0.2">
      <c r="A439" s="65"/>
      <c r="B439" s="66"/>
      <c r="C439" s="67"/>
      <c r="D439" s="56"/>
      <c r="E439" s="65"/>
      <c r="H439" s="56"/>
      <c r="I439" s="56"/>
    </row>
    <row r="440" spans="1:9" s="68" customFormat="1" x14ac:dyDescent="0.2">
      <c r="A440" s="65"/>
      <c r="B440" s="66"/>
      <c r="C440" s="67"/>
      <c r="D440" s="56"/>
      <c r="E440" s="65"/>
      <c r="H440" s="56"/>
      <c r="I440" s="56"/>
    </row>
    <row r="441" spans="1:9" s="68" customFormat="1" x14ac:dyDescent="0.2">
      <c r="A441" s="65"/>
      <c r="B441" s="66"/>
      <c r="C441" s="67"/>
      <c r="D441" s="56"/>
      <c r="E441" s="65"/>
      <c r="H441" s="56"/>
      <c r="I441" s="56"/>
    </row>
    <row r="442" spans="1:9" s="68" customFormat="1" x14ac:dyDescent="0.2">
      <c r="A442" s="65"/>
      <c r="B442" s="66"/>
      <c r="C442" s="67"/>
      <c r="D442" s="56"/>
      <c r="E442" s="65"/>
      <c r="H442" s="56"/>
      <c r="I442" s="56"/>
    </row>
    <row r="443" spans="1:9" s="68" customFormat="1" x14ac:dyDescent="0.2">
      <c r="A443" s="65"/>
      <c r="B443" s="66"/>
      <c r="C443" s="67"/>
      <c r="D443" s="56"/>
      <c r="E443" s="65"/>
      <c r="H443" s="56"/>
      <c r="I443" s="56"/>
    </row>
    <row r="444" spans="1:9" s="68" customFormat="1" x14ac:dyDescent="0.2">
      <c r="A444" s="65"/>
      <c r="B444" s="66"/>
      <c r="C444" s="67"/>
      <c r="D444" s="56"/>
      <c r="E444" s="65"/>
      <c r="H444" s="56"/>
      <c r="I444" s="56"/>
    </row>
    <row r="445" spans="1:9" s="68" customFormat="1" x14ac:dyDescent="0.2">
      <c r="A445" s="65"/>
      <c r="B445" s="66"/>
      <c r="C445" s="67"/>
      <c r="D445" s="56"/>
      <c r="E445" s="65"/>
      <c r="H445" s="56"/>
      <c r="I445" s="56"/>
    </row>
    <row r="446" spans="1:9" s="68" customFormat="1" x14ac:dyDescent="0.2">
      <c r="A446" s="65"/>
      <c r="B446" s="66"/>
      <c r="C446" s="67"/>
      <c r="D446" s="56"/>
      <c r="E446" s="65"/>
      <c r="H446" s="56"/>
      <c r="I446" s="56"/>
    </row>
    <row r="447" spans="1:9" s="68" customFormat="1" x14ac:dyDescent="0.2">
      <c r="A447" s="65"/>
      <c r="B447" s="66"/>
      <c r="C447" s="67"/>
      <c r="D447" s="56"/>
      <c r="E447" s="65"/>
      <c r="H447" s="56"/>
      <c r="I447" s="56"/>
    </row>
    <row r="448" spans="1:9" s="68" customFormat="1" x14ac:dyDescent="0.2">
      <c r="A448" s="65"/>
      <c r="B448" s="66"/>
      <c r="C448" s="67"/>
      <c r="D448" s="56"/>
      <c r="E448" s="65"/>
      <c r="H448" s="56"/>
      <c r="I448" s="56"/>
    </row>
    <row r="449" spans="1:9" s="68" customFormat="1" x14ac:dyDescent="0.2">
      <c r="A449" s="65"/>
      <c r="B449" s="66"/>
      <c r="C449" s="67"/>
      <c r="D449" s="56"/>
      <c r="E449" s="65"/>
      <c r="H449" s="56"/>
      <c r="I449" s="56"/>
    </row>
    <row r="450" spans="1:9" s="68" customFormat="1" x14ac:dyDescent="0.2">
      <c r="A450" s="65"/>
      <c r="B450" s="66"/>
      <c r="C450" s="67"/>
      <c r="D450" s="56"/>
      <c r="E450" s="65"/>
      <c r="H450" s="56"/>
      <c r="I450" s="56"/>
    </row>
    <row r="451" spans="1:9" s="68" customFormat="1" x14ac:dyDescent="0.2">
      <c r="A451" s="65"/>
      <c r="B451" s="66"/>
      <c r="C451" s="67"/>
      <c r="D451" s="56"/>
      <c r="E451" s="65"/>
      <c r="H451" s="56"/>
      <c r="I451" s="56"/>
    </row>
    <row r="452" spans="1:9" s="68" customFormat="1" x14ac:dyDescent="0.2">
      <c r="A452" s="65"/>
      <c r="B452" s="66"/>
      <c r="C452" s="67"/>
      <c r="D452" s="56"/>
      <c r="E452" s="65"/>
      <c r="H452" s="56"/>
      <c r="I452" s="56"/>
    </row>
    <row r="453" spans="1:9" s="68" customFormat="1" x14ac:dyDescent="0.2">
      <c r="A453" s="65"/>
      <c r="B453" s="66"/>
      <c r="C453" s="67"/>
      <c r="D453" s="56"/>
      <c r="E453" s="65"/>
      <c r="H453" s="56"/>
      <c r="I453" s="56"/>
    </row>
    <row r="454" spans="1:9" s="68" customFormat="1" x14ac:dyDescent="0.2">
      <c r="A454" s="65"/>
      <c r="B454" s="66"/>
      <c r="C454" s="67"/>
      <c r="D454" s="56"/>
      <c r="E454" s="65"/>
      <c r="H454" s="56"/>
      <c r="I454" s="56"/>
    </row>
    <row r="455" spans="1:9" s="68" customFormat="1" x14ac:dyDescent="0.2">
      <c r="A455" s="65"/>
      <c r="B455" s="66"/>
      <c r="C455" s="67"/>
      <c r="D455" s="56"/>
      <c r="E455" s="65"/>
      <c r="H455" s="56"/>
      <c r="I455" s="56"/>
    </row>
    <row r="456" spans="1:9" s="68" customFormat="1" x14ac:dyDescent="0.2">
      <c r="A456" s="65"/>
      <c r="B456" s="66"/>
      <c r="C456" s="67"/>
      <c r="D456" s="56"/>
      <c r="E456" s="65"/>
      <c r="H456" s="56"/>
      <c r="I456" s="56"/>
    </row>
    <row r="457" spans="1:9" s="68" customFormat="1" x14ac:dyDescent="0.2">
      <c r="A457" s="65"/>
      <c r="B457" s="66"/>
      <c r="C457" s="67"/>
      <c r="D457" s="56"/>
      <c r="E457" s="65"/>
      <c r="H457" s="56"/>
      <c r="I457" s="56"/>
    </row>
    <row r="458" spans="1:9" s="68" customFormat="1" x14ac:dyDescent="0.2">
      <c r="A458" s="65"/>
      <c r="B458" s="66"/>
      <c r="C458" s="67"/>
      <c r="D458" s="56"/>
      <c r="E458" s="65"/>
      <c r="H458" s="56"/>
      <c r="I458" s="56"/>
    </row>
    <row r="459" spans="1:9" s="68" customFormat="1" x14ac:dyDescent="0.2">
      <c r="A459" s="65"/>
      <c r="B459" s="66"/>
      <c r="C459" s="67"/>
      <c r="D459" s="56"/>
      <c r="E459" s="65"/>
      <c r="H459" s="56"/>
      <c r="I459" s="56"/>
    </row>
    <row r="460" spans="1:9" s="68" customFormat="1" x14ac:dyDescent="0.2">
      <c r="A460" s="65"/>
      <c r="B460" s="66"/>
      <c r="C460" s="67"/>
      <c r="D460" s="56"/>
      <c r="E460" s="65"/>
      <c r="H460" s="56"/>
      <c r="I460" s="56"/>
    </row>
    <row r="461" spans="1:9" s="68" customFormat="1" x14ac:dyDescent="0.2">
      <c r="A461" s="65"/>
      <c r="B461" s="66"/>
      <c r="C461" s="67"/>
      <c r="D461" s="56"/>
      <c r="E461" s="65"/>
      <c r="H461" s="56"/>
      <c r="I461" s="56"/>
    </row>
    <row r="462" spans="1:9" s="68" customFormat="1" x14ac:dyDescent="0.2">
      <c r="A462" s="65"/>
      <c r="B462" s="66"/>
      <c r="C462" s="67"/>
      <c r="D462" s="56"/>
      <c r="E462" s="65"/>
      <c r="H462" s="56"/>
      <c r="I462" s="56"/>
    </row>
    <row r="463" spans="1:9" s="68" customFormat="1" x14ac:dyDescent="0.2">
      <c r="A463" s="65"/>
      <c r="B463" s="66"/>
      <c r="C463" s="67"/>
      <c r="D463" s="56"/>
      <c r="E463" s="65"/>
      <c r="H463" s="56"/>
      <c r="I463" s="56"/>
    </row>
    <row r="464" spans="1:9" s="68" customFormat="1" x14ac:dyDescent="0.2">
      <c r="A464" s="65"/>
      <c r="B464" s="66"/>
      <c r="C464" s="67"/>
      <c r="D464" s="56"/>
      <c r="E464" s="65"/>
      <c r="H464" s="56"/>
      <c r="I464" s="56"/>
    </row>
    <row r="465" spans="1:9" s="68" customFormat="1" x14ac:dyDescent="0.2">
      <c r="A465" s="65"/>
      <c r="B465" s="66"/>
      <c r="C465" s="67"/>
      <c r="D465" s="56"/>
      <c r="E465" s="65"/>
      <c r="H465" s="56"/>
      <c r="I465" s="56"/>
    </row>
    <row r="466" spans="1:9" s="68" customFormat="1" x14ac:dyDescent="0.2">
      <c r="A466" s="65"/>
      <c r="B466" s="66"/>
      <c r="C466" s="67"/>
      <c r="D466" s="56"/>
      <c r="E466" s="65"/>
      <c r="H466" s="56"/>
      <c r="I466" s="56"/>
    </row>
    <row r="467" spans="1:9" s="68" customFormat="1" x14ac:dyDescent="0.2">
      <c r="A467" s="65"/>
      <c r="B467" s="66"/>
      <c r="C467" s="67"/>
      <c r="D467" s="56"/>
      <c r="E467" s="65"/>
      <c r="H467" s="56"/>
      <c r="I467" s="56"/>
    </row>
    <row r="468" spans="1:9" s="68" customFormat="1" x14ac:dyDescent="0.2">
      <c r="A468" s="65"/>
      <c r="B468" s="66"/>
      <c r="C468" s="67"/>
      <c r="D468" s="56"/>
      <c r="E468" s="65"/>
      <c r="H468" s="56"/>
      <c r="I468" s="56"/>
    </row>
    <row r="469" spans="1:9" s="68" customFormat="1" x14ac:dyDescent="0.2">
      <c r="A469" s="65"/>
      <c r="B469" s="66"/>
      <c r="C469" s="67"/>
      <c r="D469" s="56"/>
      <c r="E469" s="65"/>
      <c r="H469" s="56"/>
      <c r="I469" s="56"/>
    </row>
    <row r="470" spans="1:9" s="68" customFormat="1" x14ac:dyDescent="0.2">
      <c r="A470" s="65"/>
      <c r="B470" s="66"/>
      <c r="C470" s="67"/>
      <c r="D470" s="56"/>
      <c r="E470" s="65"/>
      <c r="H470" s="56"/>
      <c r="I470" s="56"/>
    </row>
    <row r="471" spans="1:9" s="68" customFormat="1" x14ac:dyDescent="0.2">
      <c r="A471" s="65"/>
      <c r="B471" s="66"/>
      <c r="C471" s="67"/>
      <c r="D471" s="56"/>
      <c r="E471" s="65"/>
      <c r="H471" s="56"/>
      <c r="I471" s="56"/>
    </row>
    <row r="472" spans="1:9" s="68" customFormat="1" x14ac:dyDescent="0.2">
      <c r="A472" s="65"/>
      <c r="B472" s="66"/>
      <c r="C472" s="67"/>
      <c r="D472" s="56"/>
      <c r="E472" s="65"/>
      <c r="H472" s="56"/>
      <c r="I472" s="56"/>
    </row>
    <row r="473" spans="1:9" s="68" customFormat="1" x14ac:dyDescent="0.2">
      <c r="A473" s="65"/>
      <c r="B473" s="66"/>
      <c r="C473" s="67"/>
      <c r="D473" s="56"/>
      <c r="E473" s="65"/>
      <c r="H473" s="56"/>
      <c r="I473" s="56"/>
    </row>
    <row r="474" spans="1:9" s="68" customFormat="1" x14ac:dyDescent="0.2">
      <c r="A474" s="65"/>
      <c r="B474" s="66"/>
      <c r="C474" s="67"/>
      <c r="D474" s="56"/>
      <c r="E474" s="65"/>
      <c r="H474" s="56"/>
      <c r="I474" s="56"/>
    </row>
    <row r="475" spans="1:9" s="68" customFormat="1" x14ac:dyDescent="0.2">
      <c r="A475" s="65"/>
      <c r="B475" s="66"/>
      <c r="C475" s="67"/>
      <c r="D475" s="56"/>
      <c r="E475" s="65"/>
      <c r="H475" s="56"/>
      <c r="I475" s="56"/>
    </row>
    <row r="476" spans="1:9" s="68" customFormat="1" x14ac:dyDescent="0.2">
      <c r="A476" s="65"/>
      <c r="B476" s="66"/>
      <c r="C476" s="67"/>
      <c r="D476" s="56"/>
      <c r="E476" s="65"/>
      <c r="H476" s="56"/>
      <c r="I476" s="56"/>
    </row>
    <row r="477" spans="1:9" s="68" customFormat="1" x14ac:dyDescent="0.2">
      <c r="A477" s="65"/>
      <c r="B477" s="66"/>
      <c r="C477" s="67"/>
      <c r="D477" s="56"/>
      <c r="E477" s="65"/>
      <c r="H477" s="56"/>
      <c r="I477" s="56"/>
    </row>
    <row r="478" spans="1:9" s="68" customFormat="1" x14ac:dyDescent="0.2">
      <c r="A478" s="65"/>
      <c r="B478" s="66"/>
      <c r="C478" s="67"/>
      <c r="D478" s="56"/>
      <c r="E478" s="65"/>
      <c r="H478" s="56"/>
      <c r="I478" s="56"/>
    </row>
    <row r="479" spans="1:9" s="68" customFormat="1" x14ac:dyDescent="0.2">
      <c r="A479" s="65"/>
      <c r="B479" s="66"/>
      <c r="C479" s="67"/>
      <c r="D479" s="56"/>
      <c r="E479" s="65"/>
      <c r="H479" s="56"/>
      <c r="I479" s="56"/>
    </row>
    <row r="480" spans="1:9" s="68" customFormat="1" x14ac:dyDescent="0.2">
      <c r="A480" s="65"/>
      <c r="B480" s="66"/>
      <c r="C480" s="67"/>
      <c r="D480" s="56"/>
      <c r="E480" s="65"/>
      <c r="H480" s="56"/>
      <c r="I480" s="56"/>
    </row>
    <row r="481" spans="1:9" s="68" customFormat="1" x14ac:dyDescent="0.2">
      <c r="A481" s="65"/>
      <c r="B481" s="66"/>
      <c r="C481" s="67"/>
      <c r="D481" s="56"/>
      <c r="E481" s="65"/>
      <c r="H481" s="56"/>
      <c r="I481" s="56"/>
    </row>
    <row r="482" spans="1:9" s="68" customFormat="1" x14ac:dyDescent="0.2">
      <c r="A482" s="65"/>
      <c r="B482" s="66"/>
      <c r="C482" s="67"/>
      <c r="D482" s="56"/>
      <c r="E482" s="65"/>
      <c r="H482" s="56"/>
      <c r="I482" s="56"/>
    </row>
    <row r="483" spans="1:9" s="68" customFormat="1" x14ac:dyDescent="0.2">
      <c r="A483" s="65"/>
      <c r="B483" s="66"/>
      <c r="C483" s="67"/>
      <c r="D483" s="56"/>
      <c r="E483" s="65"/>
      <c r="H483" s="56"/>
      <c r="I483" s="56"/>
    </row>
    <row r="484" spans="1:9" s="68" customFormat="1" x14ac:dyDescent="0.2">
      <c r="A484" s="65"/>
      <c r="B484" s="66"/>
      <c r="C484" s="67"/>
      <c r="D484" s="56"/>
      <c r="E484" s="65"/>
      <c r="H484" s="56"/>
      <c r="I484" s="56"/>
    </row>
    <row r="485" spans="1:9" s="68" customFormat="1" x14ac:dyDescent="0.2">
      <c r="A485" s="65"/>
      <c r="B485" s="66"/>
      <c r="C485" s="67"/>
      <c r="D485" s="56"/>
      <c r="E485" s="65"/>
      <c r="H485" s="56"/>
      <c r="I485" s="56"/>
    </row>
    <row r="486" spans="1:9" s="68" customFormat="1" x14ac:dyDescent="0.2">
      <c r="A486" s="65"/>
      <c r="B486" s="66"/>
      <c r="C486" s="67"/>
      <c r="D486" s="56"/>
      <c r="E486" s="65"/>
      <c r="H486" s="56"/>
      <c r="I486" s="56"/>
    </row>
    <row r="487" spans="1:9" s="68" customFormat="1" x14ac:dyDescent="0.2">
      <c r="A487" s="65"/>
      <c r="B487" s="66"/>
      <c r="C487" s="67"/>
      <c r="D487" s="56"/>
      <c r="E487" s="65"/>
      <c r="H487" s="56"/>
      <c r="I487" s="56"/>
    </row>
    <row r="488" spans="1:9" s="68" customFormat="1" x14ac:dyDescent="0.2">
      <c r="A488" s="65"/>
      <c r="B488" s="66"/>
      <c r="C488" s="67"/>
      <c r="D488" s="56"/>
      <c r="E488" s="65"/>
      <c r="H488" s="56"/>
      <c r="I488" s="56"/>
    </row>
    <row r="489" spans="1:9" s="68" customFormat="1" x14ac:dyDescent="0.2">
      <c r="A489" s="65"/>
      <c r="B489" s="66"/>
      <c r="C489" s="67"/>
      <c r="D489" s="56"/>
      <c r="E489" s="65"/>
      <c r="H489" s="56"/>
      <c r="I489" s="56"/>
    </row>
    <row r="490" spans="1:9" s="68" customFormat="1" x14ac:dyDescent="0.2">
      <c r="A490" s="65"/>
      <c r="B490" s="66"/>
      <c r="C490" s="67"/>
      <c r="D490" s="56"/>
      <c r="E490" s="65"/>
      <c r="H490" s="56"/>
      <c r="I490" s="56"/>
    </row>
    <row r="491" spans="1:9" s="68" customFormat="1" x14ac:dyDescent="0.2">
      <c r="A491" s="65"/>
      <c r="B491" s="66"/>
      <c r="C491" s="67"/>
      <c r="D491" s="56"/>
      <c r="E491" s="65"/>
      <c r="H491" s="56"/>
      <c r="I491" s="56"/>
    </row>
    <row r="492" spans="1:9" s="68" customFormat="1" x14ac:dyDescent="0.2">
      <c r="A492" s="65"/>
      <c r="B492" s="66"/>
      <c r="C492" s="67"/>
      <c r="D492" s="56"/>
      <c r="E492" s="65"/>
      <c r="H492" s="56"/>
      <c r="I492" s="56"/>
    </row>
    <row r="493" spans="1:9" s="68" customFormat="1" x14ac:dyDescent="0.2">
      <c r="A493" s="65"/>
      <c r="B493" s="66"/>
      <c r="C493" s="67"/>
      <c r="D493" s="56"/>
      <c r="E493" s="65"/>
      <c r="H493" s="56"/>
      <c r="I493" s="56"/>
    </row>
    <row r="494" spans="1:9" s="68" customFormat="1" x14ac:dyDescent="0.2">
      <c r="A494" s="65"/>
      <c r="B494" s="66"/>
      <c r="C494" s="67"/>
      <c r="D494" s="56"/>
      <c r="E494" s="65"/>
      <c r="H494" s="56"/>
      <c r="I494" s="56"/>
    </row>
    <row r="495" spans="1:9" s="68" customFormat="1" x14ac:dyDescent="0.2">
      <c r="A495" s="65"/>
      <c r="B495" s="66"/>
      <c r="C495" s="67"/>
      <c r="D495" s="56"/>
      <c r="E495" s="65"/>
      <c r="H495" s="56"/>
      <c r="I495" s="56"/>
    </row>
    <row r="496" spans="1:9" s="68" customFormat="1" x14ac:dyDescent="0.2">
      <c r="A496" s="65"/>
      <c r="B496" s="66"/>
      <c r="C496" s="67"/>
      <c r="D496" s="56"/>
      <c r="E496" s="65"/>
      <c r="H496" s="56"/>
      <c r="I496" s="56"/>
    </row>
    <row r="497" spans="1:9" s="68" customFormat="1" x14ac:dyDescent="0.2">
      <c r="A497" s="65"/>
      <c r="B497" s="66"/>
      <c r="C497" s="67"/>
      <c r="D497" s="56"/>
      <c r="E497" s="65"/>
      <c r="H497" s="56"/>
      <c r="I497" s="56"/>
    </row>
    <row r="498" spans="1:9" s="68" customFormat="1" x14ac:dyDescent="0.2">
      <c r="A498" s="65"/>
      <c r="B498" s="66"/>
      <c r="C498" s="67"/>
      <c r="D498" s="56"/>
      <c r="E498" s="65"/>
      <c r="H498" s="56"/>
      <c r="I498" s="56"/>
    </row>
    <row r="499" spans="1:9" s="68" customFormat="1" x14ac:dyDescent="0.2">
      <c r="A499" s="65"/>
      <c r="B499" s="66"/>
      <c r="C499" s="67"/>
      <c r="D499" s="56"/>
      <c r="E499" s="65"/>
      <c r="H499" s="56"/>
      <c r="I499" s="56"/>
    </row>
    <row r="500" spans="1:9" s="68" customFormat="1" x14ac:dyDescent="0.2">
      <c r="A500" s="65"/>
      <c r="B500" s="66"/>
      <c r="C500" s="67"/>
      <c r="D500" s="56"/>
      <c r="E500" s="65"/>
      <c r="H500" s="56"/>
      <c r="I500" s="56"/>
    </row>
    <row r="501" spans="1:9" s="68" customFormat="1" x14ac:dyDescent="0.2">
      <c r="A501" s="65"/>
      <c r="B501" s="66"/>
      <c r="C501" s="67"/>
      <c r="D501" s="56"/>
      <c r="E501" s="65"/>
      <c r="H501" s="56"/>
      <c r="I501" s="56"/>
    </row>
    <row r="502" spans="1:9" s="68" customFormat="1" x14ac:dyDescent="0.2">
      <c r="A502" s="65"/>
      <c r="B502" s="66"/>
      <c r="C502" s="67"/>
      <c r="D502" s="56"/>
      <c r="E502" s="65"/>
      <c r="H502" s="56"/>
      <c r="I502" s="56"/>
    </row>
    <row r="503" spans="1:9" s="68" customFormat="1" x14ac:dyDescent="0.2">
      <c r="A503" s="65"/>
      <c r="B503" s="66"/>
      <c r="C503" s="67"/>
      <c r="D503" s="56"/>
      <c r="E503" s="65"/>
      <c r="H503" s="56"/>
      <c r="I503" s="56"/>
    </row>
    <row r="504" spans="1:9" s="68" customFormat="1" x14ac:dyDescent="0.2">
      <c r="A504" s="65"/>
      <c r="B504" s="66"/>
      <c r="C504" s="67"/>
      <c r="D504" s="56"/>
      <c r="E504" s="65"/>
      <c r="H504" s="56"/>
      <c r="I504" s="56"/>
    </row>
    <row r="505" spans="1:9" s="68" customFormat="1" x14ac:dyDescent="0.2">
      <c r="A505" s="65"/>
      <c r="B505" s="66"/>
      <c r="C505" s="67"/>
      <c r="D505" s="56"/>
      <c r="E505" s="65"/>
      <c r="H505" s="56"/>
      <c r="I505" s="56"/>
    </row>
    <row r="506" spans="1:9" s="68" customFormat="1" x14ac:dyDescent="0.2">
      <c r="A506" s="65"/>
      <c r="B506" s="66"/>
      <c r="C506" s="67"/>
      <c r="D506" s="56"/>
      <c r="E506" s="65"/>
      <c r="H506" s="56"/>
      <c r="I506" s="56"/>
    </row>
    <row r="507" spans="1:9" s="68" customFormat="1" x14ac:dyDescent="0.2">
      <c r="A507" s="65"/>
      <c r="B507" s="66"/>
      <c r="C507" s="67"/>
      <c r="D507" s="56"/>
      <c r="E507" s="65"/>
      <c r="H507" s="56"/>
      <c r="I507" s="56"/>
    </row>
    <row r="508" spans="1:9" s="68" customFormat="1" x14ac:dyDescent="0.2">
      <c r="A508" s="65"/>
      <c r="B508" s="66"/>
      <c r="C508" s="67"/>
      <c r="D508" s="56"/>
      <c r="E508" s="65"/>
      <c r="H508" s="56"/>
      <c r="I508" s="56"/>
    </row>
    <row r="509" spans="1:9" s="68" customFormat="1" x14ac:dyDescent="0.2">
      <c r="A509" s="65"/>
      <c r="B509" s="66"/>
      <c r="C509" s="67"/>
      <c r="D509" s="56"/>
      <c r="E509" s="65"/>
      <c r="H509" s="56"/>
      <c r="I509" s="56"/>
    </row>
    <row r="510" spans="1:9" s="68" customFormat="1" x14ac:dyDescent="0.2">
      <c r="A510" s="65"/>
      <c r="B510" s="66"/>
      <c r="C510" s="67"/>
      <c r="D510" s="56"/>
      <c r="E510" s="65"/>
      <c r="H510" s="56"/>
      <c r="I510" s="56"/>
    </row>
    <row r="511" spans="1:9" s="68" customFormat="1" x14ac:dyDescent="0.2">
      <c r="A511" s="65"/>
      <c r="B511" s="66"/>
      <c r="C511" s="67"/>
      <c r="D511" s="56"/>
      <c r="E511" s="65"/>
      <c r="H511" s="56"/>
      <c r="I511" s="56"/>
    </row>
    <row r="512" spans="1:9" s="68" customFormat="1" x14ac:dyDescent="0.2">
      <c r="A512" s="65"/>
      <c r="B512" s="66"/>
      <c r="C512" s="67"/>
      <c r="D512" s="56"/>
      <c r="E512" s="65"/>
      <c r="H512" s="56"/>
      <c r="I512" s="56"/>
    </row>
    <row r="513" spans="1:9" s="68" customFormat="1" x14ac:dyDescent="0.2">
      <c r="A513" s="65"/>
      <c r="B513" s="66"/>
      <c r="C513" s="67"/>
      <c r="D513" s="56"/>
      <c r="E513" s="65"/>
      <c r="H513" s="56"/>
      <c r="I513" s="56"/>
    </row>
    <row r="514" spans="1:9" s="68" customFormat="1" x14ac:dyDescent="0.2">
      <c r="A514" s="65"/>
      <c r="B514" s="66"/>
      <c r="C514" s="67"/>
      <c r="D514" s="56"/>
      <c r="E514" s="65"/>
      <c r="H514" s="56"/>
      <c r="I514" s="56"/>
    </row>
    <row r="515" spans="1:9" s="68" customFormat="1" x14ac:dyDescent="0.2">
      <c r="A515" s="65"/>
      <c r="B515" s="66"/>
      <c r="C515" s="67"/>
      <c r="D515" s="56"/>
      <c r="E515" s="65"/>
      <c r="H515" s="56"/>
      <c r="I515" s="56"/>
    </row>
    <row r="516" spans="1:9" s="68" customFormat="1" x14ac:dyDescent="0.2">
      <c r="A516" s="65"/>
      <c r="B516" s="66"/>
      <c r="C516" s="67"/>
      <c r="D516" s="56"/>
      <c r="E516" s="65"/>
      <c r="H516" s="56"/>
      <c r="I516" s="56"/>
    </row>
    <row r="517" spans="1:9" s="68" customFormat="1" x14ac:dyDescent="0.2">
      <c r="A517" s="65"/>
      <c r="B517" s="66"/>
      <c r="C517" s="67"/>
      <c r="D517" s="56"/>
      <c r="E517" s="65"/>
      <c r="H517" s="56"/>
      <c r="I517" s="56"/>
    </row>
    <row r="518" spans="1:9" s="68" customFormat="1" x14ac:dyDescent="0.2">
      <c r="A518" s="65"/>
      <c r="B518" s="66"/>
      <c r="C518" s="67"/>
      <c r="D518" s="56"/>
      <c r="E518" s="65"/>
      <c r="H518" s="56"/>
      <c r="I518" s="56"/>
    </row>
    <row r="519" spans="1:9" s="68" customFormat="1" x14ac:dyDescent="0.2">
      <c r="A519" s="65"/>
      <c r="B519" s="66"/>
      <c r="C519" s="67"/>
      <c r="D519" s="56"/>
      <c r="E519" s="65"/>
      <c r="H519" s="56"/>
      <c r="I519" s="56"/>
    </row>
    <row r="520" spans="1:9" s="68" customFormat="1" x14ac:dyDescent="0.2">
      <c r="A520" s="65"/>
      <c r="B520" s="66"/>
      <c r="C520" s="67"/>
      <c r="D520" s="56"/>
      <c r="E520" s="65"/>
      <c r="H520" s="56"/>
      <c r="I520" s="56"/>
    </row>
    <row r="521" spans="1:9" s="68" customFormat="1" x14ac:dyDescent="0.2">
      <c r="A521" s="65"/>
      <c r="B521" s="66"/>
      <c r="C521" s="67"/>
      <c r="D521" s="56"/>
      <c r="E521" s="65"/>
      <c r="H521" s="56"/>
      <c r="I521" s="56"/>
    </row>
    <row r="522" spans="1:9" s="68" customFormat="1" x14ac:dyDescent="0.2">
      <c r="A522" s="65"/>
      <c r="B522" s="66"/>
      <c r="C522" s="67"/>
      <c r="D522" s="56"/>
      <c r="E522" s="65"/>
      <c r="H522" s="56"/>
      <c r="I522" s="56"/>
    </row>
    <row r="523" spans="1:9" s="68" customFormat="1" x14ac:dyDescent="0.2">
      <c r="A523" s="65"/>
      <c r="B523" s="66"/>
      <c r="C523" s="67"/>
      <c r="D523" s="56"/>
      <c r="E523" s="65"/>
      <c r="H523" s="56"/>
      <c r="I523" s="56"/>
    </row>
    <row r="524" spans="1:9" s="68" customFormat="1" x14ac:dyDescent="0.2">
      <c r="A524" s="65"/>
      <c r="B524" s="66"/>
      <c r="C524" s="67"/>
      <c r="D524" s="56"/>
      <c r="E524" s="65"/>
      <c r="H524" s="56"/>
      <c r="I524" s="56"/>
    </row>
    <row r="525" spans="1:9" s="68" customFormat="1" x14ac:dyDescent="0.2">
      <c r="A525" s="65"/>
      <c r="B525" s="66"/>
      <c r="C525" s="67"/>
      <c r="D525" s="56"/>
      <c r="E525" s="65"/>
      <c r="H525" s="56"/>
      <c r="I525" s="56"/>
    </row>
    <row r="526" spans="1:9" s="68" customFormat="1" x14ac:dyDescent="0.2">
      <c r="A526" s="65"/>
      <c r="B526" s="66"/>
      <c r="C526" s="67"/>
      <c r="D526" s="56"/>
      <c r="E526" s="65"/>
      <c r="H526" s="56"/>
      <c r="I526" s="56"/>
    </row>
    <row r="527" spans="1:9" s="68" customFormat="1" x14ac:dyDescent="0.2">
      <c r="A527" s="65"/>
      <c r="B527" s="66"/>
      <c r="C527" s="67"/>
      <c r="D527" s="56"/>
      <c r="E527" s="65"/>
      <c r="H527" s="56"/>
      <c r="I527" s="56"/>
    </row>
    <row r="528" spans="1:9" s="68" customFormat="1" x14ac:dyDescent="0.2">
      <c r="A528" s="65"/>
      <c r="B528" s="66"/>
      <c r="C528" s="67"/>
      <c r="D528" s="56"/>
      <c r="E528" s="65"/>
      <c r="H528" s="56"/>
      <c r="I528" s="56"/>
    </row>
    <row r="529" spans="1:9" s="68" customFormat="1" x14ac:dyDescent="0.2">
      <c r="A529" s="65"/>
      <c r="B529" s="66"/>
      <c r="C529" s="67"/>
      <c r="D529" s="56"/>
      <c r="E529" s="65"/>
      <c r="H529" s="56"/>
      <c r="I529" s="56"/>
    </row>
    <row r="530" spans="1:9" s="68" customFormat="1" x14ac:dyDescent="0.2">
      <c r="A530" s="65"/>
      <c r="B530" s="66"/>
      <c r="C530" s="67"/>
      <c r="D530" s="56"/>
      <c r="E530" s="65"/>
      <c r="H530" s="56"/>
      <c r="I530" s="56"/>
    </row>
    <row r="531" spans="1:9" s="68" customFormat="1" x14ac:dyDescent="0.2">
      <c r="A531" s="65"/>
      <c r="B531" s="66"/>
      <c r="C531" s="67"/>
      <c r="D531" s="56"/>
      <c r="E531" s="65"/>
      <c r="H531" s="56"/>
      <c r="I531" s="56"/>
    </row>
    <row r="532" spans="1:9" s="68" customFormat="1" x14ac:dyDescent="0.2">
      <c r="A532" s="65"/>
      <c r="B532" s="66"/>
      <c r="C532" s="67"/>
      <c r="D532" s="56"/>
      <c r="E532" s="65"/>
      <c r="H532" s="56"/>
      <c r="I532" s="56"/>
    </row>
    <row r="533" spans="1:9" s="68" customFormat="1" x14ac:dyDescent="0.2">
      <c r="A533" s="65"/>
      <c r="B533" s="66"/>
      <c r="C533" s="67"/>
      <c r="D533" s="56"/>
      <c r="E533" s="65"/>
      <c r="H533" s="56"/>
      <c r="I533" s="56"/>
    </row>
    <row r="534" spans="1:9" s="68" customFormat="1" x14ac:dyDescent="0.2">
      <c r="A534" s="65"/>
      <c r="B534" s="66"/>
      <c r="C534" s="67"/>
      <c r="D534" s="56"/>
      <c r="E534" s="65"/>
      <c r="H534" s="56"/>
      <c r="I534" s="56"/>
    </row>
    <row r="535" spans="1:9" s="68" customFormat="1" x14ac:dyDescent="0.2">
      <c r="A535" s="65"/>
      <c r="B535" s="66"/>
      <c r="C535" s="67"/>
      <c r="D535" s="56"/>
      <c r="E535" s="65"/>
      <c r="H535" s="56"/>
      <c r="I535" s="56"/>
    </row>
    <row r="536" spans="1:9" s="68" customFormat="1" x14ac:dyDescent="0.2">
      <c r="A536" s="65"/>
      <c r="B536" s="66"/>
      <c r="C536" s="67"/>
      <c r="D536" s="56"/>
      <c r="E536" s="65"/>
      <c r="H536" s="56"/>
      <c r="I536" s="56"/>
    </row>
    <row r="537" spans="1:9" s="68" customFormat="1" x14ac:dyDescent="0.2">
      <c r="A537" s="65"/>
      <c r="B537" s="66"/>
      <c r="C537" s="67"/>
      <c r="D537" s="56"/>
      <c r="E537" s="65"/>
      <c r="H537" s="56"/>
      <c r="I537" s="56"/>
    </row>
    <row r="538" spans="1:9" s="68" customFormat="1" x14ac:dyDescent="0.2">
      <c r="A538" s="65"/>
      <c r="B538" s="66"/>
      <c r="C538" s="67"/>
      <c r="D538" s="56"/>
      <c r="E538" s="65"/>
      <c r="H538" s="56"/>
      <c r="I538" s="56"/>
    </row>
    <row r="539" spans="1:9" s="68" customFormat="1" x14ac:dyDescent="0.2">
      <c r="A539" s="65"/>
      <c r="B539" s="66"/>
      <c r="C539" s="67"/>
      <c r="D539" s="56"/>
      <c r="E539" s="65"/>
      <c r="H539" s="56"/>
      <c r="I539" s="56"/>
    </row>
    <row r="540" spans="1:9" s="68" customFormat="1" x14ac:dyDescent="0.2">
      <c r="A540" s="65"/>
      <c r="B540" s="66"/>
      <c r="C540" s="67"/>
      <c r="D540" s="56"/>
      <c r="E540" s="65"/>
      <c r="H540" s="56"/>
      <c r="I540" s="56"/>
    </row>
    <row r="541" spans="1:9" s="68" customFormat="1" x14ac:dyDescent="0.2">
      <c r="A541" s="65"/>
      <c r="B541" s="66"/>
      <c r="C541" s="67"/>
      <c r="D541" s="56"/>
      <c r="E541" s="65"/>
      <c r="H541" s="56"/>
      <c r="I541" s="56"/>
    </row>
    <row r="542" spans="1:9" s="68" customFormat="1" x14ac:dyDescent="0.2">
      <c r="A542" s="65"/>
      <c r="B542" s="66"/>
      <c r="C542" s="67"/>
      <c r="D542" s="56"/>
      <c r="E542" s="65"/>
      <c r="H542" s="56"/>
      <c r="I542" s="56"/>
    </row>
    <row r="543" spans="1:9" s="68" customFormat="1" x14ac:dyDescent="0.2">
      <c r="A543" s="65"/>
      <c r="B543" s="66"/>
      <c r="C543" s="67"/>
      <c r="D543" s="56"/>
      <c r="E543" s="65"/>
      <c r="H543" s="56"/>
      <c r="I543" s="56"/>
    </row>
    <row r="544" spans="1:9" s="68" customFormat="1" x14ac:dyDescent="0.2">
      <c r="A544" s="65"/>
      <c r="B544" s="66"/>
      <c r="C544" s="67"/>
      <c r="D544" s="56"/>
      <c r="E544" s="65"/>
      <c r="H544" s="56"/>
      <c r="I544" s="56"/>
    </row>
    <row r="545" spans="1:9" s="68" customFormat="1" x14ac:dyDescent="0.2">
      <c r="A545" s="65"/>
      <c r="B545" s="66"/>
      <c r="C545" s="67"/>
      <c r="D545" s="56"/>
      <c r="E545" s="65"/>
      <c r="H545" s="56"/>
      <c r="I545" s="56"/>
    </row>
    <row r="546" spans="1:9" s="68" customFormat="1" x14ac:dyDescent="0.2">
      <c r="A546" s="65"/>
      <c r="B546" s="66"/>
      <c r="C546" s="67"/>
      <c r="D546" s="56"/>
      <c r="E546" s="65"/>
      <c r="H546" s="56"/>
      <c r="I546" s="56"/>
    </row>
    <row r="547" spans="1:9" s="68" customFormat="1" x14ac:dyDescent="0.2">
      <c r="A547" s="65"/>
      <c r="B547" s="66"/>
      <c r="C547" s="67"/>
      <c r="D547" s="56"/>
      <c r="E547" s="65"/>
      <c r="H547" s="56"/>
      <c r="I547" s="56"/>
    </row>
    <row r="548" spans="1:9" s="68" customFormat="1" x14ac:dyDescent="0.2">
      <c r="A548" s="65"/>
      <c r="B548" s="66"/>
      <c r="C548" s="67"/>
      <c r="D548" s="56"/>
      <c r="E548" s="65"/>
      <c r="H548" s="56"/>
      <c r="I548" s="56"/>
    </row>
    <row r="549" spans="1:9" s="68" customFormat="1" x14ac:dyDescent="0.2">
      <c r="A549" s="65"/>
      <c r="B549" s="66"/>
      <c r="C549" s="67"/>
      <c r="D549" s="56"/>
      <c r="E549" s="65"/>
      <c r="H549" s="56"/>
      <c r="I549" s="56"/>
    </row>
    <row r="550" spans="1:9" s="68" customFormat="1" x14ac:dyDescent="0.2">
      <c r="A550" s="65"/>
      <c r="B550" s="66"/>
      <c r="C550" s="67"/>
      <c r="D550" s="56"/>
      <c r="E550" s="65"/>
      <c r="H550" s="56"/>
      <c r="I550" s="56"/>
    </row>
    <row r="551" spans="1:9" s="68" customFormat="1" x14ac:dyDescent="0.2">
      <c r="A551" s="65"/>
      <c r="B551" s="66"/>
      <c r="C551" s="67"/>
      <c r="D551" s="56"/>
      <c r="E551" s="65"/>
      <c r="H551" s="56"/>
      <c r="I551" s="56"/>
    </row>
    <row r="552" spans="1:9" s="68" customFormat="1" x14ac:dyDescent="0.2">
      <c r="A552" s="65"/>
      <c r="B552" s="66"/>
      <c r="C552" s="67"/>
      <c r="D552" s="56"/>
      <c r="E552" s="65"/>
      <c r="H552" s="56"/>
      <c r="I552" s="56"/>
    </row>
    <row r="553" spans="1:9" s="68" customFormat="1" x14ac:dyDescent="0.2">
      <c r="A553" s="65"/>
      <c r="B553" s="66"/>
      <c r="C553" s="67"/>
      <c r="D553" s="56"/>
      <c r="E553" s="65"/>
      <c r="H553" s="56"/>
      <c r="I553" s="56"/>
    </row>
    <row r="554" spans="1:9" s="68" customFormat="1" x14ac:dyDescent="0.2">
      <c r="A554" s="65"/>
      <c r="B554" s="66"/>
      <c r="C554" s="67"/>
      <c r="D554" s="56"/>
      <c r="E554" s="65"/>
      <c r="H554" s="56"/>
      <c r="I554" s="56"/>
    </row>
    <row r="555" spans="1:9" s="68" customFormat="1" x14ac:dyDescent="0.2">
      <c r="A555" s="65"/>
      <c r="B555" s="66"/>
      <c r="C555" s="67"/>
      <c r="D555" s="56"/>
      <c r="E555" s="65"/>
      <c r="H555" s="56"/>
      <c r="I555" s="56"/>
    </row>
    <row r="556" spans="1:9" s="68" customFormat="1" x14ac:dyDescent="0.2">
      <c r="A556" s="65"/>
      <c r="B556" s="66"/>
      <c r="C556" s="67"/>
      <c r="D556" s="56"/>
      <c r="E556" s="65"/>
      <c r="H556" s="56"/>
      <c r="I556" s="56"/>
    </row>
    <row r="557" spans="1:9" s="68" customFormat="1" x14ac:dyDescent="0.2">
      <c r="A557" s="65"/>
      <c r="B557" s="66"/>
      <c r="C557" s="67"/>
      <c r="D557" s="56"/>
      <c r="E557" s="65"/>
      <c r="H557" s="56"/>
      <c r="I557" s="56"/>
    </row>
    <row r="558" spans="1:9" s="68" customFormat="1" x14ac:dyDescent="0.2">
      <c r="A558" s="65"/>
      <c r="B558" s="66"/>
      <c r="C558" s="67"/>
      <c r="D558" s="56"/>
      <c r="E558" s="65"/>
      <c r="H558" s="56"/>
      <c r="I558" s="56"/>
    </row>
    <row r="559" spans="1:9" s="68" customFormat="1" x14ac:dyDescent="0.2">
      <c r="A559" s="65"/>
      <c r="B559" s="66"/>
      <c r="C559" s="67"/>
      <c r="D559" s="56"/>
      <c r="E559" s="65"/>
      <c r="H559" s="56"/>
      <c r="I559" s="56"/>
    </row>
    <row r="560" spans="1:9" s="68" customFormat="1" x14ac:dyDescent="0.2">
      <c r="A560" s="65"/>
      <c r="B560" s="66"/>
      <c r="C560" s="67"/>
      <c r="D560" s="56"/>
      <c r="E560" s="65"/>
      <c r="H560" s="56"/>
      <c r="I560" s="56"/>
    </row>
    <row r="561" spans="1:9" s="68" customFormat="1" x14ac:dyDescent="0.2">
      <c r="A561" s="65"/>
      <c r="B561" s="66"/>
      <c r="C561" s="67"/>
      <c r="D561" s="56"/>
      <c r="E561" s="65"/>
      <c r="H561" s="56"/>
      <c r="I561" s="56"/>
    </row>
    <row r="562" spans="1:9" s="68" customFormat="1" x14ac:dyDescent="0.2">
      <c r="A562" s="65"/>
      <c r="B562" s="66"/>
      <c r="C562" s="67"/>
      <c r="D562" s="56"/>
      <c r="E562" s="65"/>
      <c r="H562" s="56"/>
      <c r="I562" s="56"/>
    </row>
    <row r="563" spans="1:9" s="68" customFormat="1" x14ac:dyDescent="0.2">
      <c r="A563" s="65"/>
      <c r="B563" s="66"/>
      <c r="C563" s="67"/>
      <c r="D563" s="56"/>
      <c r="E563" s="65"/>
      <c r="H563" s="56"/>
      <c r="I563" s="56"/>
    </row>
    <row r="564" spans="1:9" s="68" customFormat="1" x14ac:dyDescent="0.2">
      <c r="A564" s="65"/>
      <c r="B564" s="66"/>
      <c r="C564" s="67"/>
      <c r="D564" s="56"/>
      <c r="E564" s="65"/>
      <c r="H564" s="56"/>
      <c r="I564" s="56"/>
    </row>
    <row r="565" spans="1:9" s="68" customFormat="1" x14ac:dyDescent="0.2">
      <c r="A565" s="65"/>
      <c r="B565" s="66"/>
      <c r="C565" s="67"/>
      <c r="D565" s="56"/>
      <c r="E565" s="65"/>
      <c r="H565" s="56"/>
      <c r="I565" s="56"/>
    </row>
    <row r="566" spans="1:9" s="68" customFormat="1" x14ac:dyDescent="0.2">
      <c r="A566" s="65"/>
      <c r="B566" s="66"/>
      <c r="C566" s="67"/>
      <c r="D566" s="56"/>
      <c r="E566" s="65"/>
      <c r="H566" s="56"/>
      <c r="I566" s="56"/>
    </row>
    <row r="567" spans="1:9" s="68" customFormat="1" x14ac:dyDescent="0.2">
      <c r="A567" s="65"/>
      <c r="B567" s="66"/>
      <c r="C567" s="67"/>
      <c r="D567" s="56"/>
      <c r="E567" s="65"/>
      <c r="H567" s="56"/>
      <c r="I567" s="56"/>
    </row>
    <row r="568" spans="1:9" s="68" customFormat="1" x14ac:dyDescent="0.2">
      <c r="A568" s="65"/>
      <c r="B568" s="66"/>
      <c r="C568" s="67"/>
      <c r="D568" s="56"/>
      <c r="E568" s="65"/>
      <c r="H568" s="56"/>
      <c r="I568" s="56"/>
    </row>
    <row r="569" spans="1:9" s="68" customFormat="1" x14ac:dyDescent="0.2">
      <c r="A569" s="65"/>
      <c r="B569" s="66"/>
      <c r="C569" s="67"/>
      <c r="D569" s="56"/>
      <c r="E569" s="65"/>
      <c r="H569" s="56"/>
      <c r="I569" s="56"/>
    </row>
    <row r="570" spans="1:9" s="68" customFormat="1" x14ac:dyDescent="0.2">
      <c r="A570" s="65"/>
      <c r="B570" s="66"/>
      <c r="C570" s="67"/>
      <c r="D570" s="56"/>
      <c r="E570" s="65"/>
      <c r="H570" s="56"/>
      <c r="I570" s="56"/>
    </row>
    <row r="571" spans="1:9" s="68" customFormat="1" x14ac:dyDescent="0.2">
      <c r="A571" s="65"/>
      <c r="B571" s="66"/>
      <c r="C571" s="67"/>
      <c r="D571" s="56"/>
      <c r="E571" s="65"/>
      <c r="H571" s="56"/>
      <c r="I571" s="56"/>
    </row>
    <row r="572" spans="1:9" s="68" customFormat="1" x14ac:dyDescent="0.2">
      <c r="A572" s="65"/>
      <c r="B572" s="66"/>
      <c r="C572" s="67"/>
      <c r="D572" s="56"/>
      <c r="E572" s="65"/>
      <c r="H572" s="56"/>
      <c r="I572" s="56"/>
    </row>
  </sheetData>
  <pageMargins left="0.25" right="0.25" top="0.95" bottom="0.75" header="0.09" footer="0.3"/>
  <pageSetup scale="71" orientation="portrait" r:id="rId1"/>
  <headerFooter alignWithMargins="0">
    <oddHeader>&amp;CDepartment of Administrative Services
Elevator Upgrades/Replacements
2000
&amp;A
&amp;D</oddHeader>
    <oddFooter>&amp;LAcct Codes 0017-335-2000
Reversion 6/30/2027
&amp;C&amp;Z&amp;F&amp;R&amp;P/&amp;N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E833D-3121-4BE6-98CB-7FE509633C2B}">
  <sheetPr>
    <pageSetUpPr fitToPage="1"/>
  </sheetPr>
  <dimension ref="A1:K575"/>
  <sheetViews>
    <sheetView topLeftCell="A2" zoomScaleNormal="100" workbookViewId="0">
      <selection activeCell="E9" sqref="E9"/>
    </sheetView>
  </sheetViews>
  <sheetFormatPr defaultColWidth="11.42578125" defaultRowHeight="12.75" x14ac:dyDescent="0.2"/>
  <cols>
    <col min="1" max="1" width="24.5703125" style="65" customWidth="1"/>
    <col min="2" max="2" width="9.42578125" style="66" customWidth="1"/>
    <col min="3" max="3" width="39.28515625" style="67" bestFit="1" customWidth="1"/>
    <col min="4" max="4" width="14.42578125" style="56" customWidth="1"/>
    <col min="5" max="5" width="13.5703125" style="68" customWidth="1"/>
    <col min="6" max="6" width="12.42578125" style="68" customWidth="1"/>
    <col min="7" max="7" width="10.5703125" style="68" customWidth="1"/>
    <col min="8" max="8" width="13.7109375" style="56" customWidth="1"/>
    <col min="9" max="9" width="12.42578125" style="56" customWidth="1"/>
    <col min="10" max="10" width="6.28515625" style="56" customWidth="1"/>
    <col min="11" max="16384" width="11.42578125" style="56"/>
  </cols>
  <sheetData>
    <row r="1" spans="1:10" s="30" customFormat="1" ht="24.75" customHeight="1" x14ac:dyDescent="0.25">
      <c r="A1" s="2" t="str">
        <f>'RECAP #9440.00'!B1</f>
        <v>DAS CC Elevator Replacements</v>
      </c>
      <c r="B1" s="3"/>
      <c r="C1" s="4"/>
      <c r="D1" s="4"/>
      <c r="E1" s="4"/>
      <c r="F1" s="29"/>
      <c r="G1" s="29"/>
    </row>
    <row r="2" spans="1:10" s="30" customFormat="1" ht="15.75" x14ac:dyDescent="0.25">
      <c r="A2" s="6" t="str">
        <f>'RECAP #9440.00'!B2</f>
        <v>Project # 9440.00</v>
      </c>
      <c r="B2" s="5"/>
      <c r="C2" s="4"/>
      <c r="D2" s="4"/>
      <c r="E2" s="4"/>
      <c r="F2" s="29"/>
      <c r="G2" s="29"/>
    </row>
    <row r="3" spans="1:10" s="30" customFormat="1" ht="15.75" x14ac:dyDescent="0.25">
      <c r="A3" s="7" t="str">
        <f>'RECAP #9440.00'!B3</f>
        <v>Program code 944000</v>
      </c>
      <c r="B3" s="5"/>
      <c r="C3" s="4"/>
      <c r="D3" s="8" t="str">
        <f>'RECAP #9440.00'!E3</f>
        <v>Major Program 4D03</v>
      </c>
      <c r="E3" s="4"/>
      <c r="F3" s="29"/>
      <c r="G3" s="29"/>
    </row>
    <row r="4" spans="1:10" s="30" customFormat="1" ht="15.75" x14ac:dyDescent="0.25">
      <c r="A4" s="31" t="s">
        <v>156</v>
      </c>
      <c r="B4" s="32"/>
      <c r="C4" s="33"/>
      <c r="D4" s="34" t="s">
        <v>157</v>
      </c>
      <c r="E4" s="29"/>
      <c r="F4" s="29"/>
      <c r="G4" s="29"/>
    </row>
    <row r="5" spans="1:10" s="30" customFormat="1" ht="15.75" x14ac:dyDescent="0.25">
      <c r="A5" s="35" t="s">
        <v>86</v>
      </c>
      <c r="B5" s="36"/>
      <c r="C5" s="37"/>
      <c r="D5" s="38" t="s">
        <v>230</v>
      </c>
      <c r="E5" s="39"/>
      <c r="F5" s="40"/>
      <c r="G5" s="40"/>
      <c r="H5" s="36"/>
    </row>
    <row r="6" spans="1:10" s="30" customFormat="1" ht="15.75" x14ac:dyDescent="0.25">
      <c r="A6" s="11" t="str">
        <f>'RECAP #9440.00'!B6</f>
        <v>Project Manager - Brad T.</v>
      </c>
      <c r="B6" s="11"/>
      <c r="C6" s="41"/>
      <c r="D6" s="42" t="s">
        <v>231</v>
      </c>
      <c r="E6" s="43"/>
      <c r="F6" s="44"/>
      <c r="G6" s="40"/>
      <c r="H6" s="36"/>
    </row>
    <row r="7" spans="1:10" s="30" customFormat="1" ht="15.75" x14ac:dyDescent="0.25">
      <c r="B7" s="45"/>
      <c r="C7" s="45"/>
      <c r="D7" s="30" t="s">
        <v>232</v>
      </c>
      <c r="E7" s="44"/>
      <c r="F7" s="44"/>
      <c r="G7" s="40"/>
      <c r="H7" s="36"/>
      <c r="I7" s="30" t="s">
        <v>5</v>
      </c>
    </row>
    <row r="8" spans="1:10" s="30" customFormat="1" ht="32.25" thickBot="1" x14ac:dyDescent="0.3">
      <c r="A8" s="46" t="s">
        <v>20</v>
      </c>
      <c r="B8" s="47" t="s">
        <v>21</v>
      </c>
      <c r="C8" s="48" t="s">
        <v>22</v>
      </c>
      <c r="D8" s="49" t="s">
        <v>23</v>
      </c>
      <c r="E8" s="49" t="s">
        <v>24</v>
      </c>
      <c r="F8" s="49" t="s">
        <v>25</v>
      </c>
      <c r="G8" s="49" t="s">
        <v>26</v>
      </c>
      <c r="H8" s="49" t="s">
        <v>27</v>
      </c>
      <c r="I8" s="169" t="s">
        <v>183</v>
      </c>
    </row>
    <row r="9" spans="1:10" x14ac:dyDescent="0.2">
      <c r="A9" s="50" t="s">
        <v>237</v>
      </c>
      <c r="B9" s="51">
        <v>45793</v>
      </c>
      <c r="C9" s="52" t="s">
        <v>88</v>
      </c>
      <c r="D9" s="121">
        <v>206604</v>
      </c>
      <c r="E9" s="54">
        <f>D9</f>
        <v>206604</v>
      </c>
      <c r="F9" s="55"/>
      <c r="G9" s="55"/>
      <c r="H9" s="55">
        <f>E9</f>
        <v>206604</v>
      </c>
    </row>
    <row r="10" spans="1:10" x14ac:dyDescent="0.2">
      <c r="A10" s="171" t="s">
        <v>261</v>
      </c>
      <c r="B10" s="179">
        <v>45841</v>
      </c>
      <c r="C10" s="173" t="s">
        <v>262</v>
      </c>
      <c r="D10" s="182"/>
      <c r="E10" s="174">
        <f t="shared" ref="E10:E27" si="0">E9+D10</f>
        <v>206604</v>
      </c>
      <c r="F10" s="175">
        <v>8866.82</v>
      </c>
      <c r="G10" s="176">
        <f t="shared" ref="G10:G27" si="1">G9+F10</f>
        <v>8866.82</v>
      </c>
      <c r="H10" s="176">
        <f t="shared" ref="H10:H27" si="2">H9-F10+D10</f>
        <v>197737.18</v>
      </c>
      <c r="I10" s="184">
        <f>466.68</f>
        <v>466.68</v>
      </c>
      <c r="J10" s="177" t="s">
        <v>285</v>
      </c>
    </row>
    <row r="11" spans="1:10" x14ac:dyDescent="0.2">
      <c r="A11" s="50" t="s">
        <v>297</v>
      </c>
      <c r="B11" s="51">
        <v>45891</v>
      </c>
      <c r="C11" s="52" t="s">
        <v>287</v>
      </c>
      <c r="D11" s="121">
        <v>0</v>
      </c>
      <c r="E11" s="54">
        <f t="shared" si="0"/>
        <v>206604</v>
      </c>
      <c r="F11" s="123"/>
      <c r="G11" s="55">
        <f t="shared" si="1"/>
        <v>8866.82</v>
      </c>
      <c r="H11" s="55">
        <f t="shared" si="2"/>
        <v>197737.18</v>
      </c>
      <c r="J11" s="180"/>
    </row>
    <row r="12" spans="1:10" x14ac:dyDescent="0.2">
      <c r="A12" s="50" t="s">
        <v>362</v>
      </c>
      <c r="B12" s="51">
        <v>45973</v>
      </c>
      <c r="C12" s="52" t="s">
        <v>345</v>
      </c>
      <c r="D12" s="54"/>
      <c r="E12" s="54">
        <f t="shared" si="0"/>
        <v>206604</v>
      </c>
      <c r="F12" s="123">
        <v>13183.15</v>
      </c>
      <c r="G12" s="55">
        <f t="shared" si="1"/>
        <v>22049.97</v>
      </c>
      <c r="H12" s="55">
        <f t="shared" si="2"/>
        <v>184554.03</v>
      </c>
      <c r="I12" s="168">
        <f>I10+693.85</f>
        <v>1160.53</v>
      </c>
    </row>
    <row r="13" spans="1:10" x14ac:dyDescent="0.2">
      <c r="A13" s="50" t="s">
        <v>379</v>
      </c>
      <c r="B13" s="51">
        <v>45994</v>
      </c>
      <c r="C13" s="52" t="s">
        <v>380</v>
      </c>
      <c r="D13" s="54"/>
      <c r="E13" s="54">
        <f>E12+D13</f>
        <v>206604</v>
      </c>
      <c r="F13" s="123">
        <v>22816.91</v>
      </c>
      <c r="G13" s="55">
        <f>G12+F13</f>
        <v>44866.880000000005</v>
      </c>
      <c r="H13" s="55">
        <f>H12-F13+D13</f>
        <v>161737.12</v>
      </c>
      <c r="I13" s="168">
        <f>I12+1200.89</f>
        <v>2361.42</v>
      </c>
    </row>
    <row r="14" spans="1:10" x14ac:dyDescent="0.2">
      <c r="A14" s="50" t="s">
        <v>297</v>
      </c>
      <c r="B14" s="51">
        <v>46007</v>
      </c>
      <c r="C14" s="52" t="s">
        <v>373</v>
      </c>
      <c r="D14" s="121">
        <v>845</v>
      </c>
      <c r="E14" s="54">
        <f t="shared" si="0"/>
        <v>207449</v>
      </c>
      <c r="F14" s="58"/>
      <c r="G14" s="55">
        <f t="shared" si="1"/>
        <v>44866.880000000005</v>
      </c>
      <c r="H14" s="55">
        <f t="shared" si="2"/>
        <v>162582.12</v>
      </c>
    </row>
    <row r="15" spans="1:10" x14ac:dyDescent="0.2">
      <c r="A15" s="50" t="s">
        <v>406</v>
      </c>
      <c r="B15" s="51">
        <v>46028</v>
      </c>
      <c r="C15" s="52" t="s">
        <v>407</v>
      </c>
      <c r="D15" s="54"/>
      <c r="E15" s="54">
        <f t="shared" si="0"/>
        <v>207449</v>
      </c>
      <c r="F15" s="123">
        <v>6211.95</v>
      </c>
      <c r="G15" s="55">
        <f t="shared" si="1"/>
        <v>51078.83</v>
      </c>
      <c r="H15" s="55">
        <f t="shared" si="2"/>
        <v>156370.16999999998</v>
      </c>
      <c r="I15" s="168">
        <f>I13+326.95</f>
        <v>2688.37</v>
      </c>
    </row>
    <row r="16" spans="1:10" x14ac:dyDescent="0.2">
      <c r="A16" s="50" t="s">
        <v>443</v>
      </c>
      <c r="B16" s="51">
        <v>46059</v>
      </c>
      <c r="C16" s="52" t="s">
        <v>444</v>
      </c>
      <c r="D16" s="54"/>
      <c r="E16" s="54">
        <f t="shared" si="0"/>
        <v>207449</v>
      </c>
      <c r="F16" s="123">
        <v>23059.35</v>
      </c>
      <c r="G16" s="55">
        <f t="shared" si="1"/>
        <v>74138.179999999993</v>
      </c>
      <c r="H16" s="55">
        <f t="shared" si="2"/>
        <v>133310.81999999998</v>
      </c>
      <c r="I16" s="168">
        <f>I15+1213.65</f>
        <v>3902.02</v>
      </c>
    </row>
    <row r="17" spans="1:11" x14ac:dyDescent="0.2">
      <c r="A17" s="50" t="s">
        <v>478</v>
      </c>
      <c r="B17" s="51">
        <v>46084</v>
      </c>
      <c r="C17" s="52" t="s">
        <v>479</v>
      </c>
      <c r="D17" s="54"/>
      <c r="E17" s="54">
        <f t="shared" si="0"/>
        <v>207449</v>
      </c>
      <c r="F17" s="123">
        <v>26445.91</v>
      </c>
      <c r="G17" s="55">
        <f t="shared" si="1"/>
        <v>100584.09</v>
      </c>
      <c r="H17" s="55">
        <f t="shared" si="2"/>
        <v>106864.90999999997</v>
      </c>
      <c r="I17" s="168">
        <f>I16+1391.89</f>
        <v>5293.91</v>
      </c>
    </row>
    <row r="18" spans="1:11" x14ac:dyDescent="0.2">
      <c r="A18" s="50" t="s">
        <v>297</v>
      </c>
      <c r="B18" s="51">
        <v>46111</v>
      </c>
      <c r="C18" s="52" t="s">
        <v>480</v>
      </c>
      <c r="D18" s="121">
        <v>12712</v>
      </c>
      <c r="E18" s="54">
        <f t="shared" si="0"/>
        <v>220161</v>
      </c>
      <c r="F18" s="58"/>
      <c r="G18" s="55">
        <f t="shared" si="1"/>
        <v>100584.09</v>
      </c>
      <c r="H18" s="55">
        <f t="shared" si="2"/>
        <v>119576.90999999997</v>
      </c>
    </row>
    <row r="19" spans="1:11" x14ac:dyDescent="0.2">
      <c r="A19" s="50" t="s">
        <v>505</v>
      </c>
      <c r="B19" s="51">
        <v>46125</v>
      </c>
      <c r="C19" s="52" t="s">
        <v>506</v>
      </c>
      <c r="D19" s="54"/>
      <c r="E19" s="54">
        <f t="shared" si="0"/>
        <v>220161</v>
      </c>
      <c r="F19" s="123">
        <v>25517</v>
      </c>
      <c r="G19" s="55">
        <f t="shared" si="1"/>
        <v>126101.09</v>
      </c>
      <c r="H19" s="55">
        <f t="shared" si="2"/>
        <v>94059.909999999974</v>
      </c>
      <c r="I19" s="168">
        <f>I17+1343</f>
        <v>6636.91</v>
      </c>
    </row>
    <row r="20" spans="1:11" x14ac:dyDescent="0.2">
      <c r="A20" s="50" t="s">
        <v>297</v>
      </c>
      <c r="B20" s="51">
        <v>46133</v>
      </c>
      <c r="C20" s="52" t="s">
        <v>512</v>
      </c>
      <c r="D20" s="121">
        <v>2111</v>
      </c>
      <c r="E20" s="54">
        <f t="shared" si="0"/>
        <v>222272</v>
      </c>
      <c r="F20" s="55"/>
      <c r="G20" s="55">
        <f t="shared" si="1"/>
        <v>126101.09</v>
      </c>
      <c r="H20" s="55">
        <f t="shared" si="2"/>
        <v>96170.909999999974</v>
      </c>
    </row>
    <row r="21" spans="1:11" x14ac:dyDescent="0.2">
      <c r="A21" s="50" t="s">
        <v>513</v>
      </c>
      <c r="B21" s="51">
        <v>46146</v>
      </c>
      <c r="C21" s="52" t="s">
        <v>514</v>
      </c>
      <c r="D21" s="54"/>
      <c r="E21" s="54">
        <f t="shared" si="0"/>
        <v>222272</v>
      </c>
      <c r="F21" s="123">
        <v>69623.600000000006</v>
      </c>
      <c r="G21" s="55">
        <f t="shared" si="1"/>
        <v>195724.69</v>
      </c>
      <c r="H21" s="55">
        <f t="shared" si="2"/>
        <v>26547.309999999969</v>
      </c>
      <c r="I21" s="168">
        <f>I19+3664.4</f>
        <v>10301.31</v>
      </c>
    </row>
    <row r="22" spans="1:11" x14ac:dyDescent="0.2">
      <c r="A22" s="50" t="s">
        <v>549</v>
      </c>
      <c r="B22" s="51">
        <v>46191</v>
      </c>
      <c r="C22" s="52" t="s">
        <v>550</v>
      </c>
      <c r="D22" s="121">
        <v>35544</v>
      </c>
      <c r="E22" s="54">
        <f t="shared" si="0"/>
        <v>257816</v>
      </c>
      <c r="F22" s="123"/>
      <c r="G22" s="55">
        <f t="shared" si="1"/>
        <v>195724.69</v>
      </c>
      <c r="H22" s="55">
        <f t="shared" si="2"/>
        <v>62091.309999999969</v>
      </c>
      <c r="I22" s="168"/>
    </row>
    <row r="23" spans="1:11" x14ac:dyDescent="0.2">
      <c r="A23" s="50" t="s">
        <v>553</v>
      </c>
      <c r="B23" s="51">
        <v>46195</v>
      </c>
      <c r="C23" s="52" t="s">
        <v>554</v>
      </c>
      <c r="D23" s="54"/>
      <c r="E23" s="54">
        <f t="shared" si="0"/>
        <v>257816</v>
      </c>
      <c r="F23" s="123">
        <v>6298.5</v>
      </c>
      <c r="G23" s="55">
        <f t="shared" si="1"/>
        <v>202023.19</v>
      </c>
      <c r="H23" s="55">
        <f t="shared" si="2"/>
        <v>55792.809999999969</v>
      </c>
      <c r="I23" s="168">
        <f>I21+331.5</f>
        <v>10632.81</v>
      </c>
    </row>
    <row r="24" spans="1:11" x14ac:dyDescent="0.2">
      <c r="A24" s="171" t="s">
        <v>560</v>
      </c>
      <c r="B24" s="172">
        <v>46198</v>
      </c>
      <c r="C24" s="173" t="s">
        <v>561</v>
      </c>
      <c r="D24" s="174"/>
      <c r="E24" s="174">
        <f t="shared" si="0"/>
        <v>257816</v>
      </c>
      <c r="F24" s="175">
        <v>9538</v>
      </c>
      <c r="G24" s="176">
        <f t="shared" si="1"/>
        <v>211561.19</v>
      </c>
      <c r="H24" s="176">
        <f t="shared" si="2"/>
        <v>46254.809999999969</v>
      </c>
      <c r="I24" s="181">
        <f>I23+502</f>
        <v>11134.81</v>
      </c>
      <c r="J24" s="177" t="s">
        <v>582</v>
      </c>
    </row>
    <row r="25" spans="1:11" x14ac:dyDescent="0.2">
      <c r="A25" s="50" t="s">
        <v>586</v>
      </c>
      <c r="B25" s="51">
        <v>46231</v>
      </c>
      <c r="C25" s="52" t="s">
        <v>584</v>
      </c>
      <c r="D25" s="121">
        <v>0</v>
      </c>
      <c r="E25" s="54">
        <f t="shared" si="0"/>
        <v>257816</v>
      </c>
      <c r="F25" s="58"/>
      <c r="G25" s="55">
        <f t="shared" si="1"/>
        <v>211561.19</v>
      </c>
      <c r="H25" s="55">
        <f t="shared" si="2"/>
        <v>46254.809999999969</v>
      </c>
      <c r="I25" s="168"/>
    </row>
    <row r="26" spans="1:11" x14ac:dyDescent="0.2">
      <c r="A26" s="50"/>
      <c r="B26" s="51"/>
      <c r="C26" s="52"/>
      <c r="D26" s="54"/>
      <c r="E26" s="54">
        <f t="shared" si="0"/>
        <v>257816</v>
      </c>
      <c r="F26" s="58"/>
      <c r="G26" s="55">
        <f t="shared" si="1"/>
        <v>211561.19</v>
      </c>
      <c r="H26" s="55">
        <f t="shared" si="2"/>
        <v>46254.809999999969</v>
      </c>
      <c r="I26" s="168"/>
    </row>
    <row r="27" spans="1:11" x14ac:dyDescent="0.2">
      <c r="A27" s="50"/>
      <c r="B27" s="51"/>
      <c r="C27" s="52"/>
      <c r="D27" s="54"/>
      <c r="E27" s="54">
        <f t="shared" si="0"/>
        <v>257816</v>
      </c>
      <c r="F27" s="58"/>
      <c r="G27" s="55">
        <f t="shared" si="1"/>
        <v>211561.19</v>
      </c>
      <c r="H27" s="55">
        <f t="shared" si="2"/>
        <v>46254.809999999969</v>
      </c>
      <c r="I27" s="168"/>
    </row>
    <row r="28" spans="1:11" x14ac:dyDescent="0.2">
      <c r="A28" s="50"/>
      <c r="B28" s="52"/>
      <c r="C28" s="60"/>
      <c r="D28" s="55"/>
      <c r="E28" s="55"/>
      <c r="F28" s="55"/>
      <c r="G28" s="55"/>
      <c r="H28" s="55"/>
    </row>
    <row r="29" spans="1:11" ht="13.5" thickBot="1" x14ac:dyDescent="0.25">
      <c r="A29" s="50"/>
      <c r="B29" s="61"/>
      <c r="C29" s="62" t="s">
        <v>28</v>
      </c>
      <c r="D29" s="63">
        <f>SUM(D9:D28)</f>
        <v>257816</v>
      </c>
      <c r="E29" s="63"/>
      <c r="F29" s="63">
        <f>SUM(F9:F28)</f>
        <v>211561.19</v>
      </c>
      <c r="G29" s="63"/>
      <c r="H29" s="63">
        <f>D29-F29</f>
        <v>46254.81</v>
      </c>
    </row>
    <row r="30" spans="1:11" ht="13.5" thickTop="1" x14ac:dyDescent="0.2">
      <c r="A30" s="50"/>
      <c r="B30" s="52"/>
      <c r="C30" s="60"/>
      <c r="D30" s="55"/>
      <c r="E30" s="55"/>
      <c r="F30" s="55"/>
      <c r="G30" s="55"/>
      <c r="H30" s="55"/>
    </row>
    <row r="31" spans="1:11" x14ac:dyDescent="0.2">
      <c r="A31" s="50"/>
      <c r="B31" s="52"/>
      <c r="C31" s="60"/>
      <c r="D31" s="55"/>
      <c r="E31" s="55"/>
      <c r="F31" s="55"/>
      <c r="G31" s="55"/>
      <c r="H31" s="55"/>
    </row>
    <row r="32" spans="1:11" x14ac:dyDescent="0.2">
      <c r="A32" s="50"/>
      <c r="B32" s="52"/>
      <c r="C32" s="60" t="s">
        <v>225</v>
      </c>
      <c r="D32" s="55">
        <f>'[1]#9440.00 Bergstrom Construction'!$D$29</f>
        <v>7209</v>
      </c>
      <c r="E32" s="55"/>
      <c r="F32" s="55">
        <f>'[1]#9440.00 Bergstrom Construction'!$F$29</f>
        <v>6848.54</v>
      </c>
      <c r="G32" s="55"/>
      <c r="H32" s="55">
        <f>'[1]#9440.00 Bergstrom Construction'!$H$23</f>
        <v>360.45999999999913</v>
      </c>
      <c r="K32" s="132"/>
    </row>
    <row r="33" spans="1:9" ht="13.5" thickBot="1" x14ac:dyDescent="0.25">
      <c r="A33" s="50"/>
      <c r="B33" s="52"/>
      <c r="C33" s="79" t="s">
        <v>130</v>
      </c>
      <c r="D33" s="63">
        <f>SUM(D29+D32)</f>
        <v>265025</v>
      </c>
      <c r="E33" s="125"/>
      <c r="F33" s="63">
        <f>F29+F32</f>
        <v>218409.73</v>
      </c>
      <c r="G33" s="125"/>
      <c r="H33" s="63">
        <f>SUM(H29+H32)</f>
        <v>46615.27</v>
      </c>
    </row>
    <row r="34" spans="1:9" ht="13.5" thickTop="1" x14ac:dyDescent="0.2">
      <c r="A34" s="50"/>
      <c r="B34" s="52"/>
      <c r="C34" s="60"/>
      <c r="D34" s="55"/>
      <c r="E34" s="55"/>
      <c r="F34" s="55"/>
      <c r="G34" s="55"/>
      <c r="H34" s="55"/>
    </row>
    <row r="35" spans="1:9" x14ac:dyDescent="0.2">
      <c r="A35" s="50"/>
      <c r="B35" s="52"/>
      <c r="C35" s="60"/>
      <c r="D35" s="55"/>
      <c r="E35" s="55"/>
      <c r="F35" s="55"/>
      <c r="G35" s="55"/>
      <c r="H35" s="55"/>
    </row>
    <row r="36" spans="1:9" x14ac:dyDescent="0.2">
      <c r="A36" s="148" t="s">
        <v>263</v>
      </c>
      <c r="B36" s="52"/>
      <c r="C36" s="79"/>
      <c r="D36" s="39"/>
      <c r="E36" s="50"/>
      <c r="F36" s="64"/>
      <c r="G36" s="64"/>
      <c r="H36" s="39"/>
    </row>
    <row r="37" spans="1:9" x14ac:dyDescent="0.2">
      <c r="C37" s="60"/>
      <c r="D37" s="55"/>
      <c r="E37" s="55"/>
      <c r="F37" s="55"/>
      <c r="G37" s="55"/>
      <c r="H37" s="55"/>
    </row>
    <row r="38" spans="1:9" x14ac:dyDescent="0.2">
      <c r="C38" s="60"/>
      <c r="D38" s="55"/>
      <c r="E38" s="55"/>
      <c r="F38" s="55"/>
      <c r="G38" s="55"/>
      <c r="H38" s="55"/>
    </row>
    <row r="39" spans="1:9" s="68" customFormat="1" x14ac:dyDescent="0.2">
      <c r="A39" s="65"/>
      <c r="B39" s="66"/>
      <c r="C39" s="60"/>
      <c r="D39" s="55"/>
      <c r="E39" s="55"/>
      <c r="F39" s="55"/>
      <c r="G39" s="55"/>
      <c r="H39" s="55"/>
      <c r="I39" s="56"/>
    </row>
    <row r="40" spans="1:9" s="68" customFormat="1" x14ac:dyDescent="0.2">
      <c r="A40" s="65"/>
      <c r="B40" s="66"/>
      <c r="C40" s="60"/>
      <c r="D40" s="55"/>
      <c r="E40" s="55"/>
      <c r="F40" s="55"/>
      <c r="G40" s="55"/>
      <c r="H40" s="55"/>
      <c r="I40" s="56"/>
    </row>
    <row r="41" spans="1:9" s="68" customFormat="1" x14ac:dyDescent="0.2">
      <c r="A41" s="65"/>
      <c r="B41" s="66"/>
      <c r="C41" s="79"/>
      <c r="D41" s="126"/>
      <c r="E41" s="126"/>
      <c r="F41" s="126"/>
      <c r="G41" s="126"/>
      <c r="H41" s="126"/>
      <c r="I41" s="56"/>
    </row>
    <row r="42" spans="1:9" s="68" customFormat="1" x14ac:dyDescent="0.2">
      <c r="A42" s="65"/>
      <c r="B42" s="66"/>
      <c r="C42" s="67"/>
      <c r="D42" s="56"/>
      <c r="E42" s="65"/>
      <c r="H42" s="56"/>
      <c r="I42" s="56"/>
    </row>
    <row r="43" spans="1:9" s="68" customFormat="1" x14ac:dyDescent="0.2">
      <c r="A43" s="65"/>
      <c r="B43" s="66"/>
      <c r="C43" s="67"/>
      <c r="D43" s="56"/>
      <c r="E43" s="65"/>
      <c r="H43" s="56"/>
      <c r="I43" s="56"/>
    </row>
    <row r="44" spans="1:9" s="68" customFormat="1" x14ac:dyDescent="0.2">
      <c r="A44" s="65"/>
      <c r="B44" s="66"/>
      <c r="C44" s="79"/>
      <c r="D44" s="39"/>
      <c r="E44" s="50"/>
      <c r="F44" s="64"/>
      <c r="G44" s="64"/>
      <c r="H44" s="39"/>
      <c r="I44" s="56"/>
    </row>
    <row r="45" spans="1:9" s="68" customFormat="1" x14ac:dyDescent="0.2">
      <c r="A45" s="65"/>
      <c r="B45" s="66"/>
      <c r="C45" s="60"/>
      <c r="D45" s="55"/>
      <c r="E45" s="55"/>
      <c r="F45" s="55"/>
      <c r="G45" s="55"/>
      <c r="H45" s="55"/>
      <c r="I45" s="56"/>
    </row>
    <row r="46" spans="1:9" s="68" customFormat="1" x14ac:dyDescent="0.2">
      <c r="A46" s="65"/>
      <c r="B46" s="66"/>
      <c r="C46" s="60"/>
      <c r="D46" s="55"/>
      <c r="E46" s="55"/>
      <c r="F46" s="55"/>
      <c r="G46" s="55"/>
      <c r="H46" s="55"/>
      <c r="I46" s="56"/>
    </row>
    <row r="47" spans="1:9" s="68" customFormat="1" x14ac:dyDescent="0.2">
      <c r="A47" s="65"/>
      <c r="B47" s="66"/>
      <c r="C47" s="60"/>
      <c r="D47" s="55"/>
      <c r="E47" s="55"/>
      <c r="F47" s="55"/>
      <c r="G47" s="55"/>
      <c r="H47" s="55"/>
      <c r="I47" s="56"/>
    </row>
    <row r="48" spans="1:9" s="68" customFormat="1" x14ac:dyDescent="0.2">
      <c r="A48" s="65"/>
      <c r="B48" s="66"/>
      <c r="C48" s="60"/>
      <c r="D48" s="55"/>
      <c r="E48" s="55"/>
      <c r="F48" s="55"/>
      <c r="G48" s="55"/>
      <c r="H48" s="55"/>
      <c r="I48" s="56"/>
    </row>
    <row r="49" spans="1:9" s="68" customFormat="1" x14ac:dyDescent="0.2">
      <c r="A49" s="65"/>
      <c r="B49" s="66"/>
      <c r="C49" s="79"/>
      <c r="D49" s="126"/>
      <c r="E49" s="126"/>
      <c r="F49" s="126"/>
      <c r="G49" s="126"/>
      <c r="H49" s="126"/>
      <c r="I49" s="56"/>
    </row>
    <row r="50" spans="1:9" s="68" customFormat="1" x14ac:dyDescent="0.2">
      <c r="A50" s="65"/>
      <c r="B50" s="66"/>
      <c r="C50" s="67"/>
      <c r="D50" s="56"/>
      <c r="E50" s="65"/>
      <c r="H50" s="56"/>
      <c r="I50" s="56"/>
    </row>
    <row r="51" spans="1:9" s="68" customFormat="1" x14ac:dyDescent="0.2">
      <c r="A51" s="65"/>
      <c r="B51" s="66"/>
      <c r="C51" s="67"/>
      <c r="D51" s="56"/>
      <c r="E51" s="65"/>
      <c r="H51" s="56"/>
      <c r="I51" s="56"/>
    </row>
    <row r="52" spans="1:9" s="68" customFormat="1" x14ac:dyDescent="0.2">
      <c r="A52" s="65"/>
      <c r="B52" s="66"/>
      <c r="C52" s="79"/>
      <c r="D52" s="39"/>
      <c r="E52" s="50"/>
      <c r="F52" s="64"/>
      <c r="G52" s="64"/>
      <c r="H52" s="39"/>
      <c r="I52" s="56"/>
    </row>
    <row r="53" spans="1:9" s="68" customFormat="1" x14ac:dyDescent="0.2">
      <c r="A53" s="65"/>
      <c r="B53" s="66"/>
      <c r="C53" s="60"/>
      <c r="D53" s="55"/>
      <c r="E53" s="55"/>
      <c r="F53" s="55"/>
      <c r="G53" s="55"/>
      <c r="H53" s="55"/>
      <c r="I53" s="56"/>
    </row>
    <row r="54" spans="1:9" s="68" customFormat="1" x14ac:dyDescent="0.2">
      <c r="A54" s="65"/>
      <c r="B54" s="66"/>
      <c r="C54" s="60"/>
      <c r="D54" s="55"/>
      <c r="E54" s="55"/>
      <c r="F54" s="55"/>
      <c r="G54" s="55"/>
      <c r="H54" s="55"/>
      <c r="I54" s="56"/>
    </row>
    <row r="55" spans="1:9" s="68" customFormat="1" x14ac:dyDescent="0.2">
      <c r="A55" s="65"/>
      <c r="B55" s="66"/>
      <c r="C55" s="60"/>
      <c r="D55" s="55"/>
      <c r="E55" s="55"/>
      <c r="F55" s="55"/>
      <c r="G55" s="55"/>
      <c r="H55" s="55"/>
      <c r="I55" s="56"/>
    </row>
    <row r="56" spans="1:9" s="68" customFormat="1" x14ac:dyDescent="0.2">
      <c r="A56" s="65"/>
      <c r="B56" s="66"/>
      <c r="C56" s="60"/>
      <c r="D56" s="55"/>
      <c r="E56" s="55"/>
      <c r="F56" s="55"/>
      <c r="G56" s="55"/>
      <c r="H56" s="55"/>
      <c r="I56" s="56"/>
    </row>
    <row r="57" spans="1:9" s="68" customFormat="1" x14ac:dyDescent="0.2">
      <c r="A57" s="65"/>
      <c r="B57" s="66"/>
      <c r="C57" s="79"/>
      <c r="D57" s="126"/>
      <c r="E57" s="126"/>
      <c r="F57" s="126"/>
      <c r="G57" s="126"/>
      <c r="H57" s="126"/>
      <c r="I57" s="56"/>
    </row>
    <row r="58" spans="1:9" s="68" customFormat="1" x14ac:dyDescent="0.2">
      <c r="A58" s="65"/>
      <c r="B58" s="66"/>
      <c r="C58" s="79"/>
      <c r="D58" s="126"/>
      <c r="E58" s="126"/>
      <c r="F58" s="126"/>
      <c r="G58" s="126"/>
      <c r="H58" s="126"/>
      <c r="I58" s="56"/>
    </row>
    <row r="59" spans="1:9" s="68" customFormat="1" x14ac:dyDescent="0.2">
      <c r="A59" s="65"/>
      <c r="B59" s="66"/>
      <c r="C59" s="79"/>
      <c r="D59" s="126"/>
      <c r="E59" s="126"/>
      <c r="F59" s="126"/>
      <c r="G59" s="126"/>
      <c r="H59" s="126"/>
      <c r="I59" s="56"/>
    </row>
    <row r="60" spans="1:9" s="68" customFormat="1" x14ac:dyDescent="0.2">
      <c r="A60" s="65"/>
      <c r="B60" s="66"/>
      <c r="C60" s="79"/>
      <c r="D60" s="39"/>
      <c r="E60" s="50"/>
      <c r="F60" s="64"/>
      <c r="G60" s="64"/>
      <c r="H60" s="39"/>
      <c r="I60" s="56"/>
    </row>
    <row r="61" spans="1:9" s="68" customFormat="1" x14ac:dyDescent="0.2">
      <c r="A61" s="65"/>
      <c r="B61" s="66"/>
      <c r="C61" s="60"/>
      <c r="D61" s="55"/>
      <c r="E61" s="55"/>
      <c r="F61" s="55"/>
      <c r="G61" s="55"/>
      <c r="H61" s="55"/>
      <c r="I61" s="56"/>
    </row>
    <row r="62" spans="1:9" s="68" customFormat="1" x14ac:dyDescent="0.2">
      <c r="A62" s="65"/>
      <c r="B62" s="66"/>
      <c r="C62" s="60"/>
      <c r="D62" s="55"/>
      <c r="E62" s="55"/>
      <c r="F62" s="55"/>
      <c r="G62" s="55"/>
      <c r="H62" s="55"/>
      <c r="I62" s="56"/>
    </row>
    <row r="63" spans="1:9" s="68" customFormat="1" x14ac:dyDescent="0.2">
      <c r="A63" s="65"/>
      <c r="B63" s="66"/>
      <c r="C63" s="60"/>
      <c r="D63" s="55"/>
      <c r="E63" s="55"/>
      <c r="F63" s="55"/>
      <c r="G63" s="55"/>
      <c r="H63" s="55"/>
      <c r="I63" s="56"/>
    </row>
    <row r="64" spans="1:9" s="68" customFormat="1" x14ac:dyDescent="0.2">
      <c r="A64" s="65"/>
      <c r="B64" s="66"/>
      <c r="C64" s="60"/>
      <c r="D64" s="55"/>
      <c r="E64" s="55"/>
      <c r="F64" s="55"/>
      <c r="G64" s="55"/>
      <c r="H64" s="55"/>
      <c r="I64" s="56"/>
    </row>
    <row r="65" spans="1:9" s="68" customFormat="1" x14ac:dyDescent="0.2">
      <c r="A65" s="65"/>
      <c r="B65" s="66"/>
      <c r="C65" s="79"/>
      <c r="D65" s="126"/>
      <c r="E65" s="126"/>
      <c r="F65" s="126"/>
      <c r="G65" s="126"/>
      <c r="H65" s="126"/>
      <c r="I65" s="56"/>
    </row>
    <row r="66" spans="1:9" s="68" customFormat="1" x14ac:dyDescent="0.2">
      <c r="A66" s="65"/>
      <c r="B66" s="66"/>
      <c r="C66" s="79"/>
      <c r="D66" s="126"/>
      <c r="E66" s="126"/>
      <c r="F66" s="126"/>
      <c r="G66" s="126"/>
      <c r="H66" s="126"/>
      <c r="I66" s="56"/>
    </row>
    <row r="67" spans="1:9" s="68" customFormat="1" x14ac:dyDescent="0.2">
      <c r="A67" s="65"/>
      <c r="B67" s="66"/>
      <c r="C67" s="79"/>
      <c r="D67" s="126"/>
      <c r="E67" s="126"/>
      <c r="F67" s="126"/>
      <c r="G67" s="126"/>
      <c r="H67" s="126"/>
      <c r="I67" s="56"/>
    </row>
    <row r="68" spans="1:9" s="68" customFormat="1" x14ac:dyDescent="0.2">
      <c r="A68" s="65"/>
      <c r="B68" s="66"/>
      <c r="C68" s="79"/>
      <c r="D68" s="39"/>
      <c r="E68" s="50"/>
      <c r="F68" s="64"/>
      <c r="G68" s="64"/>
      <c r="H68" s="39"/>
      <c r="I68" s="56"/>
    </row>
    <row r="69" spans="1:9" s="68" customFormat="1" x14ac:dyDescent="0.2">
      <c r="A69" s="65"/>
      <c r="B69" s="66"/>
      <c r="C69" s="60"/>
      <c r="D69" s="55"/>
      <c r="E69" s="55"/>
      <c r="F69" s="55"/>
      <c r="G69" s="55"/>
      <c r="H69" s="55"/>
      <c r="I69" s="56"/>
    </row>
    <row r="70" spans="1:9" s="68" customFormat="1" x14ac:dyDescent="0.2">
      <c r="A70" s="65"/>
      <c r="B70" s="66"/>
      <c r="C70" s="60"/>
      <c r="D70" s="55"/>
      <c r="E70" s="55"/>
      <c r="F70" s="55"/>
      <c r="G70" s="55"/>
      <c r="H70" s="55"/>
      <c r="I70" s="56"/>
    </row>
    <row r="71" spans="1:9" s="68" customFormat="1" x14ac:dyDescent="0.2">
      <c r="A71" s="65"/>
      <c r="B71" s="66"/>
      <c r="C71" s="60"/>
      <c r="D71" s="55"/>
      <c r="E71" s="55"/>
      <c r="F71" s="55"/>
      <c r="G71" s="55"/>
      <c r="H71" s="55"/>
      <c r="I71" s="56"/>
    </row>
    <row r="72" spans="1:9" s="68" customFormat="1" x14ac:dyDescent="0.2">
      <c r="A72" s="65"/>
      <c r="B72" s="66"/>
      <c r="C72" s="60"/>
      <c r="D72" s="55"/>
      <c r="E72" s="55"/>
      <c r="F72" s="55"/>
      <c r="G72" s="55"/>
      <c r="H72" s="55"/>
      <c r="I72" s="56"/>
    </row>
    <row r="73" spans="1:9" s="68" customFormat="1" x14ac:dyDescent="0.2">
      <c r="A73" s="65"/>
      <c r="B73" s="66"/>
      <c r="C73" s="79"/>
      <c r="D73" s="126"/>
      <c r="E73" s="126"/>
      <c r="F73" s="126"/>
      <c r="G73" s="126"/>
      <c r="H73" s="126"/>
      <c r="I73" s="56"/>
    </row>
    <row r="74" spans="1:9" s="68" customFormat="1" x14ac:dyDescent="0.2">
      <c r="A74" s="65"/>
      <c r="B74" s="66"/>
      <c r="C74" s="67"/>
      <c r="D74" s="56"/>
      <c r="E74" s="65"/>
      <c r="H74" s="56"/>
      <c r="I74" s="56"/>
    </row>
    <row r="75" spans="1:9" s="68" customFormat="1" x14ac:dyDescent="0.2">
      <c r="A75" s="65"/>
      <c r="B75" s="66"/>
      <c r="C75" s="67"/>
      <c r="D75" s="56"/>
      <c r="E75" s="65"/>
      <c r="H75" s="56"/>
      <c r="I75" s="56"/>
    </row>
    <row r="76" spans="1:9" s="68" customFormat="1" x14ac:dyDescent="0.2">
      <c r="A76" s="65"/>
      <c r="B76" s="66"/>
      <c r="C76" s="79"/>
      <c r="D76" s="39"/>
      <c r="E76" s="50"/>
      <c r="F76" s="64"/>
      <c r="G76" s="64"/>
      <c r="H76" s="39"/>
      <c r="I76" s="56"/>
    </row>
    <row r="77" spans="1:9" s="68" customFormat="1" x14ac:dyDescent="0.2">
      <c r="A77" s="65"/>
      <c r="B77" s="66"/>
      <c r="C77" s="60"/>
      <c r="D77" s="55"/>
      <c r="E77" s="55"/>
      <c r="F77" s="55"/>
      <c r="G77" s="55"/>
      <c r="H77" s="55"/>
      <c r="I77" s="56"/>
    </row>
    <row r="78" spans="1:9" s="68" customFormat="1" x14ac:dyDescent="0.2">
      <c r="A78" s="65"/>
      <c r="B78" s="66"/>
      <c r="C78" s="60"/>
      <c r="D78" s="55"/>
      <c r="E78" s="55"/>
      <c r="F78" s="55"/>
      <c r="G78" s="55"/>
      <c r="H78" s="55"/>
      <c r="I78" s="56"/>
    </row>
    <row r="79" spans="1:9" s="68" customFormat="1" x14ac:dyDescent="0.2">
      <c r="A79" s="65"/>
      <c r="B79" s="66"/>
      <c r="C79" s="60"/>
      <c r="D79" s="55"/>
      <c r="E79" s="55"/>
      <c r="F79" s="55"/>
      <c r="G79" s="55"/>
      <c r="H79" s="55"/>
      <c r="I79" s="56"/>
    </row>
    <row r="80" spans="1:9" s="68" customFormat="1" x14ac:dyDescent="0.2">
      <c r="A80" s="65"/>
      <c r="B80" s="66"/>
      <c r="C80" s="60"/>
      <c r="D80" s="55"/>
      <c r="E80" s="55"/>
      <c r="F80" s="55"/>
      <c r="G80" s="55"/>
      <c r="H80" s="55"/>
      <c r="I80" s="56"/>
    </row>
    <row r="81" spans="1:9" s="68" customFormat="1" x14ac:dyDescent="0.2">
      <c r="A81" s="65"/>
      <c r="B81" s="66"/>
      <c r="C81" s="79"/>
      <c r="D81" s="126"/>
      <c r="E81" s="126"/>
      <c r="F81" s="126"/>
      <c r="G81" s="126"/>
      <c r="H81" s="126"/>
      <c r="I81" s="56"/>
    </row>
    <row r="82" spans="1:9" s="68" customFormat="1" x14ac:dyDescent="0.2">
      <c r="A82" s="65"/>
      <c r="B82" s="66"/>
      <c r="C82" s="67"/>
      <c r="D82" s="56"/>
      <c r="E82" s="65"/>
      <c r="H82" s="56"/>
      <c r="I82" s="56"/>
    </row>
    <row r="83" spans="1:9" s="68" customFormat="1" x14ac:dyDescent="0.2">
      <c r="A83" s="65"/>
      <c r="B83" s="66"/>
      <c r="C83" s="67"/>
      <c r="D83" s="56"/>
      <c r="E83" s="65"/>
      <c r="H83" s="56"/>
      <c r="I83" s="56"/>
    </row>
    <row r="84" spans="1:9" s="68" customFormat="1" x14ac:dyDescent="0.2">
      <c r="A84" s="65"/>
      <c r="B84" s="66"/>
      <c r="C84" s="79"/>
      <c r="D84" s="39"/>
      <c r="E84" s="50"/>
      <c r="F84" s="64"/>
      <c r="G84" s="64"/>
      <c r="H84" s="39"/>
      <c r="I84" s="56"/>
    </row>
    <row r="85" spans="1:9" s="68" customFormat="1" x14ac:dyDescent="0.2">
      <c r="A85" s="65"/>
      <c r="B85" s="66"/>
      <c r="C85" s="60"/>
      <c r="D85" s="55"/>
      <c r="E85" s="55"/>
      <c r="F85" s="55"/>
      <c r="G85" s="55"/>
      <c r="H85" s="55"/>
      <c r="I85" s="56"/>
    </row>
    <row r="86" spans="1:9" s="68" customFormat="1" x14ac:dyDescent="0.2">
      <c r="A86" s="65"/>
      <c r="B86" s="66"/>
      <c r="C86" s="60"/>
      <c r="D86" s="55"/>
      <c r="E86" s="55"/>
      <c r="F86" s="55"/>
      <c r="G86" s="55"/>
      <c r="H86" s="55"/>
      <c r="I86" s="56"/>
    </row>
    <row r="87" spans="1:9" s="68" customFormat="1" x14ac:dyDescent="0.2">
      <c r="A87" s="65"/>
      <c r="B87" s="66"/>
      <c r="C87" s="60"/>
      <c r="D87" s="55"/>
      <c r="E87" s="55"/>
      <c r="F87" s="55"/>
      <c r="G87" s="55"/>
      <c r="H87" s="55"/>
      <c r="I87" s="56"/>
    </row>
    <row r="88" spans="1:9" s="68" customFormat="1" x14ac:dyDescent="0.2">
      <c r="A88" s="65"/>
      <c r="B88" s="66"/>
      <c r="C88" s="60"/>
      <c r="D88" s="55"/>
      <c r="E88" s="55"/>
      <c r="F88" s="55"/>
      <c r="G88" s="55"/>
      <c r="H88" s="55"/>
      <c r="I88" s="56"/>
    </row>
    <row r="89" spans="1:9" s="68" customFormat="1" x14ac:dyDescent="0.2">
      <c r="A89" s="65"/>
      <c r="B89" s="66"/>
      <c r="C89" s="79"/>
      <c r="D89" s="126"/>
      <c r="E89" s="126"/>
      <c r="F89" s="126"/>
      <c r="G89" s="126"/>
      <c r="H89" s="126"/>
      <c r="I89" s="56"/>
    </row>
    <row r="90" spans="1:9" s="68" customFormat="1" x14ac:dyDescent="0.2">
      <c r="A90" s="65"/>
      <c r="B90" s="66"/>
      <c r="C90" s="67"/>
      <c r="D90" s="56"/>
      <c r="E90" s="65"/>
      <c r="H90" s="56"/>
      <c r="I90" s="56"/>
    </row>
    <row r="91" spans="1:9" s="68" customFormat="1" x14ac:dyDescent="0.2">
      <c r="A91" s="65"/>
      <c r="B91" s="66"/>
      <c r="C91" s="67"/>
      <c r="D91" s="56"/>
      <c r="E91" s="65"/>
      <c r="H91" s="56"/>
      <c r="I91" s="56"/>
    </row>
    <row r="92" spans="1:9" s="68" customFormat="1" x14ac:dyDescent="0.2">
      <c r="A92" s="65"/>
      <c r="B92" s="66"/>
      <c r="C92" s="79"/>
      <c r="D92" s="39"/>
      <c r="E92" s="50"/>
      <c r="F92" s="64"/>
      <c r="G92" s="64"/>
      <c r="H92" s="39"/>
      <c r="I92" s="56"/>
    </row>
    <row r="93" spans="1:9" s="68" customFormat="1" x14ac:dyDescent="0.2">
      <c r="A93" s="65"/>
      <c r="B93" s="66"/>
      <c r="C93" s="60"/>
      <c r="D93" s="55"/>
      <c r="E93" s="55"/>
      <c r="F93" s="55"/>
      <c r="G93" s="55"/>
      <c r="H93" s="55"/>
      <c r="I93" s="56"/>
    </row>
    <row r="94" spans="1:9" s="68" customFormat="1" x14ac:dyDescent="0.2">
      <c r="A94" s="65"/>
      <c r="B94" s="66"/>
      <c r="C94" s="60"/>
      <c r="D94" s="55"/>
      <c r="E94" s="55"/>
      <c r="F94" s="55"/>
      <c r="G94" s="55"/>
      <c r="H94" s="55"/>
      <c r="I94" s="56"/>
    </row>
    <row r="95" spans="1:9" s="68" customFormat="1" x14ac:dyDescent="0.2">
      <c r="A95" s="65"/>
      <c r="B95" s="66"/>
      <c r="C95" s="60"/>
      <c r="D95" s="55"/>
      <c r="E95" s="55"/>
      <c r="F95" s="55"/>
      <c r="G95" s="55"/>
      <c r="H95" s="55"/>
      <c r="I95" s="56"/>
    </row>
    <row r="96" spans="1:9" s="68" customFormat="1" x14ac:dyDescent="0.2">
      <c r="A96" s="65"/>
      <c r="B96" s="66"/>
      <c r="C96" s="60"/>
      <c r="D96" s="55"/>
      <c r="E96" s="55"/>
      <c r="F96" s="55"/>
      <c r="G96" s="55"/>
      <c r="H96" s="55"/>
      <c r="I96" s="56"/>
    </row>
    <row r="97" spans="1:9" s="68" customFormat="1" x14ac:dyDescent="0.2">
      <c r="A97" s="65"/>
      <c r="B97" s="66"/>
      <c r="C97" s="79"/>
      <c r="D97" s="126"/>
      <c r="E97" s="126"/>
      <c r="F97" s="126"/>
      <c r="G97" s="126"/>
      <c r="H97" s="126"/>
      <c r="I97" s="56"/>
    </row>
    <row r="98" spans="1:9" s="68" customFormat="1" x14ac:dyDescent="0.2">
      <c r="A98" s="65"/>
      <c r="B98" s="66"/>
      <c r="C98" s="67"/>
      <c r="D98" s="56"/>
      <c r="E98" s="65"/>
      <c r="H98" s="56"/>
      <c r="I98" s="56"/>
    </row>
    <row r="99" spans="1:9" s="68" customFormat="1" x14ac:dyDescent="0.2">
      <c r="A99" s="65"/>
      <c r="B99" s="66"/>
      <c r="C99" s="67"/>
      <c r="D99" s="56"/>
      <c r="E99" s="65"/>
      <c r="H99" s="56"/>
      <c r="I99" s="56"/>
    </row>
    <row r="100" spans="1:9" s="68" customFormat="1" x14ac:dyDescent="0.2">
      <c r="A100" s="65"/>
      <c r="B100" s="66"/>
      <c r="C100" s="60"/>
      <c r="D100" s="55"/>
      <c r="E100" s="65"/>
      <c r="F100" s="64"/>
      <c r="H100" s="55"/>
      <c r="I100" s="56"/>
    </row>
    <row r="101" spans="1:9" s="68" customFormat="1" x14ac:dyDescent="0.2">
      <c r="A101" s="65"/>
      <c r="B101" s="66"/>
      <c r="C101" s="79"/>
      <c r="D101" s="126"/>
      <c r="E101" s="126"/>
      <c r="F101" s="126"/>
      <c r="G101" s="126"/>
      <c r="H101" s="126"/>
      <c r="I101" s="56"/>
    </row>
    <row r="102" spans="1:9" s="68" customFormat="1" x14ac:dyDescent="0.2">
      <c r="A102" s="65"/>
      <c r="B102" s="66"/>
      <c r="C102" s="67"/>
      <c r="D102" s="56"/>
      <c r="E102" s="65"/>
      <c r="H102" s="56"/>
      <c r="I102" s="56"/>
    </row>
    <row r="103" spans="1:9" s="68" customFormat="1" x14ac:dyDescent="0.2">
      <c r="A103" s="65"/>
      <c r="B103" s="66"/>
      <c r="C103" s="67"/>
      <c r="D103" s="56"/>
      <c r="E103" s="65"/>
      <c r="H103" s="56"/>
      <c r="I103" s="56"/>
    </row>
    <row r="104" spans="1:9" s="68" customFormat="1" x14ac:dyDescent="0.2">
      <c r="A104" s="65"/>
      <c r="B104" s="66"/>
      <c r="C104" s="67"/>
      <c r="D104" s="56"/>
      <c r="E104" s="65"/>
      <c r="H104" s="56"/>
      <c r="I104" s="56"/>
    </row>
    <row r="105" spans="1:9" s="68" customFormat="1" x14ac:dyDescent="0.2">
      <c r="A105" s="65"/>
      <c r="B105" s="66"/>
      <c r="C105" s="67"/>
      <c r="D105" s="56"/>
      <c r="E105" s="65"/>
      <c r="H105" s="56"/>
      <c r="I105" s="56"/>
    </row>
    <row r="106" spans="1:9" s="68" customFormat="1" x14ac:dyDescent="0.2">
      <c r="A106" s="65"/>
      <c r="B106" s="66"/>
      <c r="C106" s="67"/>
      <c r="D106" s="56"/>
      <c r="E106" s="65"/>
      <c r="H106" s="56"/>
      <c r="I106" s="56"/>
    </row>
    <row r="107" spans="1:9" s="68" customFormat="1" x14ac:dyDescent="0.2">
      <c r="A107" s="65"/>
      <c r="B107" s="66"/>
      <c r="C107" s="67"/>
      <c r="D107" s="56"/>
      <c r="E107" s="65"/>
      <c r="H107" s="56"/>
      <c r="I107" s="56"/>
    </row>
    <row r="108" spans="1:9" s="68" customFormat="1" x14ac:dyDescent="0.2">
      <c r="A108" s="65"/>
      <c r="B108" s="66"/>
      <c r="C108" s="67"/>
      <c r="D108" s="56"/>
      <c r="E108" s="65"/>
      <c r="H108" s="56"/>
      <c r="I108" s="56"/>
    </row>
    <row r="109" spans="1:9" s="68" customFormat="1" x14ac:dyDescent="0.2">
      <c r="A109" s="65"/>
      <c r="B109" s="66"/>
      <c r="C109" s="67"/>
      <c r="D109" s="56"/>
      <c r="E109" s="65"/>
      <c r="H109" s="56"/>
      <c r="I109" s="56"/>
    </row>
    <row r="110" spans="1:9" s="68" customFormat="1" x14ac:dyDescent="0.2">
      <c r="A110" s="65"/>
      <c r="B110" s="66"/>
      <c r="C110" s="67"/>
      <c r="D110" s="56"/>
      <c r="E110" s="65"/>
      <c r="H110" s="56"/>
      <c r="I110" s="56"/>
    </row>
    <row r="111" spans="1:9" s="68" customFormat="1" x14ac:dyDescent="0.2">
      <c r="A111" s="65"/>
      <c r="B111" s="66"/>
      <c r="C111" s="67"/>
      <c r="D111" s="56"/>
      <c r="E111" s="65"/>
      <c r="H111" s="56"/>
      <c r="I111" s="56"/>
    </row>
    <row r="112" spans="1:9" s="68" customFormat="1" x14ac:dyDescent="0.2">
      <c r="A112" s="65"/>
      <c r="B112" s="66"/>
      <c r="C112" s="67"/>
      <c r="D112" s="56"/>
      <c r="E112" s="65"/>
      <c r="H112" s="56"/>
      <c r="I112" s="56"/>
    </row>
    <row r="113" spans="1:9" s="68" customFormat="1" x14ac:dyDescent="0.2">
      <c r="A113" s="65"/>
      <c r="B113" s="66"/>
      <c r="C113" s="67"/>
      <c r="D113" s="56"/>
      <c r="E113" s="65"/>
      <c r="H113" s="56"/>
      <c r="I113" s="56"/>
    </row>
    <row r="114" spans="1:9" s="68" customFormat="1" x14ac:dyDescent="0.2">
      <c r="A114" s="65"/>
      <c r="B114" s="66"/>
      <c r="C114" s="67"/>
      <c r="D114" s="56"/>
      <c r="E114" s="65"/>
      <c r="H114" s="56"/>
      <c r="I114" s="56"/>
    </row>
    <row r="115" spans="1:9" s="68" customFormat="1" x14ac:dyDescent="0.2">
      <c r="A115" s="65"/>
      <c r="B115" s="66"/>
      <c r="C115" s="67"/>
      <c r="D115" s="56"/>
      <c r="E115" s="65"/>
      <c r="H115" s="56"/>
      <c r="I115" s="56"/>
    </row>
    <row r="116" spans="1:9" s="68" customFormat="1" x14ac:dyDescent="0.2">
      <c r="A116" s="65"/>
      <c r="B116" s="66"/>
      <c r="C116" s="67"/>
      <c r="D116" s="56"/>
      <c r="E116" s="65"/>
      <c r="H116" s="56"/>
      <c r="I116" s="56"/>
    </row>
    <row r="117" spans="1:9" s="68" customFormat="1" x14ac:dyDescent="0.2">
      <c r="A117" s="65"/>
      <c r="B117" s="66"/>
      <c r="C117" s="67"/>
      <c r="D117" s="56"/>
      <c r="E117" s="65"/>
      <c r="H117" s="56"/>
      <c r="I117" s="56"/>
    </row>
    <row r="118" spans="1:9" s="68" customFormat="1" x14ac:dyDescent="0.2">
      <c r="A118" s="65"/>
      <c r="B118" s="66"/>
      <c r="C118" s="67"/>
      <c r="D118" s="56"/>
      <c r="E118" s="65"/>
      <c r="H118" s="56"/>
      <c r="I118" s="56"/>
    </row>
    <row r="119" spans="1:9" s="68" customFormat="1" x14ac:dyDescent="0.2">
      <c r="A119" s="65"/>
      <c r="B119" s="66"/>
      <c r="C119" s="67"/>
      <c r="D119" s="56"/>
      <c r="E119" s="65"/>
      <c r="H119" s="56"/>
      <c r="I119" s="56"/>
    </row>
    <row r="120" spans="1:9" s="68" customFormat="1" x14ac:dyDescent="0.2">
      <c r="A120" s="65"/>
      <c r="B120" s="66"/>
      <c r="C120" s="67"/>
      <c r="D120" s="56"/>
      <c r="E120" s="65"/>
      <c r="H120" s="56"/>
      <c r="I120" s="56"/>
    </row>
    <row r="121" spans="1:9" s="68" customFormat="1" x14ac:dyDescent="0.2">
      <c r="A121" s="65"/>
      <c r="B121" s="66"/>
      <c r="C121" s="67"/>
      <c r="D121" s="56"/>
      <c r="E121" s="65"/>
      <c r="H121" s="56"/>
      <c r="I121" s="56"/>
    </row>
    <row r="122" spans="1:9" s="68" customFormat="1" x14ac:dyDescent="0.2">
      <c r="A122" s="65"/>
      <c r="B122" s="66"/>
      <c r="C122" s="67"/>
      <c r="D122" s="56"/>
      <c r="E122" s="65"/>
      <c r="H122" s="56"/>
      <c r="I122" s="56"/>
    </row>
    <row r="123" spans="1:9" s="68" customFormat="1" x14ac:dyDescent="0.2">
      <c r="A123" s="65"/>
      <c r="B123" s="66"/>
      <c r="C123" s="67"/>
      <c r="D123" s="56"/>
      <c r="E123" s="65"/>
      <c r="H123" s="56"/>
      <c r="I123" s="56"/>
    </row>
    <row r="124" spans="1:9" s="68" customFormat="1" x14ac:dyDescent="0.2">
      <c r="A124" s="65"/>
      <c r="B124" s="66"/>
      <c r="C124" s="67"/>
      <c r="D124" s="56"/>
      <c r="E124" s="65"/>
      <c r="H124" s="56"/>
      <c r="I124" s="56"/>
    </row>
    <row r="125" spans="1:9" s="68" customFormat="1" x14ac:dyDescent="0.2">
      <c r="A125" s="65"/>
      <c r="B125" s="66"/>
      <c r="C125" s="67"/>
      <c r="D125" s="56"/>
      <c r="E125" s="65"/>
      <c r="H125" s="56"/>
      <c r="I125" s="56"/>
    </row>
    <row r="126" spans="1:9" s="68" customFormat="1" x14ac:dyDescent="0.2">
      <c r="A126" s="65"/>
      <c r="B126" s="66"/>
      <c r="C126" s="67"/>
      <c r="D126" s="56"/>
      <c r="E126" s="65"/>
      <c r="H126" s="56"/>
      <c r="I126" s="56"/>
    </row>
    <row r="127" spans="1:9" s="68" customFormat="1" x14ac:dyDescent="0.2">
      <c r="A127" s="65"/>
      <c r="B127" s="66"/>
      <c r="C127" s="67"/>
      <c r="D127" s="56"/>
      <c r="E127" s="65"/>
      <c r="H127" s="56"/>
      <c r="I127" s="56"/>
    </row>
    <row r="128" spans="1:9" s="68" customFormat="1" x14ac:dyDescent="0.2">
      <c r="A128" s="65"/>
      <c r="B128" s="66"/>
      <c r="C128" s="67"/>
      <c r="D128" s="56"/>
      <c r="E128" s="65"/>
      <c r="H128" s="56"/>
      <c r="I128" s="56"/>
    </row>
    <row r="129" spans="1:9" s="68" customFormat="1" x14ac:dyDescent="0.2">
      <c r="A129" s="65"/>
      <c r="B129" s="66"/>
      <c r="C129" s="67"/>
      <c r="D129" s="56"/>
      <c r="E129" s="65"/>
      <c r="H129" s="56"/>
      <c r="I129" s="56"/>
    </row>
    <row r="130" spans="1:9" s="68" customFormat="1" x14ac:dyDescent="0.2">
      <c r="A130" s="65"/>
      <c r="B130" s="66"/>
      <c r="C130" s="67"/>
      <c r="D130" s="56"/>
      <c r="E130" s="65"/>
      <c r="H130" s="56"/>
      <c r="I130" s="56"/>
    </row>
    <row r="131" spans="1:9" s="68" customFormat="1" x14ac:dyDescent="0.2">
      <c r="A131" s="65"/>
      <c r="B131" s="66"/>
      <c r="C131" s="67"/>
      <c r="D131" s="56"/>
      <c r="E131" s="65"/>
      <c r="H131" s="56"/>
      <c r="I131" s="56"/>
    </row>
    <row r="132" spans="1:9" s="68" customFormat="1" x14ac:dyDescent="0.2">
      <c r="A132" s="65"/>
      <c r="B132" s="66"/>
      <c r="C132" s="67"/>
      <c r="D132" s="56"/>
      <c r="E132" s="65"/>
      <c r="H132" s="56"/>
      <c r="I132" s="56"/>
    </row>
    <row r="133" spans="1:9" s="68" customFormat="1" x14ac:dyDescent="0.2">
      <c r="A133" s="65"/>
      <c r="B133" s="66"/>
      <c r="C133" s="67"/>
      <c r="D133" s="56"/>
      <c r="E133" s="65"/>
      <c r="H133" s="56"/>
      <c r="I133" s="56"/>
    </row>
    <row r="134" spans="1:9" s="68" customFormat="1" x14ac:dyDescent="0.2">
      <c r="A134" s="65"/>
      <c r="B134" s="66"/>
      <c r="C134" s="67"/>
      <c r="D134" s="56"/>
      <c r="E134" s="65"/>
      <c r="H134" s="56"/>
      <c r="I134" s="56"/>
    </row>
    <row r="135" spans="1:9" s="68" customFormat="1" x14ac:dyDescent="0.2">
      <c r="A135" s="65"/>
      <c r="B135" s="66"/>
      <c r="C135" s="67"/>
      <c r="D135" s="56"/>
      <c r="E135" s="65"/>
      <c r="H135" s="56"/>
      <c r="I135" s="56"/>
    </row>
    <row r="136" spans="1:9" s="68" customFormat="1" x14ac:dyDescent="0.2">
      <c r="A136" s="65"/>
      <c r="B136" s="66"/>
      <c r="C136" s="67"/>
      <c r="D136" s="56"/>
      <c r="E136" s="65"/>
      <c r="H136" s="56"/>
      <c r="I136" s="56"/>
    </row>
    <row r="137" spans="1:9" s="68" customFormat="1" x14ac:dyDescent="0.2">
      <c r="A137" s="65"/>
      <c r="B137" s="66"/>
      <c r="C137" s="67"/>
      <c r="D137" s="56"/>
      <c r="E137" s="65"/>
      <c r="H137" s="56"/>
      <c r="I137" s="56"/>
    </row>
    <row r="138" spans="1:9" s="68" customFormat="1" x14ac:dyDescent="0.2">
      <c r="A138" s="65"/>
      <c r="B138" s="66"/>
      <c r="C138" s="67"/>
      <c r="D138" s="56"/>
      <c r="E138" s="65"/>
      <c r="H138" s="56"/>
      <c r="I138" s="56"/>
    </row>
    <row r="139" spans="1:9" s="68" customFormat="1" x14ac:dyDescent="0.2">
      <c r="A139" s="65"/>
      <c r="B139" s="66"/>
      <c r="C139" s="67"/>
      <c r="D139" s="56"/>
      <c r="E139" s="65"/>
      <c r="H139" s="56"/>
      <c r="I139" s="56"/>
    </row>
    <row r="140" spans="1:9" s="68" customFormat="1" x14ac:dyDescent="0.2">
      <c r="A140" s="65"/>
      <c r="B140" s="66"/>
      <c r="C140" s="67"/>
      <c r="D140" s="56"/>
      <c r="E140" s="65"/>
      <c r="H140" s="56"/>
      <c r="I140" s="56"/>
    </row>
    <row r="141" spans="1:9" s="68" customFormat="1" x14ac:dyDescent="0.2">
      <c r="A141" s="65"/>
      <c r="B141" s="66"/>
      <c r="C141" s="67"/>
      <c r="D141" s="56"/>
      <c r="E141" s="65"/>
      <c r="H141" s="56"/>
      <c r="I141" s="56"/>
    </row>
    <row r="142" spans="1:9" s="68" customFormat="1" x14ac:dyDescent="0.2">
      <c r="A142" s="65"/>
      <c r="B142" s="66"/>
      <c r="C142" s="67"/>
      <c r="D142" s="56"/>
      <c r="E142" s="65"/>
      <c r="H142" s="56"/>
      <c r="I142" s="56"/>
    </row>
    <row r="143" spans="1:9" s="68" customFormat="1" x14ac:dyDescent="0.2">
      <c r="A143" s="65"/>
      <c r="B143" s="66"/>
      <c r="C143" s="67"/>
      <c r="D143" s="56"/>
      <c r="E143" s="65"/>
      <c r="H143" s="56"/>
      <c r="I143" s="56"/>
    </row>
    <row r="144" spans="1:9" s="68" customFormat="1" x14ac:dyDescent="0.2">
      <c r="A144" s="65"/>
      <c r="B144" s="66"/>
      <c r="C144" s="67"/>
      <c r="D144" s="56"/>
      <c r="E144" s="65"/>
      <c r="H144" s="56"/>
      <c r="I144" s="56"/>
    </row>
    <row r="145" spans="1:9" s="68" customFormat="1" x14ac:dyDescent="0.2">
      <c r="A145" s="65"/>
      <c r="B145" s="66"/>
      <c r="C145" s="67"/>
      <c r="D145" s="56"/>
      <c r="E145" s="65"/>
      <c r="H145" s="56"/>
      <c r="I145" s="56"/>
    </row>
    <row r="146" spans="1:9" s="68" customFormat="1" x14ac:dyDescent="0.2">
      <c r="A146" s="65"/>
      <c r="B146" s="66"/>
      <c r="C146" s="67"/>
      <c r="D146" s="56"/>
      <c r="E146" s="65"/>
      <c r="H146" s="56"/>
      <c r="I146" s="56"/>
    </row>
    <row r="147" spans="1:9" s="68" customFormat="1" x14ac:dyDescent="0.2">
      <c r="A147" s="65"/>
      <c r="B147" s="66"/>
      <c r="C147" s="67"/>
      <c r="D147" s="56"/>
      <c r="E147" s="65"/>
      <c r="H147" s="56"/>
      <c r="I147" s="56"/>
    </row>
    <row r="148" spans="1:9" s="68" customFormat="1" x14ac:dyDescent="0.2">
      <c r="A148" s="65"/>
      <c r="B148" s="66"/>
      <c r="C148" s="67"/>
      <c r="D148" s="56"/>
      <c r="E148" s="65"/>
      <c r="H148" s="56"/>
      <c r="I148" s="56"/>
    </row>
    <row r="149" spans="1:9" s="68" customFormat="1" x14ac:dyDescent="0.2">
      <c r="A149" s="65"/>
      <c r="B149" s="66"/>
      <c r="C149" s="67"/>
      <c r="D149" s="56"/>
      <c r="E149" s="65"/>
      <c r="H149" s="56"/>
      <c r="I149" s="56"/>
    </row>
    <row r="150" spans="1:9" s="68" customFormat="1" x14ac:dyDescent="0.2">
      <c r="A150" s="65"/>
      <c r="B150" s="66"/>
      <c r="C150" s="67"/>
      <c r="D150" s="56"/>
      <c r="E150" s="65"/>
      <c r="H150" s="56"/>
      <c r="I150" s="56"/>
    </row>
    <row r="151" spans="1:9" s="68" customFormat="1" x14ac:dyDescent="0.2">
      <c r="A151" s="65"/>
      <c r="B151" s="66"/>
      <c r="C151" s="67"/>
      <c r="D151" s="56"/>
      <c r="E151" s="65"/>
      <c r="H151" s="56"/>
      <c r="I151" s="56"/>
    </row>
    <row r="152" spans="1:9" s="68" customFormat="1" x14ac:dyDescent="0.2">
      <c r="A152" s="65"/>
      <c r="B152" s="66"/>
      <c r="C152" s="67"/>
      <c r="D152" s="56"/>
      <c r="E152" s="65"/>
      <c r="H152" s="56"/>
      <c r="I152" s="56"/>
    </row>
    <row r="153" spans="1:9" s="68" customFormat="1" x14ac:dyDescent="0.2">
      <c r="A153" s="65"/>
      <c r="B153" s="66"/>
      <c r="C153" s="67"/>
      <c r="D153" s="56"/>
      <c r="E153" s="65"/>
      <c r="H153" s="56"/>
      <c r="I153" s="56"/>
    </row>
    <row r="154" spans="1:9" s="68" customFormat="1" x14ac:dyDescent="0.2">
      <c r="A154" s="65"/>
      <c r="B154" s="66"/>
      <c r="C154" s="67"/>
      <c r="D154" s="56"/>
      <c r="E154" s="65"/>
      <c r="H154" s="56"/>
      <c r="I154" s="56"/>
    </row>
    <row r="155" spans="1:9" s="68" customFormat="1" x14ac:dyDescent="0.2">
      <c r="A155" s="65"/>
      <c r="B155" s="66"/>
      <c r="C155" s="67"/>
      <c r="D155" s="56"/>
      <c r="E155" s="65"/>
      <c r="H155" s="56"/>
      <c r="I155" s="56"/>
    </row>
    <row r="156" spans="1:9" s="68" customFormat="1" x14ac:dyDescent="0.2">
      <c r="A156" s="65"/>
      <c r="B156" s="66"/>
      <c r="C156" s="67"/>
      <c r="D156" s="56"/>
      <c r="E156" s="65"/>
      <c r="H156" s="56"/>
      <c r="I156" s="56"/>
    </row>
    <row r="157" spans="1:9" s="68" customFormat="1" x14ac:dyDescent="0.2">
      <c r="A157" s="65"/>
      <c r="B157" s="66"/>
      <c r="C157" s="67"/>
      <c r="D157" s="56"/>
      <c r="E157" s="65"/>
      <c r="H157" s="56"/>
      <c r="I157" s="56"/>
    </row>
    <row r="158" spans="1:9" s="68" customFormat="1" x14ac:dyDescent="0.2">
      <c r="A158" s="65"/>
      <c r="B158" s="66"/>
      <c r="C158" s="67"/>
      <c r="D158" s="56"/>
      <c r="E158" s="65"/>
      <c r="H158" s="56"/>
      <c r="I158" s="56"/>
    </row>
    <row r="159" spans="1:9" s="68" customFormat="1" x14ac:dyDescent="0.2">
      <c r="A159" s="65"/>
      <c r="B159" s="66"/>
      <c r="C159" s="67"/>
      <c r="D159" s="56"/>
      <c r="E159" s="65"/>
      <c r="H159" s="56"/>
      <c r="I159" s="56"/>
    </row>
    <row r="160" spans="1:9" s="68" customFormat="1" x14ac:dyDescent="0.2">
      <c r="A160" s="65"/>
      <c r="B160" s="66"/>
      <c r="C160" s="67"/>
      <c r="D160" s="56"/>
      <c r="E160" s="65"/>
      <c r="H160" s="56"/>
      <c r="I160" s="56"/>
    </row>
    <row r="161" spans="1:9" s="68" customFormat="1" x14ac:dyDescent="0.2">
      <c r="A161" s="65"/>
      <c r="B161" s="66"/>
      <c r="C161" s="67"/>
      <c r="D161" s="56"/>
      <c r="E161" s="65"/>
      <c r="H161" s="56"/>
      <c r="I161" s="56"/>
    </row>
    <row r="162" spans="1:9" s="68" customFormat="1" x14ac:dyDescent="0.2">
      <c r="A162" s="65"/>
      <c r="B162" s="66"/>
      <c r="C162" s="67"/>
      <c r="D162" s="56"/>
      <c r="E162" s="65"/>
      <c r="H162" s="56"/>
      <c r="I162" s="56"/>
    </row>
    <row r="163" spans="1:9" s="68" customFormat="1" x14ac:dyDescent="0.2">
      <c r="A163" s="65"/>
      <c r="B163" s="66"/>
      <c r="C163" s="67"/>
      <c r="D163" s="56"/>
      <c r="E163" s="65"/>
      <c r="H163" s="56"/>
      <c r="I163" s="56"/>
    </row>
    <row r="164" spans="1:9" s="68" customFormat="1" x14ac:dyDescent="0.2">
      <c r="A164" s="65"/>
      <c r="B164" s="66"/>
      <c r="C164" s="67"/>
      <c r="D164" s="56"/>
      <c r="E164" s="65"/>
      <c r="H164" s="56"/>
      <c r="I164" s="56"/>
    </row>
    <row r="165" spans="1:9" s="68" customFormat="1" x14ac:dyDescent="0.2">
      <c r="A165" s="65"/>
      <c r="B165" s="66"/>
      <c r="C165" s="67"/>
      <c r="D165" s="56"/>
      <c r="E165" s="65"/>
      <c r="H165" s="56"/>
      <c r="I165" s="56"/>
    </row>
    <row r="166" spans="1:9" s="68" customFormat="1" x14ac:dyDescent="0.2">
      <c r="A166" s="65"/>
      <c r="B166" s="66"/>
      <c r="C166" s="67"/>
      <c r="D166" s="56"/>
      <c r="E166" s="65"/>
      <c r="H166" s="56"/>
      <c r="I166" s="56"/>
    </row>
    <row r="167" spans="1:9" s="68" customFormat="1" x14ac:dyDescent="0.2">
      <c r="A167" s="65"/>
      <c r="B167" s="66"/>
      <c r="C167" s="67"/>
      <c r="D167" s="56"/>
      <c r="E167" s="65"/>
      <c r="H167" s="56"/>
      <c r="I167" s="56"/>
    </row>
    <row r="168" spans="1:9" s="68" customFormat="1" x14ac:dyDescent="0.2">
      <c r="A168" s="65"/>
      <c r="B168" s="66"/>
      <c r="C168" s="67"/>
      <c r="D168" s="56"/>
      <c r="E168" s="65"/>
      <c r="H168" s="56"/>
      <c r="I168" s="56"/>
    </row>
    <row r="169" spans="1:9" s="68" customFormat="1" x14ac:dyDescent="0.2">
      <c r="A169" s="65"/>
      <c r="B169" s="66"/>
      <c r="C169" s="67"/>
      <c r="D169" s="56"/>
      <c r="E169" s="65"/>
      <c r="H169" s="56"/>
      <c r="I169" s="56"/>
    </row>
    <row r="170" spans="1:9" s="68" customFormat="1" x14ac:dyDescent="0.2">
      <c r="A170" s="65"/>
      <c r="B170" s="66"/>
      <c r="C170" s="67"/>
      <c r="D170" s="56"/>
      <c r="E170" s="65"/>
      <c r="H170" s="56"/>
      <c r="I170" s="56"/>
    </row>
    <row r="171" spans="1:9" s="68" customFormat="1" x14ac:dyDescent="0.2">
      <c r="A171" s="65"/>
      <c r="B171" s="66"/>
      <c r="C171" s="67"/>
      <c r="D171" s="56"/>
      <c r="E171" s="65"/>
      <c r="H171" s="56"/>
      <c r="I171" s="56"/>
    </row>
    <row r="172" spans="1:9" s="68" customFormat="1" x14ac:dyDescent="0.2">
      <c r="A172" s="65"/>
      <c r="B172" s="66"/>
      <c r="C172" s="67"/>
      <c r="D172" s="56"/>
      <c r="E172" s="65"/>
      <c r="H172" s="56"/>
      <c r="I172" s="56"/>
    </row>
    <row r="173" spans="1:9" s="68" customFormat="1" x14ac:dyDescent="0.2">
      <c r="A173" s="65"/>
      <c r="B173" s="66"/>
      <c r="C173" s="67"/>
      <c r="D173" s="56"/>
      <c r="E173" s="65"/>
      <c r="H173" s="56"/>
      <c r="I173" s="56"/>
    </row>
    <row r="174" spans="1:9" s="68" customFormat="1" x14ac:dyDescent="0.2">
      <c r="A174" s="65"/>
      <c r="B174" s="66"/>
      <c r="C174" s="67"/>
      <c r="D174" s="56"/>
      <c r="E174" s="65"/>
      <c r="H174" s="56"/>
      <c r="I174" s="56"/>
    </row>
    <row r="175" spans="1:9" s="68" customFormat="1" x14ac:dyDescent="0.2">
      <c r="A175" s="65"/>
      <c r="B175" s="66"/>
      <c r="C175" s="67"/>
      <c r="D175" s="56"/>
      <c r="E175" s="65"/>
      <c r="H175" s="56"/>
      <c r="I175" s="56"/>
    </row>
    <row r="176" spans="1:9" s="68" customFormat="1" x14ac:dyDescent="0.2">
      <c r="A176" s="65"/>
      <c r="B176" s="66"/>
      <c r="C176" s="67"/>
      <c r="D176" s="56"/>
      <c r="E176" s="65"/>
      <c r="H176" s="56"/>
      <c r="I176" s="56"/>
    </row>
    <row r="177" spans="1:9" s="68" customFormat="1" x14ac:dyDescent="0.2">
      <c r="A177" s="65"/>
      <c r="B177" s="66"/>
      <c r="C177" s="67"/>
      <c r="D177" s="56"/>
      <c r="E177" s="65"/>
      <c r="H177" s="56"/>
      <c r="I177" s="56"/>
    </row>
    <row r="178" spans="1:9" s="68" customFormat="1" x14ac:dyDescent="0.2">
      <c r="A178" s="65"/>
      <c r="B178" s="66"/>
      <c r="C178" s="67"/>
      <c r="D178" s="56"/>
      <c r="E178" s="65"/>
      <c r="H178" s="56"/>
      <c r="I178" s="56"/>
    </row>
    <row r="179" spans="1:9" s="68" customFormat="1" x14ac:dyDescent="0.2">
      <c r="A179" s="65"/>
      <c r="B179" s="66"/>
      <c r="C179" s="67"/>
      <c r="D179" s="56"/>
      <c r="E179" s="65"/>
      <c r="H179" s="56"/>
      <c r="I179" s="56"/>
    </row>
    <row r="180" spans="1:9" s="68" customFormat="1" x14ac:dyDescent="0.2">
      <c r="A180" s="65"/>
      <c r="B180" s="66"/>
      <c r="C180" s="67"/>
      <c r="D180" s="56"/>
      <c r="E180" s="65"/>
      <c r="H180" s="56"/>
      <c r="I180" s="56"/>
    </row>
    <row r="181" spans="1:9" s="68" customFormat="1" x14ac:dyDescent="0.2">
      <c r="A181" s="65"/>
      <c r="B181" s="66"/>
      <c r="C181" s="67"/>
      <c r="D181" s="56"/>
      <c r="E181" s="65"/>
      <c r="H181" s="56"/>
      <c r="I181" s="56"/>
    </row>
    <row r="182" spans="1:9" s="68" customFormat="1" x14ac:dyDescent="0.2">
      <c r="A182" s="65"/>
      <c r="B182" s="66"/>
      <c r="C182" s="67"/>
      <c r="D182" s="56"/>
      <c r="E182" s="65"/>
      <c r="H182" s="56"/>
      <c r="I182" s="56"/>
    </row>
    <row r="183" spans="1:9" s="68" customFormat="1" x14ac:dyDescent="0.2">
      <c r="A183" s="65"/>
      <c r="B183" s="66"/>
      <c r="C183" s="67"/>
      <c r="D183" s="56"/>
      <c r="E183" s="65"/>
      <c r="H183" s="56"/>
      <c r="I183" s="56"/>
    </row>
    <row r="184" spans="1:9" s="68" customFormat="1" x14ac:dyDescent="0.2">
      <c r="A184" s="65"/>
      <c r="B184" s="66"/>
      <c r="C184" s="67"/>
      <c r="D184" s="56"/>
      <c r="E184" s="65"/>
      <c r="H184" s="56"/>
      <c r="I184" s="56"/>
    </row>
    <row r="185" spans="1:9" s="68" customFormat="1" x14ac:dyDescent="0.2">
      <c r="A185" s="65"/>
      <c r="B185" s="66"/>
      <c r="C185" s="67"/>
      <c r="D185" s="56"/>
      <c r="E185" s="65"/>
      <c r="H185" s="56"/>
      <c r="I185" s="56"/>
    </row>
    <row r="186" spans="1:9" s="68" customFormat="1" x14ac:dyDescent="0.2">
      <c r="A186" s="65"/>
      <c r="B186" s="66"/>
      <c r="C186" s="67"/>
      <c r="D186" s="56"/>
      <c r="E186" s="65"/>
      <c r="H186" s="56"/>
      <c r="I186" s="56"/>
    </row>
    <row r="187" spans="1:9" s="68" customFormat="1" x14ac:dyDescent="0.2">
      <c r="A187" s="65"/>
      <c r="B187" s="66"/>
      <c r="C187" s="67"/>
      <c r="D187" s="56"/>
      <c r="E187" s="65"/>
      <c r="H187" s="56"/>
      <c r="I187" s="56"/>
    </row>
    <row r="188" spans="1:9" s="68" customFormat="1" x14ac:dyDescent="0.2">
      <c r="A188" s="65"/>
      <c r="B188" s="66"/>
      <c r="C188" s="67"/>
      <c r="D188" s="56"/>
      <c r="E188" s="65"/>
      <c r="H188" s="56"/>
      <c r="I188" s="56"/>
    </row>
    <row r="189" spans="1:9" s="68" customFormat="1" x14ac:dyDescent="0.2">
      <c r="A189" s="65"/>
      <c r="B189" s="66"/>
      <c r="C189" s="67"/>
      <c r="D189" s="56"/>
      <c r="E189" s="65"/>
      <c r="H189" s="56"/>
      <c r="I189" s="56"/>
    </row>
    <row r="190" spans="1:9" s="68" customFormat="1" x14ac:dyDescent="0.2">
      <c r="A190" s="65"/>
      <c r="B190" s="66"/>
      <c r="C190" s="67"/>
      <c r="D190" s="56"/>
      <c r="E190" s="65"/>
      <c r="H190" s="56"/>
      <c r="I190" s="56"/>
    </row>
    <row r="191" spans="1:9" s="68" customFormat="1" x14ac:dyDescent="0.2">
      <c r="A191" s="65"/>
      <c r="B191" s="66"/>
      <c r="C191" s="67"/>
      <c r="D191" s="56"/>
      <c r="E191" s="65"/>
      <c r="H191" s="56"/>
      <c r="I191" s="56"/>
    </row>
    <row r="192" spans="1:9" s="68" customFormat="1" x14ac:dyDescent="0.2">
      <c r="A192" s="65"/>
      <c r="B192" s="66"/>
      <c r="C192" s="67"/>
      <c r="D192" s="56"/>
      <c r="E192" s="65"/>
      <c r="H192" s="56"/>
      <c r="I192" s="56"/>
    </row>
    <row r="193" spans="1:9" s="68" customFormat="1" x14ac:dyDescent="0.2">
      <c r="A193" s="65"/>
      <c r="B193" s="66"/>
      <c r="C193" s="67"/>
      <c r="D193" s="56"/>
      <c r="E193" s="65"/>
      <c r="H193" s="56"/>
      <c r="I193" s="56"/>
    </row>
    <row r="194" spans="1:9" s="68" customFormat="1" x14ac:dyDescent="0.2">
      <c r="A194" s="65"/>
      <c r="B194" s="66"/>
      <c r="C194" s="67"/>
      <c r="D194" s="56"/>
      <c r="E194" s="65"/>
      <c r="H194" s="56"/>
      <c r="I194" s="56"/>
    </row>
    <row r="195" spans="1:9" s="68" customFormat="1" x14ac:dyDescent="0.2">
      <c r="A195" s="65"/>
      <c r="B195" s="66"/>
      <c r="C195" s="67"/>
      <c r="D195" s="56"/>
      <c r="E195" s="65"/>
      <c r="H195" s="56"/>
      <c r="I195" s="56"/>
    </row>
    <row r="196" spans="1:9" s="68" customFormat="1" x14ac:dyDescent="0.2">
      <c r="A196" s="65"/>
      <c r="B196" s="66"/>
      <c r="C196" s="67"/>
      <c r="D196" s="56"/>
      <c r="E196" s="65"/>
      <c r="H196" s="56"/>
      <c r="I196" s="56"/>
    </row>
    <row r="197" spans="1:9" s="68" customFormat="1" x14ac:dyDescent="0.2">
      <c r="A197" s="65"/>
      <c r="B197" s="66"/>
      <c r="C197" s="67"/>
      <c r="D197" s="56"/>
      <c r="E197" s="65"/>
      <c r="H197" s="56"/>
      <c r="I197" s="56"/>
    </row>
    <row r="198" spans="1:9" s="68" customFormat="1" x14ac:dyDescent="0.2">
      <c r="A198" s="65"/>
      <c r="B198" s="66"/>
      <c r="C198" s="67"/>
      <c r="D198" s="56"/>
      <c r="E198" s="65"/>
      <c r="H198" s="56"/>
      <c r="I198" s="56"/>
    </row>
    <row r="199" spans="1:9" s="68" customFormat="1" x14ac:dyDescent="0.2">
      <c r="A199" s="65"/>
      <c r="B199" s="66"/>
      <c r="C199" s="67"/>
      <c r="D199" s="56"/>
      <c r="E199" s="65"/>
      <c r="H199" s="56"/>
      <c r="I199" s="56"/>
    </row>
    <row r="200" spans="1:9" s="68" customFormat="1" x14ac:dyDescent="0.2">
      <c r="A200" s="65"/>
      <c r="B200" s="66"/>
      <c r="C200" s="67"/>
      <c r="D200" s="56"/>
      <c r="E200" s="65"/>
      <c r="H200" s="56"/>
      <c r="I200" s="56"/>
    </row>
    <row r="201" spans="1:9" s="68" customFormat="1" x14ac:dyDescent="0.2">
      <c r="A201" s="65"/>
      <c r="B201" s="66"/>
      <c r="C201" s="67"/>
      <c r="D201" s="56"/>
      <c r="E201" s="65"/>
      <c r="H201" s="56"/>
      <c r="I201" s="56"/>
    </row>
    <row r="202" spans="1:9" s="68" customFormat="1" x14ac:dyDescent="0.2">
      <c r="A202" s="65"/>
      <c r="B202" s="66"/>
      <c r="C202" s="67"/>
      <c r="D202" s="56"/>
      <c r="E202" s="65"/>
      <c r="H202" s="56"/>
      <c r="I202" s="56"/>
    </row>
    <row r="203" spans="1:9" s="68" customFormat="1" x14ac:dyDescent="0.2">
      <c r="A203" s="65"/>
      <c r="B203" s="66"/>
      <c r="C203" s="67"/>
      <c r="D203" s="56"/>
      <c r="E203" s="65"/>
      <c r="H203" s="56"/>
      <c r="I203" s="56"/>
    </row>
    <row r="204" spans="1:9" s="68" customFormat="1" x14ac:dyDescent="0.2">
      <c r="A204" s="65"/>
      <c r="B204" s="66"/>
      <c r="C204" s="67"/>
      <c r="D204" s="56"/>
      <c r="E204" s="65"/>
      <c r="H204" s="56"/>
      <c r="I204" s="56"/>
    </row>
    <row r="205" spans="1:9" s="68" customFormat="1" x14ac:dyDescent="0.2">
      <c r="A205" s="65"/>
      <c r="B205" s="66"/>
      <c r="C205" s="67"/>
      <c r="D205" s="56"/>
      <c r="E205" s="65"/>
      <c r="H205" s="56"/>
      <c r="I205" s="56"/>
    </row>
    <row r="206" spans="1:9" s="68" customFormat="1" x14ac:dyDescent="0.2">
      <c r="A206" s="65"/>
      <c r="B206" s="66"/>
      <c r="C206" s="67"/>
      <c r="D206" s="56"/>
      <c r="E206" s="65"/>
      <c r="H206" s="56"/>
      <c r="I206" s="56"/>
    </row>
    <row r="207" spans="1:9" s="68" customFormat="1" x14ac:dyDescent="0.2">
      <c r="A207" s="65"/>
      <c r="B207" s="66"/>
      <c r="C207" s="67"/>
      <c r="D207" s="56"/>
      <c r="E207" s="65"/>
      <c r="H207" s="56"/>
      <c r="I207" s="56"/>
    </row>
    <row r="208" spans="1:9" s="68" customFormat="1" x14ac:dyDescent="0.2">
      <c r="A208" s="65"/>
      <c r="B208" s="66"/>
      <c r="C208" s="67"/>
      <c r="D208" s="56"/>
      <c r="E208" s="65"/>
      <c r="H208" s="56"/>
      <c r="I208" s="56"/>
    </row>
    <row r="209" spans="1:9" s="68" customFormat="1" x14ac:dyDescent="0.2">
      <c r="A209" s="65"/>
      <c r="B209" s="66"/>
      <c r="C209" s="67"/>
      <c r="D209" s="56"/>
      <c r="E209" s="65"/>
      <c r="H209" s="56"/>
      <c r="I209" s="56"/>
    </row>
    <row r="210" spans="1:9" s="68" customFormat="1" x14ac:dyDescent="0.2">
      <c r="A210" s="65"/>
      <c r="B210" s="66"/>
      <c r="C210" s="67"/>
      <c r="D210" s="56"/>
      <c r="E210" s="65"/>
      <c r="H210" s="56"/>
      <c r="I210" s="56"/>
    </row>
    <row r="211" spans="1:9" s="68" customFormat="1" x14ac:dyDescent="0.2">
      <c r="A211" s="65"/>
      <c r="B211" s="66"/>
      <c r="C211" s="67"/>
      <c r="D211" s="56"/>
      <c r="E211" s="65"/>
      <c r="H211" s="56"/>
      <c r="I211" s="56"/>
    </row>
    <row r="212" spans="1:9" s="68" customFormat="1" x14ac:dyDescent="0.2">
      <c r="A212" s="65"/>
      <c r="B212" s="66"/>
      <c r="C212" s="67"/>
      <c r="D212" s="56"/>
      <c r="E212" s="65"/>
      <c r="H212" s="56"/>
      <c r="I212" s="56"/>
    </row>
    <row r="213" spans="1:9" s="68" customFormat="1" x14ac:dyDescent="0.2">
      <c r="A213" s="65"/>
      <c r="B213" s="66"/>
      <c r="C213" s="67"/>
      <c r="D213" s="56"/>
      <c r="E213" s="65"/>
      <c r="H213" s="56"/>
      <c r="I213" s="56"/>
    </row>
    <row r="214" spans="1:9" s="68" customFormat="1" x14ac:dyDescent="0.2">
      <c r="A214" s="65"/>
      <c r="B214" s="66"/>
      <c r="C214" s="67"/>
      <c r="D214" s="56"/>
      <c r="E214" s="65"/>
      <c r="H214" s="56"/>
      <c r="I214" s="56"/>
    </row>
    <row r="215" spans="1:9" s="68" customFormat="1" x14ac:dyDescent="0.2">
      <c r="A215" s="65"/>
      <c r="B215" s="66"/>
      <c r="C215" s="67"/>
      <c r="D215" s="56"/>
      <c r="E215" s="65"/>
      <c r="H215" s="56"/>
      <c r="I215" s="56"/>
    </row>
    <row r="216" spans="1:9" s="68" customFormat="1" x14ac:dyDescent="0.2">
      <c r="A216" s="65"/>
      <c r="B216" s="66"/>
      <c r="C216" s="67"/>
      <c r="D216" s="56"/>
      <c r="E216" s="65"/>
      <c r="H216" s="56"/>
      <c r="I216" s="56"/>
    </row>
    <row r="217" spans="1:9" s="68" customFormat="1" x14ac:dyDescent="0.2">
      <c r="A217" s="65"/>
      <c r="B217" s="66"/>
      <c r="C217" s="67"/>
      <c r="D217" s="56"/>
      <c r="E217" s="65"/>
      <c r="H217" s="56"/>
      <c r="I217" s="56"/>
    </row>
    <row r="218" spans="1:9" s="68" customFormat="1" x14ac:dyDescent="0.2">
      <c r="A218" s="65"/>
      <c r="B218" s="66"/>
      <c r="C218" s="67"/>
      <c r="D218" s="56"/>
      <c r="E218" s="65"/>
      <c r="H218" s="56"/>
      <c r="I218" s="56"/>
    </row>
    <row r="219" spans="1:9" s="68" customFormat="1" x14ac:dyDescent="0.2">
      <c r="A219" s="65"/>
      <c r="B219" s="66"/>
      <c r="C219" s="67"/>
      <c r="D219" s="56"/>
      <c r="E219" s="65"/>
      <c r="H219" s="56"/>
      <c r="I219" s="56"/>
    </row>
    <row r="220" spans="1:9" s="68" customFormat="1" x14ac:dyDescent="0.2">
      <c r="A220" s="65"/>
      <c r="B220" s="66"/>
      <c r="C220" s="67"/>
      <c r="D220" s="56"/>
      <c r="E220" s="65"/>
      <c r="H220" s="56"/>
      <c r="I220" s="56"/>
    </row>
    <row r="221" spans="1:9" s="68" customFormat="1" x14ac:dyDescent="0.2">
      <c r="A221" s="65"/>
      <c r="B221" s="66"/>
      <c r="C221" s="67"/>
      <c r="D221" s="56"/>
      <c r="E221" s="65"/>
      <c r="H221" s="56"/>
      <c r="I221" s="56"/>
    </row>
    <row r="222" spans="1:9" s="68" customFormat="1" x14ac:dyDescent="0.2">
      <c r="A222" s="65"/>
      <c r="B222" s="66"/>
      <c r="C222" s="67"/>
      <c r="D222" s="56"/>
      <c r="E222" s="65"/>
      <c r="H222" s="56"/>
      <c r="I222" s="56"/>
    </row>
    <row r="223" spans="1:9" s="68" customFormat="1" x14ac:dyDescent="0.2">
      <c r="A223" s="65"/>
      <c r="B223" s="66"/>
      <c r="C223" s="67"/>
      <c r="D223" s="56"/>
      <c r="E223" s="65"/>
      <c r="H223" s="56"/>
      <c r="I223" s="56"/>
    </row>
    <row r="224" spans="1:9" s="68" customFormat="1" x14ac:dyDescent="0.2">
      <c r="A224" s="65"/>
      <c r="B224" s="66"/>
      <c r="C224" s="67"/>
      <c r="D224" s="56"/>
      <c r="E224" s="65"/>
      <c r="H224" s="56"/>
      <c r="I224" s="56"/>
    </row>
    <row r="225" spans="1:9" s="68" customFormat="1" x14ac:dyDescent="0.2">
      <c r="A225" s="65"/>
      <c r="B225" s="66"/>
      <c r="C225" s="67"/>
      <c r="D225" s="56"/>
      <c r="E225" s="65"/>
      <c r="H225" s="56"/>
      <c r="I225" s="56"/>
    </row>
    <row r="226" spans="1:9" s="68" customFormat="1" x14ac:dyDescent="0.2">
      <c r="A226" s="65"/>
      <c r="B226" s="66"/>
      <c r="C226" s="67"/>
      <c r="D226" s="56"/>
      <c r="E226" s="65"/>
      <c r="H226" s="56"/>
      <c r="I226" s="56"/>
    </row>
    <row r="227" spans="1:9" s="68" customFormat="1" x14ac:dyDescent="0.2">
      <c r="A227" s="65"/>
      <c r="B227" s="66"/>
      <c r="C227" s="67"/>
      <c r="D227" s="56"/>
      <c r="E227" s="65"/>
      <c r="H227" s="56"/>
      <c r="I227" s="56"/>
    </row>
    <row r="228" spans="1:9" s="68" customFormat="1" x14ac:dyDescent="0.2">
      <c r="A228" s="65"/>
      <c r="B228" s="66"/>
      <c r="C228" s="67"/>
      <c r="D228" s="56"/>
      <c r="E228" s="65"/>
      <c r="H228" s="56"/>
      <c r="I228" s="56"/>
    </row>
    <row r="229" spans="1:9" s="68" customFormat="1" x14ac:dyDescent="0.2">
      <c r="A229" s="65"/>
      <c r="B229" s="66"/>
      <c r="C229" s="67"/>
      <c r="D229" s="56"/>
      <c r="E229" s="65"/>
      <c r="H229" s="56"/>
      <c r="I229" s="56"/>
    </row>
    <row r="230" spans="1:9" s="68" customFormat="1" x14ac:dyDescent="0.2">
      <c r="A230" s="65"/>
      <c r="B230" s="66"/>
      <c r="C230" s="67"/>
      <c r="D230" s="56"/>
      <c r="E230" s="65"/>
      <c r="H230" s="56"/>
      <c r="I230" s="56"/>
    </row>
    <row r="231" spans="1:9" s="68" customFormat="1" x14ac:dyDescent="0.2">
      <c r="A231" s="65"/>
      <c r="B231" s="66"/>
      <c r="C231" s="67"/>
      <c r="D231" s="56"/>
      <c r="E231" s="65"/>
      <c r="H231" s="56"/>
      <c r="I231" s="56"/>
    </row>
    <row r="232" spans="1:9" s="68" customFormat="1" x14ac:dyDescent="0.2">
      <c r="A232" s="65"/>
      <c r="B232" s="66"/>
      <c r="C232" s="67"/>
      <c r="D232" s="56"/>
      <c r="E232" s="65"/>
      <c r="H232" s="56"/>
      <c r="I232" s="56"/>
    </row>
    <row r="233" spans="1:9" s="68" customFormat="1" x14ac:dyDescent="0.2">
      <c r="A233" s="65"/>
      <c r="B233" s="66"/>
      <c r="C233" s="67"/>
      <c r="D233" s="56"/>
      <c r="E233" s="65"/>
      <c r="H233" s="56"/>
      <c r="I233" s="56"/>
    </row>
    <row r="234" spans="1:9" s="68" customFormat="1" x14ac:dyDescent="0.2">
      <c r="A234" s="65"/>
      <c r="B234" s="66"/>
      <c r="C234" s="67"/>
      <c r="D234" s="56"/>
      <c r="E234" s="65"/>
      <c r="H234" s="56"/>
      <c r="I234" s="56"/>
    </row>
    <row r="235" spans="1:9" s="68" customFormat="1" x14ac:dyDescent="0.2">
      <c r="A235" s="65"/>
      <c r="B235" s="66"/>
      <c r="C235" s="67"/>
      <c r="D235" s="56"/>
      <c r="E235" s="65"/>
      <c r="H235" s="56"/>
      <c r="I235" s="56"/>
    </row>
    <row r="236" spans="1:9" s="68" customFormat="1" x14ac:dyDescent="0.2">
      <c r="A236" s="65"/>
      <c r="B236" s="66"/>
      <c r="C236" s="67"/>
      <c r="D236" s="56"/>
      <c r="E236" s="65"/>
      <c r="H236" s="56"/>
      <c r="I236" s="56"/>
    </row>
    <row r="237" spans="1:9" s="68" customFormat="1" x14ac:dyDescent="0.2">
      <c r="A237" s="65"/>
      <c r="B237" s="66"/>
      <c r="C237" s="67"/>
      <c r="D237" s="56"/>
      <c r="E237" s="65"/>
      <c r="H237" s="56"/>
      <c r="I237" s="56"/>
    </row>
    <row r="238" spans="1:9" s="68" customFormat="1" x14ac:dyDescent="0.2">
      <c r="A238" s="65"/>
      <c r="B238" s="66"/>
      <c r="C238" s="67"/>
      <c r="D238" s="56"/>
      <c r="E238" s="65"/>
      <c r="H238" s="56"/>
      <c r="I238" s="56"/>
    </row>
    <row r="239" spans="1:9" s="68" customFormat="1" x14ac:dyDescent="0.2">
      <c r="A239" s="65"/>
      <c r="B239" s="66"/>
      <c r="C239" s="67"/>
      <c r="D239" s="56"/>
      <c r="E239" s="65"/>
      <c r="H239" s="56"/>
      <c r="I239" s="56"/>
    </row>
    <row r="240" spans="1:9" s="68" customFormat="1" x14ac:dyDescent="0.2">
      <c r="A240" s="65"/>
      <c r="B240" s="66"/>
      <c r="C240" s="67"/>
      <c r="D240" s="56"/>
      <c r="E240" s="65"/>
      <c r="H240" s="56"/>
      <c r="I240" s="56"/>
    </row>
    <row r="241" spans="1:9" s="68" customFormat="1" x14ac:dyDescent="0.2">
      <c r="A241" s="65"/>
      <c r="B241" s="66"/>
      <c r="C241" s="67"/>
      <c r="D241" s="56"/>
      <c r="E241" s="65"/>
      <c r="H241" s="56"/>
      <c r="I241" s="56"/>
    </row>
    <row r="242" spans="1:9" s="68" customFormat="1" x14ac:dyDescent="0.2">
      <c r="A242" s="65"/>
      <c r="B242" s="66"/>
      <c r="C242" s="67"/>
      <c r="D242" s="56"/>
      <c r="E242" s="65"/>
      <c r="H242" s="56"/>
      <c r="I242" s="56"/>
    </row>
    <row r="243" spans="1:9" s="68" customFormat="1" x14ac:dyDescent="0.2">
      <c r="A243" s="65"/>
      <c r="B243" s="66"/>
      <c r="C243" s="67"/>
      <c r="D243" s="56"/>
      <c r="E243" s="65"/>
      <c r="H243" s="56"/>
      <c r="I243" s="56"/>
    </row>
    <row r="244" spans="1:9" s="68" customFormat="1" x14ac:dyDescent="0.2">
      <c r="A244" s="65"/>
      <c r="B244" s="66"/>
      <c r="C244" s="67"/>
      <c r="D244" s="56"/>
      <c r="E244" s="65"/>
      <c r="H244" s="56"/>
      <c r="I244" s="56"/>
    </row>
    <row r="245" spans="1:9" s="68" customFormat="1" x14ac:dyDescent="0.2">
      <c r="A245" s="65"/>
      <c r="B245" s="66"/>
      <c r="C245" s="67"/>
      <c r="D245" s="56"/>
      <c r="E245" s="65"/>
      <c r="H245" s="56"/>
      <c r="I245" s="56"/>
    </row>
    <row r="246" spans="1:9" s="68" customFormat="1" x14ac:dyDescent="0.2">
      <c r="A246" s="65"/>
      <c r="B246" s="66"/>
      <c r="C246" s="67"/>
      <c r="D246" s="56"/>
      <c r="E246" s="65"/>
      <c r="H246" s="56"/>
      <c r="I246" s="56"/>
    </row>
    <row r="247" spans="1:9" s="68" customFormat="1" x14ac:dyDescent="0.2">
      <c r="A247" s="65"/>
      <c r="B247" s="66"/>
      <c r="C247" s="67"/>
      <c r="D247" s="56"/>
      <c r="E247" s="65"/>
      <c r="H247" s="56"/>
      <c r="I247" s="56"/>
    </row>
    <row r="248" spans="1:9" s="68" customFormat="1" x14ac:dyDescent="0.2">
      <c r="A248" s="65"/>
      <c r="B248" s="66"/>
      <c r="C248" s="67"/>
      <c r="D248" s="56"/>
      <c r="E248" s="65"/>
      <c r="H248" s="56"/>
      <c r="I248" s="56"/>
    </row>
    <row r="249" spans="1:9" s="68" customFormat="1" x14ac:dyDescent="0.2">
      <c r="A249" s="65"/>
      <c r="B249" s="66"/>
      <c r="C249" s="67"/>
      <c r="D249" s="56"/>
      <c r="E249" s="65"/>
      <c r="H249" s="56"/>
      <c r="I249" s="56"/>
    </row>
    <row r="250" spans="1:9" s="68" customFormat="1" x14ac:dyDescent="0.2">
      <c r="A250" s="65"/>
      <c r="B250" s="66"/>
      <c r="C250" s="67"/>
      <c r="D250" s="56"/>
      <c r="E250" s="65"/>
      <c r="H250" s="56"/>
      <c r="I250" s="56"/>
    </row>
    <row r="251" spans="1:9" s="68" customFormat="1" x14ac:dyDescent="0.2">
      <c r="A251" s="65"/>
      <c r="B251" s="66"/>
      <c r="C251" s="67"/>
      <c r="D251" s="56"/>
      <c r="E251" s="65"/>
      <c r="H251" s="56"/>
      <c r="I251" s="56"/>
    </row>
    <row r="252" spans="1:9" s="68" customFormat="1" x14ac:dyDescent="0.2">
      <c r="A252" s="65"/>
      <c r="B252" s="66"/>
      <c r="C252" s="67"/>
      <c r="D252" s="56"/>
      <c r="E252" s="65"/>
      <c r="H252" s="56"/>
      <c r="I252" s="56"/>
    </row>
    <row r="253" spans="1:9" s="68" customFormat="1" x14ac:dyDescent="0.2">
      <c r="A253" s="65"/>
      <c r="B253" s="66"/>
      <c r="C253" s="67"/>
      <c r="D253" s="56"/>
      <c r="E253" s="65"/>
      <c r="H253" s="56"/>
      <c r="I253" s="56"/>
    </row>
    <row r="254" spans="1:9" s="68" customFormat="1" x14ac:dyDescent="0.2">
      <c r="A254" s="65"/>
      <c r="B254" s="66"/>
      <c r="C254" s="67"/>
      <c r="D254" s="56"/>
      <c r="E254" s="65"/>
      <c r="H254" s="56"/>
      <c r="I254" s="56"/>
    </row>
    <row r="255" spans="1:9" s="68" customFormat="1" x14ac:dyDescent="0.2">
      <c r="A255" s="65"/>
      <c r="B255" s="66"/>
      <c r="C255" s="67"/>
      <c r="D255" s="56"/>
      <c r="E255" s="65"/>
      <c r="H255" s="56"/>
      <c r="I255" s="56"/>
    </row>
    <row r="256" spans="1:9" s="68" customFormat="1" x14ac:dyDescent="0.2">
      <c r="A256" s="65"/>
      <c r="B256" s="66"/>
      <c r="C256" s="67"/>
      <c r="D256" s="56"/>
      <c r="E256" s="65"/>
      <c r="H256" s="56"/>
      <c r="I256" s="56"/>
    </row>
    <row r="257" spans="1:9" s="68" customFormat="1" x14ac:dyDescent="0.2">
      <c r="A257" s="65"/>
      <c r="B257" s="66"/>
      <c r="C257" s="67"/>
      <c r="D257" s="56"/>
      <c r="E257" s="65"/>
      <c r="H257" s="56"/>
      <c r="I257" s="56"/>
    </row>
    <row r="258" spans="1:9" s="68" customFormat="1" x14ac:dyDescent="0.2">
      <c r="A258" s="65"/>
      <c r="B258" s="66"/>
      <c r="C258" s="67"/>
      <c r="D258" s="56"/>
      <c r="E258" s="65"/>
      <c r="H258" s="56"/>
      <c r="I258" s="56"/>
    </row>
    <row r="259" spans="1:9" s="68" customFormat="1" x14ac:dyDescent="0.2">
      <c r="A259" s="65"/>
      <c r="B259" s="66"/>
      <c r="C259" s="67"/>
      <c r="D259" s="56"/>
      <c r="E259" s="65"/>
      <c r="H259" s="56"/>
      <c r="I259" s="56"/>
    </row>
    <row r="260" spans="1:9" s="68" customFormat="1" x14ac:dyDescent="0.2">
      <c r="A260" s="65"/>
      <c r="B260" s="66"/>
      <c r="C260" s="67"/>
      <c r="D260" s="56"/>
      <c r="E260" s="65"/>
      <c r="H260" s="56"/>
      <c r="I260" s="56"/>
    </row>
    <row r="261" spans="1:9" s="68" customFormat="1" x14ac:dyDescent="0.2">
      <c r="A261" s="65"/>
      <c r="B261" s="66"/>
      <c r="C261" s="67"/>
      <c r="D261" s="56"/>
      <c r="E261" s="65"/>
      <c r="H261" s="56"/>
      <c r="I261" s="56"/>
    </row>
    <row r="262" spans="1:9" s="68" customFormat="1" x14ac:dyDescent="0.2">
      <c r="A262" s="65"/>
      <c r="B262" s="66"/>
      <c r="C262" s="67"/>
      <c r="D262" s="56"/>
      <c r="E262" s="65"/>
      <c r="H262" s="56"/>
      <c r="I262" s="56"/>
    </row>
    <row r="263" spans="1:9" s="68" customFormat="1" x14ac:dyDescent="0.2">
      <c r="A263" s="65"/>
      <c r="B263" s="66"/>
      <c r="C263" s="67"/>
      <c r="D263" s="56"/>
      <c r="E263" s="65"/>
      <c r="H263" s="56"/>
      <c r="I263" s="56"/>
    </row>
    <row r="264" spans="1:9" s="68" customFormat="1" x14ac:dyDescent="0.2">
      <c r="A264" s="65"/>
      <c r="B264" s="66"/>
      <c r="C264" s="67"/>
      <c r="D264" s="56"/>
      <c r="E264" s="65"/>
      <c r="H264" s="56"/>
      <c r="I264" s="56"/>
    </row>
    <row r="265" spans="1:9" s="68" customFormat="1" x14ac:dyDescent="0.2">
      <c r="A265" s="65"/>
      <c r="B265" s="66"/>
      <c r="C265" s="67"/>
      <c r="D265" s="56"/>
      <c r="E265" s="65"/>
      <c r="H265" s="56"/>
      <c r="I265" s="56"/>
    </row>
    <row r="266" spans="1:9" s="68" customFormat="1" x14ac:dyDescent="0.2">
      <c r="A266" s="65"/>
      <c r="B266" s="66"/>
      <c r="C266" s="67"/>
      <c r="D266" s="56"/>
      <c r="E266" s="65"/>
      <c r="H266" s="56"/>
      <c r="I266" s="56"/>
    </row>
    <row r="267" spans="1:9" s="68" customFormat="1" x14ac:dyDescent="0.2">
      <c r="A267" s="65"/>
      <c r="B267" s="66"/>
      <c r="C267" s="67"/>
      <c r="D267" s="56"/>
      <c r="E267" s="65"/>
      <c r="H267" s="56"/>
      <c r="I267" s="56"/>
    </row>
    <row r="268" spans="1:9" s="68" customFormat="1" x14ac:dyDescent="0.2">
      <c r="A268" s="65"/>
      <c r="B268" s="66"/>
      <c r="C268" s="67"/>
      <c r="D268" s="56"/>
      <c r="E268" s="65"/>
      <c r="H268" s="56"/>
      <c r="I268" s="56"/>
    </row>
    <row r="269" spans="1:9" s="68" customFormat="1" x14ac:dyDescent="0.2">
      <c r="A269" s="65"/>
      <c r="B269" s="66"/>
      <c r="C269" s="67"/>
      <c r="D269" s="56"/>
      <c r="E269" s="65"/>
      <c r="H269" s="56"/>
      <c r="I269" s="56"/>
    </row>
    <row r="270" spans="1:9" s="68" customFormat="1" x14ac:dyDescent="0.2">
      <c r="A270" s="65"/>
      <c r="B270" s="66"/>
      <c r="C270" s="67"/>
      <c r="D270" s="56"/>
      <c r="E270" s="65"/>
      <c r="H270" s="56"/>
      <c r="I270" s="56"/>
    </row>
    <row r="271" spans="1:9" s="68" customFormat="1" x14ac:dyDescent="0.2">
      <c r="A271" s="65"/>
      <c r="B271" s="66"/>
      <c r="C271" s="67"/>
      <c r="D271" s="56"/>
      <c r="E271" s="65"/>
      <c r="H271" s="56"/>
      <c r="I271" s="56"/>
    </row>
    <row r="272" spans="1:9" s="68" customFormat="1" x14ac:dyDescent="0.2">
      <c r="A272" s="65"/>
      <c r="B272" s="66"/>
      <c r="C272" s="67"/>
      <c r="D272" s="56"/>
      <c r="E272" s="65"/>
      <c r="H272" s="56"/>
      <c r="I272" s="56"/>
    </row>
    <row r="273" spans="1:9" s="68" customFormat="1" x14ac:dyDescent="0.2">
      <c r="A273" s="65"/>
      <c r="B273" s="66"/>
      <c r="C273" s="67"/>
      <c r="D273" s="56"/>
      <c r="E273" s="65"/>
      <c r="H273" s="56"/>
      <c r="I273" s="56"/>
    </row>
    <row r="274" spans="1:9" s="68" customFormat="1" x14ac:dyDescent="0.2">
      <c r="A274" s="65"/>
      <c r="B274" s="66"/>
      <c r="C274" s="67"/>
      <c r="D274" s="56"/>
      <c r="E274" s="65"/>
      <c r="H274" s="56"/>
      <c r="I274" s="56"/>
    </row>
    <row r="275" spans="1:9" s="68" customFormat="1" x14ac:dyDescent="0.2">
      <c r="A275" s="65"/>
      <c r="B275" s="66"/>
      <c r="C275" s="67"/>
      <c r="D275" s="56"/>
      <c r="E275" s="65"/>
      <c r="H275" s="56"/>
      <c r="I275" s="56"/>
    </row>
    <row r="276" spans="1:9" s="68" customFormat="1" x14ac:dyDescent="0.2">
      <c r="A276" s="65"/>
      <c r="B276" s="66"/>
      <c r="C276" s="67"/>
      <c r="D276" s="56"/>
      <c r="E276" s="65"/>
      <c r="H276" s="56"/>
      <c r="I276" s="56"/>
    </row>
    <row r="277" spans="1:9" s="68" customFormat="1" x14ac:dyDescent="0.2">
      <c r="A277" s="65"/>
      <c r="B277" s="66"/>
      <c r="C277" s="67"/>
      <c r="D277" s="56"/>
      <c r="E277" s="65"/>
      <c r="H277" s="56"/>
      <c r="I277" s="56"/>
    </row>
    <row r="278" spans="1:9" s="68" customFormat="1" x14ac:dyDescent="0.2">
      <c r="A278" s="65"/>
      <c r="B278" s="66"/>
      <c r="C278" s="67"/>
      <c r="D278" s="56"/>
      <c r="E278" s="65"/>
      <c r="H278" s="56"/>
      <c r="I278" s="56"/>
    </row>
    <row r="279" spans="1:9" s="68" customFormat="1" x14ac:dyDescent="0.2">
      <c r="A279" s="65"/>
      <c r="B279" s="66"/>
      <c r="C279" s="67"/>
      <c r="D279" s="56"/>
      <c r="E279" s="65"/>
      <c r="H279" s="56"/>
      <c r="I279" s="56"/>
    </row>
    <row r="280" spans="1:9" s="68" customFormat="1" x14ac:dyDescent="0.2">
      <c r="A280" s="65"/>
      <c r="B280" s="66"/>
      <c r="C280" s="67"/>
      <c r="D280" s="56"/>
      <c r="E280" s="65"/>
      <c r="H280" s="56"/>
      <c r="I280" s="56"/>
    </row>
    <row r="281" spans="1:9" s="68" customFormat="1" x14ac:dyDescent="0.2">
      <c r="A281" s="65"/>
      <c r="B281" s="66"/>
      <c r="C281" s="67"/>
      <c r="D281" s="56"/>
      <c r="E281" s="65"/>
      <c r="H281" s="56"/>
      <c r="I281" s="56"/>
    </row>
    <row r="282" spans="1:9" s="68" customFormat="1" x14ac:dyDescent="0.2">
      <c r="A282" s="65"/>
      <c r="B282" s="66"/>
      <c r="C282" s="67"/>
      <c r="D282" s="56"/>
      <c r="E282" s="65"/>
      <c r="H282" s="56"/>
      <c r="I282" s="56"/>
    </row>
    <row r="283" spans="1:9" s="68" customFormat="1" x14ac:dyDescent="0.2">
      <c r="A283" s="65"/>
      <c r="B283" s="66"/>
      <c r="C283" s="67"/>
      <c r="D283" s="56"/>
      <c r="E283" s="65"/>
      <c r="H283" s="56"/>
      <c r="I283" s="56"/>
    </row>
    <row r="284" spans="1:9" s="68" customFormat="1" x14ac:dyDescent="0.2">
      <c r="A284" s="65"/>
      <c r="B284" s="66"/>
      <c r="C284" s="67"/>
      <c r="D284" s="56"/>
      <c r="E284" s="65"/>
      <c r="H284" s="56"/>
      <c r="I284" s="56"/>
    </row>
    <row r="285" spans="1:9" s="68" customFormat="1" x14ac:dyDescent="0.2">
      <c r="A285" s="65"/>
      <c r="B285" s="66"/>
      <c r="C285" s="67"/>
      <c r="D285" s="56"/>
      <c r="E285" s="65"/>
      <c r="H285" s="56"/>
      <c r="I285" s="56"/>
    </row>
    <row r="286" spans="1:9" s="68" customFormat="1" x14ac:dyDescent="0.2">
      <c r="A286" s="65"/>
      <c r="B286" s="66"/>
      <c r="C286" s="67"/>
      <c r="D286" s="56"/>
      <c r="E286" s="65"/>
      <c r="H286" s="56"/>
      <c r="I286" s="56"/>
    </row>
    <row r="287" spans="1:9" s="68" customFormat="1" x14ac:dyDescent="0.2">
      <c r="A287" s="65"/>
      <c r="B287" s="66"/>
      <c r="C287" s="67"/>
      <c r="D287" s="56"/>
      <c r="E287" s="65"/>
      <c r="H287" s="56"/>
      <c r="I287" s="56"/>
    </row>
    <row r="288" spans="1:9" s="68" customFormat="1" x14ac:dyDescent="0.2">
      <c r="A288" s="65"/>
      <c r="B288" s="66"/>
      <c r="C288" s="67"/>
      <c r="D288" s="56"/>
      <c r="E288" s="65"/>
      <c r="H288" s="56"/>
      <c r="I288" s="56"/>
    </row>
    <row r="289" spans="1:9" s="68" customFormat="1" x14ac:dyDescent="0.2">
      <c r="A289" s="65"/>
      <c r="B289" s="66"/>
      <c r="C289" s="67"/>
      <c r="D289" s="56"/>
      <c r="E289" s="65"/>
      <c r="H289" s="56"/>
      <c r="I289" s="56"/>
    </row>
    <row r="290" spans="1:9" s="68" customFormat="1" x14ac:dyDescent="0.2">
      <c r="A290" s="65"/>
      <c r="B290" s="66"/>
      <c r="C290" s="67"/>
      <c r="D290" s="56"/>
      <c r="E290" s="65"/>
      <c r="H290" s="56"/>
      <c r="I290" s="56"/>
    </row>
    <row r="291" spans="1:9" s="68" customFormat="1" x14ac:dyDescent="0.2">
      <c r="A291" s="65"/>
      <c r="B291" s="66"/>
      <c r="C291" s="67"/>
      <c r="D291" s="56"/>
      <c r="E291" s="65"/>
      <c r="H291" s="56"/>
      <c r="I291" s="56"/>
    </row>
    <row r="292" spans="1:9" s="68" customFormat="1" x14ac:dyDescent="0.2">
      <c r="A292" s="65"/>
      <c r="B292" s="66"/>
      <c r="C292" s="67"/>
      <c r="D292" s="56"/>
      <c r="E292" s="65"/>
      <c r="H292" s="56"/>
      <c r="I292" s="56"/>
    </row>
    <row r="293" spans="1:9" s="68" customFormat="1" x14ac:dyDescent="0.2">
      <c r="A293" s="65"/>
      <c r="B293" s="66"/>
      <c r="C293" s="67"/>
      <c r="D293" s="56"/>
      <c r="E293" s="65"/>
      <c r="H293" s="56"/>
      <c r="I293" s="56"/>
    </row>
    <row r="294" spans="1:9" s="68" customFormat="1" x14ac:dyDescent="0.2">
      <c r="A294" s="65"/>
      <c r="B294" s="66"/>
      <c r="C294" s="67"/>
      <c r="D294" s="56"/>
      <c r="E294" s="65"/>
      <c r="H294" s="56"/>
      <c r="I294" s="56"/>
    </row>
    <row r="295" spans="1:9" s="68" customFormat="1" x14ac:dyDescent="0.2">
      <c r="A295" s="65"/>
      <c r="B295" s="66"/>
      <c r="C295" s="67"/>
      <c r="D295" s="56"/>
      <c r="E295" s="65"/>
      <c r="H295" s="56"/>
      <c r="I295" s="56"/>
    </row>
    <row r="296" spans="1:9" s="68" customFormat="1" x14ac:dyDescent="0.2">
      <c r="A296" s="65"/>
      <c r="B296" s="66"/>
      <c r="C296" s="67"/>
      <c r="D296" s="56"/>
      <c r="E296" s="65"/>
      <c r="H296" s="56"/>
      <c r="I296" s="56"/>
    </row>
    <row r="297" spans="1:9" s="68" customFormat="1" x14ac:dyDescent="0.2">
      <c r="A297" s="65"/>
      <c r="B297" s="66"/>
      <c r="C297" s="67"/>
      <c r="D297" s="56"/>
      <c r="E297" s="65"/>
      <c r="H297" s="56"/>
      <c r="I297" s="56"/>
    </row>
    <row r="298" spans="1:9" s="68" customFormat="1" x14ac:dyDescent="0.2">
      <c r="A298" s="65"/>
      <c r="B298" s="66"/>
      <c r="C298" s="67"/>
      <c r="D298" s="56"/>
      <c r="E298" s="65"/>
      <c r="H298" s="56"/>
      <c r="I298" s="56"/>
    </row>
    <row r="299" spans="1:9" s="68" customFormat="1" x14ac:dyDescent="0.2">
      <c r="A299" s="65"/>
      <c r="B299" s="66"/>
      <c r="C299" s="67"/>
      <c r="D299" s="56"/>
      <c r="E299" s="65"/>
      <c r="H299" s="56"/>
      <c r="I299" s="56"/>
    </row>
    <row r="300" spans="1:9" s="68" customFormat="1" x14ac:dyDescent="0.2">
      <c r="A300" s="65"/>
      <c r="B300" s="66"/>
      <c r="C300" s="67"/>
      <c r="D300" s="56"/>
      <c r="E300" s="65"/>
      <c r="H300" s="56"/>
      <c r="I300" s="56"/>
    </row>
    <row r="301" spans="1:9" s="68" customFormat="1" x14ac:dyDescent="0.2">
      <c r="A301" s="65"/>
      <c r="B301" s="66"/>
      <c r="C301" s="67"/>
      <c r="D301" s="56"/>
      <c r="E301" s="65"/>
      <c r="H301" s="56"/>
      <c r="I301" s="56"/>
    </row>
    <row r="302" spans="1:9" s="68" customFormat="1" x14ac:dyDescent="0.2">
      <c r="A302" s="65"/>
      <c r="B302" s="66"/>
      <c r="C302" s="67"/>
      <c r="D302" s="56"/>
      <c r="E302" s="65"/>
      <c r="H302" s="56"/>
      <c r="I302" s="56"/>
    </row>
    <row r="303" spans="1:9" s="68" customFormat="1" x14ac:dyDescent="0.2">
      <c r="A303" s="65"/>
      <c r="B303" s="66"/>
      <c r="C303" s="67"/>
      <c r="D303" s="56"/>
      <c r="E303" s="65"/>
      <c r="H303" s="56"/>
      <c r="I303" s="56"/>
    </row>
    <row r="304" spans="1:9" s="68" customFormat="1" x14ac:dyDescent="0.2">
      <c r="A304" s="65"/>
      <c r="B304" s="66"/>
      <c r="C304" s="67"/>
      <c r="D304" s="56"/>
      <c r="E304" s="65"/>
      <c r="H304" s="56"/>
      <c r="I304" s="56"/>
    </row>
    <row r="305" spans="1:9" s="68" customFormat="1" x14ac:dyDescent="0.2">
      <c r="A305" s="65"/>
      <c r="B305" s="66"/>
      <c r="C305" s="67"/>
      <c r="D305" s="56"/>
      <c r="E305" s="65"/>
      <c r="H305" s="56"/>
      <c r="I305" s="56"/>
    </row>
    <row r="306" spans="1:9" s="68" customFormat="1" x14ac:dyDescent="0.2">
      <c r="A306" s="65"/>
      <c r="B306" s="66"/>
      <c r="C306" s="67"/>
      <c r="D306" s="56"/>
      <c r="E306" s="65"/>
      <c r="H306" s="56"/>
      <c r="I306" s="56"/>
    </row>
    <row r="307" spans="1:9" s="68" customFormat="1" x14ac:dyDescent="0.2">
      <c r="A307" s="65"/>
      <c r="B307" s="66"/>
      <c r="C307" s="67"/>
      <c r="D307" s="56"/>
      <c r="E307" s="65"/>
      <c r="H307" s="56"/>
      <c r="I307" s="56"/>
    </row>
    <row r="308" spans="1:9" s="68" customFormat="1" x14ac:dyDescent="0.2">
      <c r="A308" s="65"/>
      <c r="B308" s="66"/>
      <c r="C308" s="67"/>
      <c r="D308" s="56"/>
      <c r="E308" s="65"/>
      <c r="H308" s="56"/>
      <c r="I308" s="56"/>
    </row>
    <row r="309" spans="1:9" s="68" customFormat="1" x14ac:dyDescent="0.2">
      <c r="A309" s="65"/>
      <c r="B309" s="66"/>
      <c r="C309" s="67"/>
      <c r="D309" s="56"/>
      <c r="E309" s="65"/>
      <c r="H309" s="56"/>
      <c r="I309" s="56"/>
    </row>
    <row r="310" spans="1:9" s="68" customFormat="1" x14ac:dyDescent="0.2">
      <c r="A310" s="65"/>
      <c r="B310" s="66"/>
      <c r="C310" s="67"/>
      <c r="D310" s="56"/>
      <c r="E310" s="65"/>
      <c r="H310" s="56"/>
      <c r="I310" s="56"/>
    </row>
    <row r="311" spans="1:9" s="68" customFormat="1" x14ac:dyDescent="0.2">
      <c r="A311" s="65"/>
      <c r="B311" s="66"/>
      <c r="C311" s="67"/>
      <c r="D311" s="56"/>
      <c r="E311" s="65"/>
      <c r="H311" s="56"/>
      <c r="I311" s="56"/>
    </row>
    <row r="312" spans="1:9" s="68" customFormat="1" x14ac:dyDescent="0.2">
      <c r="A312" s="65"/>
      <c r="B312" s="66"/>
      <c r="C312" s="67"/>
      <c r="D312" s="56"/>
      <c r="E312" s="65"/>
      <c r="H312" s="56"/>
      <c r="I312" s="56"/>
    </row>
    <row r="313" spans="1:9" s="68" customFormat="1" x14ac:dyDescent="0.2">
      <c r="A313" s="65"/>
      <c r="B313" s="66"/>
      <c r="C313" s="67"/>
      <c r="D313" s="56"/>
      <c r="E313" s="65"/>
      <c r="H313" s="56"/>
      <c r="I313" s="56"/>
    </row>
    <row r="314" spans="1:9" s="68" customFormat="1" x14ac:dyDescent="0.2">
      <c r="A314" s="65"/>
      <c r="B314" s="66"/>
      <c r="C314" s="67"/>
      <c r="D314" s="56"/>
      <c r="E314" s="65"/>
      <c r="H314" s="56"/>
      <c r="I314" s="56"/>
    </row>
    <row r="315" spans="1:9" s="68" customFormat="1" x14ac:dyDescent="0.2">
      <c r="A315" s="65"/>
      <c r="B315" s="66"/>
      <c r="C315" s="67"/>
      <c r="D315" s="56"/>
      <c r="E315" s="65"/>
      <c r="H315" s="56"/>
      <c r="I315" s="56"/>
    </row>
    <row r="316" spans="1:9" s="68" customFormat="1" x14ac:dyDescent="0.2">
      <c r="A316" s="65"/>
      <c r="B316" s="66"/>
      <c r="C316" s="67"/>
      <c r="D316" s="56"/>
      <c r="E316" s="65"/>
      <c r="H316" s="56"/>
      <c r="I316" s="56"/>
    </row>
    <row r="317" spans="1:9" s="68" customFormat="1" x14ac:dyDescent="0.2">
      <c r="A317" s="65"/>
      <c r="B317" s="66"/>
      <c r="C317" s="67"/>
      <c r="D317" s="56"/>
      <c r="E317" s="65"/>
      <c r="H317" s="56"/>
      <c r="I317" s="56"/>
    </row>
    <row r="318" spans="1:9" s="68" customFormat="1" x14ac:dyDescent="0.2">
      <c r="A318" s="65"/>
      <c r="B318" s="66"/>
      <c r="C318" s="67"/>
      <c r="D318" s="56"/>
      <c r="E318" s="65"/>
      <c r="H318" s="56"/>
      <c r="I318" s="56"/>
    </row>
    <row r="319" spans="1:9" s="68" customFormat="1" x14ac:dyDescent="0.2">
      <c r="A319" s="65"/>
      <c r="B319" s="66"/>
      <c r="C319" s="67"/>
      <c r="D319" s="56"/>
      <c r="E319" s="65"/>
      <c r="H319" s="56"/>
      <c r="I319" s="56"/>
    </row>
    <row r="320" spans="1:9" s="68" customFormat="1" x14ac:dyDescent="0.2">
      <c r="A320" s="65"/>
      <c r="B320" s="66"/>
      <c r="C320" s="67"/>
      <c r="D320" s="56"/>
      <c r="E320" s="65"/>
      <c r="H320" s="56"/>
      <c r="I320" s="56"/>
    </row>
    <row r="321" spans="1:9" s="68" customFormat="1" x14ac:dyDescent="0.2">
      <c r="A321" s="65"/>
      <c r="B321" s="66"/>
      <c r="C321" s="67"/>
      <c r="D321" s="56"/>
      <c r="E321" s="65"/>
      <c r="H321" s="56"/>
      <c r="I321" s="56"/>
    </row>
    <row r="322" spans="1:9" s="68" customFormat="1" x14ac:dyDescent="0.2">
      <c r="A322" s="65"/>
      <c r="B322" s="66"/>
      <c r="C322" s="67"/>
      <c r="D322" s="56"/>
      <c r="E322" s="65"/>
      <c r="H322" s="56"/>
      <c r="I322" s="56"/>
    </row>
    <row r="323" spans="1:9" s="68" customFormat="1" x14ac:dyDescent="0.2">
      <c r="A323" s="65"/>
      <c r="B323" s="66"/>
      <c r="C323" s="67"/>
      <c r="D323" s="56"/>
      <c r="E323" s="65"/>
      <c r="H323" s="56"/>
      <c r="I323" s="56"/>
    </row>
    <row r="324" spans="1:9" s="68" customFormat="1" x14ac:dyDescent="0.2">
      <c r="A324" s="65"/>
      <c r="B324" s="66"/>
      <c r="C324" s="67"/>
      <c r="D324" s="56"/>
      <c r="E324" s="65"/>
      <c r="H324" s="56"/>
      <c r="I324" s="56"/>
    </row>
    <row r="325" spans="1:9" s="68" customFormat="1" x14ac:dyDescent="0.2">
      <c r="A325" s="65"/>
      <c r="B325" s="66"/>
      <c r="C325" s="67"/>
      <c r="D325" s="56"/>
      <c r="E325" s="65"/>
      <c r="H325" s="56"/>
      <c r="I325" s="56"/>
    </row>
    <row r="326" spans="1:9" s="68" customFormat="1" x14ac:dyDescent="0.2">
      <c r="A326" s="65"/>
      <c r="B326" s="66"/>
      <c r="C326" s="67"/>
      <c r="D326" s="56"/>
      <c r="E326" s="65"/>
      <c r="H326" s="56"/>
      <c r="I326" s="56"/>
    </row>
    <row r="327" spans="1:9" s="68" customFormat="1" x14ac:dyDescent="0.2">
      <c r="A327" s="65"/>
      <c r="B327" s="66"/>
      <c r="C327" s="67"/>
      <c r="D327" s="56"/>
      <c r="E327" s="65"/>
      <c r="H327" s="56"/>
      <c r="I327" s="56"/>
    </row>
    <row r="328" spans="1:9" s="68" customFormat="1" x14ac:dyDescent="0.2">
      <c r="A328" s="65"/>
      <c r="B328" s="66"/>
      <c r="C328" s="67"/>
      <c r="D328" s="56"/>
      <c r="E328" s="65"/>
      <c r="H328" s="56"/>
      <c r="I328" s="56"/>
    </row>
    <row r="329" spans="1:9" s="68" customFormat="1" x14ac:dyDescent="0.2">
      <c r="A329" s="65"/>
      <c r="B329" s="66"/>
      <c r="C329" s="67"/>
      <c r="D329" s="56"/>
      <c r="E329" s="65"/>
      <c r="H329" s="56"/>
      <c r="I329" s="56"/>
    </row>
    <row r="330" spans="1:9" s="68" customFormat="1" x14ac:dyDescent="0.2">
      <c r="A330" s="65"/>
      <c r="B330" s="66"/>
      <c r="C330" s="67"/>
      <c r="D330" s="56"/>
      <c r="E330" s="65"/>
      <c r="H330" s="56"/>
      <c r="I330" s="56"/>
    </row>
    <row r="331" spans="1:9" s="68" customFormat="1" x14ac:dyDescent="0.2">
      <c r="A331" s="65"/>
      <c r="B331" s="66"/>
      <c r="C331" s="67"/>
      <c r="D331" s="56"/>
      <c r="E331" s="65"/>
      <c r="H331" s="56"/>
      <c r="I331" s="56"/>
    </row>
    <row r="332" spans="1:9" s="68" customFormat="1" x14ac:dyDescent="0.2">
      <c r="A332" s="65"/>
      <c r="B332" s="66"/>
      <c r="C332" s="67"/>
      <c r="D332" s="56"/>
      <c r="E332" s="65"/>
      <c r="H332" s="56"/>
      <c r="I332" s="56"/>
    </row>
    <row r="333" spans="1:9" s="68" customFormat="1" x14ac:dyDescent="0.2">
      <c r="A333" s="65"/>
      <c r="B333" s="66"/>
      <c r="C333" s="67"/>
      <c r="D333" s="56"/>
      <c r="E333" s="65"/>
      <c r="H333" s="56"/>
      <c r="I333" s="56"/>
    </row>
    <row r="334" spans="1:9" s="68" customFormat="1" x14ac:dyDescent="0.2">
      <c r="A334" s="65"/>
      <c r="B334" s="66"/>
      <c r="C334" s="67"/>
      <c r="D334" s="56"/>
      <c r="E334" s="65"/>
      <c r="H334" s="56"/>
      <c r="I334" s="56"/>
    </row>
    <row r="335" spans="1:9" s="68" customFormat="1" x14ac:dyDescent="0.2">
      <c r="A335" s="65"/>
      <c r="B335" s="66"/>
      <c r="C335" s="67"/>
      <c r="D335" s="56"/>
      <c r="E335" s="65"/>
      <c r="H335" s="56"/>
      <c r="I335" s="56"/>
    </row>
    <row r="336" spans="1:9" s="68" customFormat="1" x14ac:dyDescent="0.2">
      <c r="A336" s="65"/>
      <c r="B336" s="66"/>
      <c r="C336" s="67"/>
      <c r="D336" s="56"/>
      <c r="E336" s="65"/>
      <c r="H336" s="56"/>
      <c r="I336" s="56"/>
    </row>
    <row r="337" spans="1:9" s="68" customFormat="1" x14ac:dyDescent="0.2">
      <c r="A337" s="65"/>
      <c r="B337" s="66"/>
      <c r="C337" s="67"/>
      <c r="D337" s="56"/>
      <c r="E337" s="65"/>
      <c r="H337" s="56"/>
      <c r="I337" s="56"/>
    </row>
    <row r="338" spans="1:9" s="68" customFormat="1" x14ac:dyDescent="0.2">
      <c r="A338" s="65"/>
      <c r="B338" s="66"/>
      <c r="C338" s="67"/>
      <c r="D338" s="56"/>
      <c r="E338" s="65"/>
      <c r="H338" s="56"/>
      <c r="I338" s="56"/>
    </row>
    <row r="339" spans="1:9" s="68" customFormat="1" x14ac:dyDescent="0.2">
      <c r="A339" s="65"/>
      <c r="B339" s="66"/>
      <c r="C339" s="67"/>
      <c r="D339" s="56"/>
      <c r="E339" s="65"/>
      <c r="H339" s="56"/>
      <c r="I339" s="56"/>
    </row>
    <row r="340" spans="1:9" s="68" customFormat="1" x14ac:dyDescent="0.2">
      <c r="A340" s="65"/>
      <c r="B340" s="66"/>
      <c r="C340" s="67"/>
      <c r="D340" s="56"/>
      <c r="E340" s="65"/>
      <c r="H340" s="56"/>
      <c r="I340" s="56"/>
    </row>
    <row r="341" spans="1:9" s="68" customFormat="1" x14ac:dyDescent="0.2">
      <c r="A341" s="65"/>
      <c r="B341" s="66"/>
      <c r="C341" s="67"/>
      <c r="D341" s="56"/>
      <c r="E341" s="65"/>
      <c r="H341" s="56"/>
      <c r="I341" s="56"/>
    </row>
    <row r="342" spans="1:9" s="68" customFormat="1" x14ac:dyDescent="0.2">
      <c r="A342" s="65"/>
      <c r="B342" s="66"/>
      <c r="C342" s="67"/>
      <c r="D342" s="56"/>
      <c r="E342" s="65"/>
      <c r="H342" s="56"/>
      <c r="I342" s="56"/>
    </row>
    <row r="343" spans="1:9" s="68" customFormat="1" x14ac:dyDescent="0.2">
      <c r="A343" s="65"/>
      <c r="B343" s="66"/>
      <c r="C343" s="67"/>
      <c r="D343" s="56"/>
      <c r="E343" s="65"/>
      <c r="H343" s="56"/>
      <c r="I343" s="56"/>
    </row>
    <row r="344" spans="1:9" s="68" customFormat="1" x14ac:dyDescent="0.2">
      <c r="A344" s="65"/>
      <c r="B344" s="66"/>
      <c r="C344" s="67"/>
      <c r="D344" s="56"/>
      <c r="E344" s="65"/>
      <c r="H344" s="56"/>
      <c r="I344" s="56"/>
    </row>
    <row r="345" spans="1:9" s="68" customFormat="1" x14ac:dyDescent="0.2">
      <c r="A345" s="65"/>
      <c r="B345" s="66"/>
      <c r="C345" s="67"/>
      <c r="D345" s="56"/>
      <c r="E345" s="65"/>
      <c r="H345" s="56"/>
      <c r="I345" s="56"/>
    </row>
    <row r="346" spans="1:9" s="68" customFormat="1" x14ac:dyDescent="0.2">
      <c r="A346" s="65"/>
      <c r="B346" s="66"/>
      <c r="C346" s="67"/>
      <c r="D346" s="56"/>
      <c r="E346" s="65"/>
      <c r="H346" s="56"/>
      <c r="I346" s="56"/>
    </row>
    <row r="347" spans="1:9" s="68" customFormat="1" x14ac:dyDescent="0.2">
      <c r="A347" s="65"/>
      <c r="B347" s="66"/>
      <c r="C347" s="67"/>
      <c r="D347" s="56"/>
      <c r="E347" s="65"/>
      <c r="H347" s="56"/>
      <c r="I347" s="56"/>
    </row>
    <row r="348" spans="1:9" s="68" customFormat="1" x14ac:dyDescent="0.2">
      <c r="A348" s="65"/>
      <c r="B348" s="66"/>
      <c r="C348" s="67"/>
      <c r="D348" s="56"/>
      <c r="E348" s="65"/>
      <c r="H348" s="56"/>
      <c r="I348" s="56"/>
    </row>
    <row r="349" spans="1:9" s="68" customFormat="1" x14ac:dyDescent="0.2">
      <c r="A349" s="65"/>
      <c r="B349" s="66"/>
      <c r="C349" s="67"/>
      <c r="D349" s="56"/>
      <c r="E349" s="65"/>
      <c r="H349" s="56"/>
      <c r="I349" s="56"/>
    </row>
    <row r="350" spans="1:9" s="68" customFormat="1" x14ac:dyDescent="0.2">
      <c r="A350" s="65"/>
      <c r="B350" s="66"/>
      <c r="C350" s="67"/>
      <c r="D350" s="56"/>
      <c r="E350" s="65"/>
      <c r="H350" s="56"/>
      <c r="I350" s="56"/>
    </row>
    <row r="351" spans="1:9" s="68" customFormat="1" x14ac:dyDescent="0.2">
      <c r="A351" s="65"/>
      <c r="B351" s="66"/>
      <c r="C351" s="67"/>
      <c r="D351" s="56"/>
      <c r="E351" s="65"/>
      <c r="H351" s="56"/>
      <c r="I351" s="56"/>
    </row>
    <row r="352" spans="1:9" s="68" customFormat="1" x14ac:dyDescent="0.2">
      <c r="A352" s="65"/>
      <c r="B352" s="66"/>
      <c r="C352" s="67"/>
      <c r="D352" s="56"/>
      <c r="E352" s="65"/>
      <c r="H352" s="56"/>
      <c r="I352" s="56"/>
    </row>
    <row r="353" spans="1:9" s="68" customFormat="1" x14ac:dyDescent="0.2">
      <c r="A353" s="65"/>
      <c r="B353" s="66"/>
      <c r="C353" s="67"/>
      <c r="D353" s="56"/>
      <c r="E353" s="65"/>
      <c r="H353" s="56"/>
      <c r="I353" s="56"/>
    </row>
    <row r="354" spans="1:9" s="68" customFormat="1" x14ac:dyDescent="0.2">
      <c r="A354" s="65"/>
      <c r="B354" s="66"/>
      <c r="C354" s="67"/>
      <c r="D354" s="56"/>
      <c r="E354" s="65"/>
      <c r="H354" s="56"/>
      <c r="I354" s="56"/>
    </row>
    <row r="355" spans="1:9" s="68" customFormat="1" x14ac:dyDescent="0.2">
      <c r="A355" s="65"/>
      <c r="B355" s="66"/>
      <c r="C355" s="67"/>
      <c r="D355" s="56"/>
      <c r="E355" s="65"/>
      <c r="H355" s="56"/>
      <c r="I355" s="56"/>
    </row>
    <row r="356" spans="1:9" s="68" customFormat="1" x14ac:dyDescent="0.2">
      <c r="A356" s="65"/>
      <c r="B356" s="66"/>
      <c r="C356" s="67"/>
      <c r="D356" s="56"/>
      <c r="E356" s="65"/>
      <c r="H356" s="56"/>
      <c r="I356" s="56"/>
    </row>
    <row r="357" spans="1:9" s="68" customFormat="1" x14ac:dyDescent="0.2">
      <c r="A357" s="65"/>
      <c r="B357" s="66"/>
      <c r="C357" s="67"/>
      <c r="D357" s="56"/>
      <c r="E357" s="65"/>
      <c r="H357" s="56"/>
      <c r="I357" s="56"/>
    </row>
    <row r="358" spans="1:9" s="68" customFormat="1" x14ac:dyDescent="0.2">
      <c r="A358" s="65"/>
      <c r="B358" s="66"/>
      <c r="C358" s="67"/>
      <c r="D358" s="56"/>
      <c r="E358" s="65"/>
      <c r="H358" s="56"/>
      <c r="I358" s="56"/>
    </row>
    <row r="359" spans="1:9" s="68" customFormat="1" x14ac:dyDescent="0.2">
      <c r="A359" s="65"/>
      <c r="B359" s="66"/>
      <c r="C359" s="67"/>
      <c r="D359" s="56"/>
      <c r="E359" s="65"/>
      <c r="H359" s="56"/>
      <c r="I359" s="56"/>
    </row>
    <row r="360" spans="1:9" s="68" customFormat="1" x14ac:dyDescent="0.2">
      <c r="A360" s="65"/>
      <c r="B360" s="66"/>
      <c r="C360" s="67"/>
      <c r="D360" s="56"/>
      <c r="E360" s="65"/>
      <c r="H360" s="56"/>
      <c r="I360" s="56"/>
    </row>
    <row r="361" spans="1:9" s="68" customFormat="1" x14ac:dyDescent="0.2">
      <c r="A361" s="65"/>
      <c r="B361" s="66"/>
      <c r="C361" s="67"/>
      <c r="D361" s="56"/>
      <c r="E361" s="65"/>
      <c r="H361" s="56"/>
      <c r="I361" s="56"/>
    </row>
    <row r="362" spans="1:9" s="68" customFormat="1" x14ac:dyDescent="0.2">
      <c r="A362" s="65"/>
      <c r="B362" s="66"/>
      <c r="C362" s="67"/>
      <c r="D362" s="56"/>
      <c r="E362" s="65"/>
      <c r="H362" s="56"/>
      <c r="I362" s="56"/>
    </row>
    <row r="363" spans="1:9" s="68" customFormat="1" x14ac:dyDescent="0.2">
      <c r="A363" s="65"/>
      <c r="B363" s="66"/>
      <c r="C363" s="67"/>
      <c r="D363" s="56"/>
      <c r="E363" s="65"/>
      <c r="H363" s="56"/>
      <c r="I363" s="56"/>
    </row>
    <row r="364" spans="1:9" s="68" customFormat="1" x14ac:dyDescent="0.2">
      <c r="A364" s="65"/>
      <c r="B364" s="66"/>
      <c r="C364" s="67"/>
      <c r="D364" s="56"/>
      <c r="E364" s="65"/>
      <c r="H364" s="56"/>
      <c r="I364" s="56"/>
    </row>
    <row r="365" spans="1:9" s="68" customFormat="1" x14ac:dyDescent="0.2">
      <c r="A365" s="65"/>
      <c r="B365" s="66"/>
      <c r="C365" s="67"/>
      <c r="D365" s="56"/>
      <c r="E365" s="65"/>
      <c r="H365" s="56"/>
      <c r="I365" s="56"/>
    </row>
    <row r="366" spans="1:9" s="68" customFormat="1" x14ac:dyDescent="0.2">
      <c r="A366" s="65"/>
      <c r="B366" s="66"/>
      <c r="C366" s="67"/>
      <c r="D366" s="56"/>
      <c r="E366" s="65"/>
      <c r="H366" s="56"/>
      <c r="I366" s="56"/>
    </row>
    <row r="367" spans="1:9" s="68" customFormat="1" x14ac:dyDescent="0.2">
      <c r="A367" s="65"/>
      <c r="B367" s="66"/>
      <c r="C367" s="67"/>
      <c r="D367" s="56"/>
      <c r="E367" s="65"/>
      <c r="H367" s="56"/>
      <c r="I367" s="56"/>
    </row>
    <row r="368" spans="1:9" s="68" customFormat="1" x14ac:dyDescent="0.2">
      <c r="A368" s="65"/>
      <c r="B368" s="66"/>
      <c r="C368" s="67"/>
      <c r="D368" s="56"/>
      <c r="E368" s="65"/>
      <c r="H368" s="56"/>
      <c r="I368" s="56"/>
    </row>
    <row r="369" spans="1:9" s="68" customFormat="1" x14ac:dyDescent="0.2">
      <c r="A369" s="65"/>
      <c r="B369" s="66"/>
      <c r="C369" s="67"/>
      <c r="D369" s="56"/>
      <c r="E369" s="65"/>
      <c r="H369" s="56"/>
      <c r="I369" s="56"/>
    </row>
    <row r="370" spans="1:9" s="68" customFormat="1" x14ac:dyDescent="0.2">
      <c r="A370" s="65"/>
      <c r="B370" s="66"/>
      <c r="C370" s="67"/>
      <c r="D370" s="56"/>
      <c r="E370" s="65"/>
      <c r="H370" s="56"/>
      <c r="I370" s="56"/>
    </row>
    <row r="371" spans="1:9" s="68" customFormat="1" x14ac:dyDescent="0.2">
      <c r="A371" s="65"/>
      <c r="B371" s="66"/>
      <c r="C371" s="67"/>
      <c r="D371" s="56"/>
      <c r="E371" s="65"/>
      <c r="H371" s="56"/>
      <c r="I371" s="56"/>
    </row>
    <row r="372" spans="1:9" s="68" customFormat="1" x14ac:dyDescent="0.2">
      <c r="A372" s="65"/>
      <c r="B372" s="66"/>
      <c r="C372" s="67"/>
      <c r="D372" s="56"/>
      <c r="E372" s="65"/>
      <c r="H372" s="56"/>
      <c r="I372" s="56"/>
    </row>
    <row r="373" spans="1:9" s="68" customFormat="1" x14ac:dyDescent="0.2">
      <c r="A373" s="65"/>
      <c r="B373" s="66"/>
      <c r="C373" s="67"/>
      <c r="D373" s="56"/>
      <c r="E373" s="65"/>
      <c r="H373" s="56"/>
      <c r="I373" s="56"/>
    </row>
    <row r="374" spans="1:9" s="68" customFormat="1" x14ac:dyDescent="0.2">
      <c r="A374" s="65"/>
      <c r="B374" s="66"/>
      <c r="C374" s="67"/>
      <c r="D374" s="56"/>
      <c r="E374" s="65"/>
      <c r="H374" s="56"/>
      <c r="I374" s="56"/>
    </row>
    <row r="375" spans="1:9" s="68" customFormat="1" x14ac:dyDescent="0.2">
      <c r="A375" s="65"/>
      <c r="B375" s="66"/>
      <c r="C375" s="67"/>
      <c r="D375" s="56"/>
      <c r="E375" s="65"/>
      <c r="H375" s="56"/>
      <c r="I375" s="56"/>
    </row>
    <row r="376" spans="1:9" s="68" customFormat="1" x14ac:dyDescent="0.2">
      <c r="A376" s="65"/>
      <c r="B376" s="66"/>
      <c r="C376" s="67"/>
      <c r="D376" s="56"/>
      <c r="E376" s="65"/>
      <c r="H376" s="56"/>
      <c r="I376" s="56"/>
    </row>
    <row r="377" spans="1:9" s="68" customFormat="1" x14ac:dyDescent="0.2">
      <c r="A377" s="65"/>
      <c r="B377" s="66"/>
      <c r="C377" s="67"/>
      <c r="D377" s="56"/>
      <c r="E377" s="65"/>
      <c r="H377" s="56"/>
      <c r="I377" s="56"/>
    </row>
    <row r="378" spans="1:9" s="68" customFormat="1" x14ac:dyDescent="0.2">
      <c r="A378" s="65"/>
      <c r="B378" s="66"/>
      <c r="C378" s="67"/>
      <c r="D378" s="56"/>
      <c r="E378" s="65"/>
      <c r="H378" s="56"/>
      <c r="I378" s="56"/>
    </row>
    <row r="379" spans="1:9" s="68" customFormat="1" x14ac:dyDescent="0.2">
      <c r="A379" s="65"/>
      <c r="B379" s="66"/>
      <c r="C379" s="67"/>
      <c r="D379" s="56"/>
      <c r="E379" s="65"/>
      <c r="H379" s="56"/>
      <c r="I379" s="56"/>
    </row>
    <row r="380" spans="1:9" s="68" customFormat="1" x14ac:dyDescent="0.2">
      <c r="A380" s="65"/>
      <c r="B380" s="66"/>
      <c r="C380" s="67"/>
      <c r="D380" s="56"/>
      <c r="E380" s="65"/>
      <c r="H380" s="56"/>
      <c r="I380" s="56"/>
    </row>
    <row r="381" spans="1:9" s="68" customFormat="1" x14ac:dyDescent="0.2">
      <c r="A381" s="65"/>
      <c r="B381" s="66"/>
      <c r="C381" s="67"/>
      <c r="D381" s="56"/>
      <c r="E381" s="65"/>
      <c r="H381" s="56"/>
      <c r="I381" s="56"/>
    </row>
    <row r="382" spans="1:9" s="68" customFormat="1" x14ac:dyDescent="0.2">
      <c r="A382" s="65"/>
      <c r="B382" s="66"/>
      <c r="C382" s="67"/>
      <c r="D382" s="56"/>
      <c r="E382" s="65"/>
      <c r="H382" s="56"/>
      <c r="I382" s="56"/>
    </row>
    <row r="383" spans="1:9" s="68" customFormat="1" x14ac:dyDescent="0.2">
      <c r="A383" s="65"/>
      <c r="B383" s="66"/>
      <c r="C383" s="67"/>
      <c r="D383" s="56"/>
      <c r="E383" s="65"/>
      <c r="H383" s="56"/>
      <c r="I383" s="56"/>
    </row>
    <row r="384" spans="1:9" s="68" customFormat="1" x14ac:dyDescent="0.2">
      <c r="A384" s="65"/>
      <c r="B384" s="66"/>
      <c r="C384" s="67"/>
      <c r="D384" s="56"/>
      <c r="E384" s="65"/>
      <c r="H384" s="56"/>
      <c r="I384" s="56"/>
    </row>
    <row r="385" spans="1:9" s="68" customFormat="1" x14ac:dyDescent="0.2">
      <c r="A385" s="65"/>
      <c r="B385" s="66"/>
      <c r="C385" s="67"/>
      <c r="D385" s="56"/>
      <c r="E385" s="65"/>
      <c r="H385" s="56"/>
      <c r="I385" s="56"/>
    </row>
    <row r="386" spans="1:9" s="68" customFormat="1" x14ac:dyDescent="0.2">
      <c r="A386" s="65"/>
      <c r="B386" s="66"/>
      <c r="C386" s="67"/>
      <c r="D386" s="56"/>
      <c r="E386" s="65"/>
      <c r="H386" s="56"/>
      <c r="I386" s="56"/>
    </row>
    <row r="387" spans="1:9" s="68" customFormat="1" x14ac:dyDescent="0.2">
      <c r="A387" s="65"/>
      <c r="B387" s="66"/>
      <c r="C387" s="67"/>
      <c r="D387" s="56"/>
      <c r="E387" s="65"/>
      <c r="H387" s="56"/>
      <c r="I387" s="56"/>
    </row>
    <row r="388" spans="1:9" s="68" customFormat="1" x14ac:dyDescent="0.2">
      <c r="A388" s="65"/>
      <c r="B388" s="66"/>
      <c r="C388" s="67"/>
      <c r="D388" s="56"/>
      <c r="E388" s="65"/>
      <c r="H388" s="56"/>
      <c r="I388" s="56"/>
    </row>
    <row r="389" spans="1:9" s="68" customFormat="1" x14ac:dyDescent="0.2">
      <c r="A389" s="65"/>
      <c r="B389" s="66"/>
      <c r="C389" s="67"/>
      <c r="D389" s="56"/>
      <c r="E389" s="65"/>
      <c r="H389" s="56"/>
      <c r="I389" s="56"/>
    </row>
    <row r="390" spans="1:9" s="68" customFormat="1" x14ac:dyDescent="0.2">
      <c r="A390" s="65"/>
      <c r="B390" s="66"/>
      <c r="C390" s="67"/>
      <c r="D390" s="56"/>
      <c r="E390" s="65"/>
      <c r="H390" s="56"/>
      <c r="I390" s="56"/>
    </row>
    <row r="391" spans="1:9" s="68" customFormat="1" x14ac:dyDescent="0.2">
      <c r="A391" s="65"/>
      <c r="B391" s="66"/>
      <c r="C391" s="67"/>
      <c r="D391" s="56"/>
      <c r="E391" s="65"/>
      <c r="H391" s="56"/>
      <c r="I391" s="56"/>
    </row>
    <row r="392" spans="1:9" s="68" customFormat="1" x14ac:dyDescent="0.2">
      <c r="A392" s="65"/>
      <c r="B392" s="66"/>
      <c r="C392" s="67"/>
      <c r="D392" s="56"/>
      <c r="E392" s="65"/>
      <c r="H392" s="56"/>
      <c r="I392" s="56"/>
    </row>
    <row r="393" spans="1:9" s="68" customFormat="1" x14ac:dyDescent="0.2">
      <c r="A393" s="65"/>
      <c r="B393" s="66"/>
      <c r="C393" s="67"/>
      <c r="D393" s="56"/>
      <c r="E393" s="65"/>
      <c r="H393" s="56"/>
      <c r="I393" s="56"/>
    </row>
    <row r="394" spans="1:9" s="68" customFormat="1" x14ac:dyDescent="0.2">
      <c r="A394" s="65"/>
      <c r="B394" s="66"/>
      <c r="C394" s="67"/>
      <c r="D394" s="56"/>
      <c r="E394" s="65"/>
      <c r="H394" s="56"/>
      <c r="I394" s="56"/>
    </row>
    <row r="395" spans="1:9" s="68" customFormat="1" x14ac:dyDescent="0.2">
      <c r="A395" s="65"/>
      <c r="B395" s="66"/>
      <c r="C395" s="67"/>
      <c r="D395" s="56"/>
      <c r="E395" s="65"/>
      <c r="H395" s="56"/>
      <c r="I395" s="56"/>
    </row>
    <row r="396" spans="1:9" s="68" customFormat="1" x14ac:dyDescent="0.2">
      <c r="A396" s="65"/>
      <c r="B396" s="66"/>
      <c r="C396" s="67"/>
      <c r="D396" s="56"/>
      <c r="E396" s="65"/>
      <c r="H396" s="56"/>
      <c r="I396" s="56"/>
    </row>
    <row r="397" spans="1:9" s="68" customFormat="1" x14ac:dyDescent="0.2">
      <c r="A397" s="65"/>
      <c r="B397" s="66"/>
      <c r="C397" s="67"/>
      <c r="D397" s="56"/>
      <c r="E397" s="65"/>
      <c r="H397" s="56"/>
      <c r="I397" s="56"/>
    </row>
    <row r="398" spans="1:9" s="68" customFormat="1" x14ac:dyDescent="0.2">
      <c r="A398" s="65"/>
      <c r="B398" s="66"/>
      <c r="C398" s="67"/>
      <c r="D398" s="56"/>
      <c r="E398" s="65"/>
      <c r="H398" s="56"/>
      <c r="I398" s="56"/>
    </row>
    <row r="399" spans="1:9" s="68" customFormat="1" x14ac:dyDescent="0.2">
      <c r="A399" s="65"/>
      <c r="B399" s="66"/>
      <c r="C399" s="67"/>
      <c r="D399" s="56"/>
      <c r="E399" s="65"/>
      <c r="H399" s="56"/>
      <c r="I399" s="56"/>
    </row>
    <row r="400" spans="1:9" s="68" customFormat="1" x14ac:dyDescent="0.2">
      <c r="A400" s="65"/>
      <c r="B400" s="66"/>
      <c r="C400" s="67"/>
      <c r="D400" s="56"/>
      <c r="E400" s="65"/>
      <c r="H400" s="56"/>
      <c r="I400" s="56"/>
    </row>
    <row r="401" spans="1:9" s="68" customFormat="1" x14ac:dyDescent="0.2">
      <c r="A401" s="65"/>
      <c r="B401" s="66"/>
      <c r="C401" s="67"/>
      <c r="D401" s="56"/>
      <c r="E401" s="65"/>
      <c r="H401" s="56"/>
      <c r="I401" s="56"/>
    </row>
    <row r="402" spans="1:9" s="68" customFormat="1" x14ac:dyDescent="0.2">
      <c r="A402" s="65"/>
      <c r="B402" s="66"/>
      <c r="C402" s="67"/>
      <c r="D402" s="56"/>
      <c r="E402" s="65"/>
      <c r="H402" s="56"/>
      <c r="I402" s="56"/>
    </row>
    <row r="403" spans="1:9" s="68" customFormat="1" x14ac:dyDescent="0.2">
      <c r="A403" s="65"/>
      <c r="B403" s="66"/>
      <c r="C403" s="67"/>
      <c r="D403" s="56"/>
      <c r="E403" s="65"/>
      <c r="H403" s="56"/>
      <c r="I403" s="56"/>
    </row>
    <row r="404" spans="1:9" s="68" customFormat="1" x14ac:dyDescent="0.2">
      <c r="A404" s="65"/>
      <c r="B404" s="66"/>
      <c r="C404" s="67"/>
      <c r="D404" s="56"/>
      <c r="E404" s="65"/>
      <c r="H404" s="56"/>
      <c r="I404" s="56"/>
    </row>
    <row r="405" spans="1:9" s="68" customFormat="1" x14ac:dyDescent="0.2">
      <c r="A405" s="65"/>
      <c r="B405" s="66"/>
      <c r="C405" s="67"/>
      <c r="D405" s="56"/>
      <c r="E405" s="65"/>
      <c r="H405" s="56"/>
      <c r="I405" s="56"/>
    </row>
    <row r="406" spans="1:9" s="68" customFormat="1" x14ac:dyDescent="0.2">
      <c r="A406" s="65"/>
      <c r="B406" s="66"/>
      <c r="C406" s="67"/>
      <c r="D406" s="56"/>
      <c r="E406" s="65"/>
      <c r="H406" s="56"/>
      <c r="I406" s="56"/>
    </row>
    <row r="407" spans="1:9" s="68" customFormat="1" x14ac:dyDescent="0.2">
      <c r="A407" s="65"/>
      <c r="B407" s="66"/>
      <c r="C407" s="67"/>
      <c r="D407" s="56"/>
      <c r="E407" s="65"/>
      <c r="H407" s="56"/>
      <c r="I407" s="56"/>
    </row>
    <row r="408" spans="1:9" s="68" customFormat="1" x14ac:dyDescent="0.2">
      <c r="A408" s="65"/>
      <c r="B408" s="66"/>
      <c r="C408" s="67"/>
      <c r="D408" s="56"/>
      <c r="E408" s="65"/>
      <c r="H408" s="56"/>
      <c r="I408" s="56"/>
    </row>
    <row r="409" spans="1:9" s="68" customFormat="1" x14ac:dyDescent="0.2">
      <c r="A409" s="65"/>
      <c r="B409" s="66"/>
      <c r="C409" s="67"/>
      <c r="D409" s="56"/>
      <c r="E409" s="65"/>
      <c r="H409" s="56"/>
      <c r="I409" s="56"/>
    </row>
    <row r="410" spans="1:9" s="68" customFormat="1" x14ac:dyDescent="0.2">
      <c r="A410" s="65"/>
      <c r="B410" s="66"/>
      <c r="C410" s="67"/>
      <c r="D410" s="56"/>
      <c r="E410" s="65"/>
      <c r="H410" s="56"/>
      <c r="I410" s="56"/>
    </row>
    <row r="411" spans="1:9" s="68" customFormat="1" x14ac:dyDescent="0.2">
      <c r="A411" s="65"/>
      <c r="B411" s="66"/>
      <c r="C411" s="67"/>
      <c r="D411" s="56"/>
      <c r="E411" s="65"/>
      <c r="H411" s="56"/>
      <c r="I411" s="56"/>
    </row>
    <row r="412" spans="1:9" s="68" customFormat="1" x14ac:dyDescent="0.2">
      <c r="A412" s="65"/>
      <c r="B412" s="66"/>
      <c r="C412" s="67"/>
      <c r="D412" s="56"/>
      <c r="E412" s="65"/>
      <c r="H412" s="56"/>
      <c r="I412" s="56"/>
    </row>
    <row r="413" spans="1:9" s="68" customFormat="1" x14ac:dyDescent="0.2">
      <c r="A413" s="65"/>
      <c r="B413" s="66"/>
      <c r="C413" s="67"/>
      <c r="D413" s="56"/>
      <c r="E413" s="65"/>
      <c r="H413" s="56"/>
      <c r="I413" s="56"/>
    </row>
    <row r="414" spans="1:9" s="68" customFormat="1" x14ac:dyDescent="0.2">
      <c r="A414" s="65"/>
      <c r="B414" s="66"/>
      <c r="C414" s="67"/>
      <c r="D414" s="56"/>
      <c r="E414" s="65"/>
      <c r="H414" s="56"/>
      <c r="I414" s="56"/>
    </row>
    <row r="415" spans="1:9" s="68" customFormat="1" x14ac:dyDescent="0.2">
      <c r="A415" s="65"/>
      <c r="B415" s="66"/>
      <c r="C415" s="67"/>
      <c r="D415" s="56"/>
      <c r="E415" s="65"/>
      <c r="H415" s="56"/>
      <c r="I415" s="56"/>
    </row>
    <row r="416" spans="1:9" s="68" customFormat="1" x14ac:dyDescent="0.2">
      <c r="A416" s="65"/>
      <c r="B416" s="66"/>
      <c r="C416" s="67"/>
      <c r="D416" s="56"/>
      <c r="E416" s="65"/>
      <c r="H416" s="56"/>
      <c r="I416" s="56"/>
    </row>
    <row r="417" spans="1:9" s="68" customFormat="1" x14ac:dyDescent="0.2">
      <c r="A417" s="65"/>
      <c r="B417" s="66"/>
      <c r="C417" s="67"/>
      <c r="D417" s="56"/>
      <c r="E417" s="65"/>
      <c r="H417" s="56"/>
      <c r="I417" s="56"/>
    </row>
    <row r="418" spans="1:9" s="68" customFormat="1" x14ac:dyDescent="0.2">
      <c r="A418" s="65"/>
      <c r="B418" s="66"/>
      <c r="C418" s="67"/>
      <c r="D418" s="56"/>
      <c r="E418" s="65"/>
      <c r="H418" s="56"/>
      <c r="I418" s="56"/>
    </row>
    <row r="419" spans="1:9" s="68" customFormat="1" x14ac:dyDescent="0.2">
      <c r="A419" s="65"/>
      <c r="B419" s="66"/>
      <c r="C419" s="67"/>
      <c r="D419" s="56"/>
      <c r="E419" s="65"/>
      <c r="H419" s="56"/>
      <c r="I419" s="56"/>
    </row>
    <row r="420" spans="1:9" s="68" customFormat="1" x14ac:dyDescent="0.2">
      <c r="A420" s="65"/>
      <c r="B420" s="66"/>
      <c r="C420" s="67"/>
      <c r="D420" s="56"/>
      <c r="E420" s="65"/>
      <c r="H420" s="56"/>
      <c r="I420" s="56"/>
    </row>
    <row r="421" spans="1:9" s="68" customFormat="1" x14ac:dyDescent="0.2">
      <c r="A421" s="65"/>
      <c r="B421" s="66"/>
      <c r="C421" s="67"/>
      <c r="D421" s="56"/>
      <c r="E421" s="65"/>
      <c r="H421" s="56"/>
      <c r="I421" s="56"/>
    </row>
    <row r="422" spans="1:9" s="68" customFormat="1" x14ac:dyDescent="0.2">
      <c r="A422" s="65"/>
      <c r="B422" s="66"/>
      <c r="C422" s="67"/>
      <c r="D422" s="56"/>
      <c r="E422" s="65"/>
      <c r="H422" s="56"/>
      <c r="I422" s="56"/>
    </row>
    <row r="423" spans="1:9" s="68" customFormat="1" x14ac:dyDescent="0.2">
      <c r="A423" s="65"/>
      <c r="B423" s="66"/>
      <c r="C423" s="67"/>
      <c r="D423" s="56"/>
      <c r="E423" s="65"/>
      <c r="H423" s="56"/>
      <c r="I423" s="56"/>
    </row>
    <row r="424" spans="1:9" s="68" customFormat="1" x14ac:dyDescent="0.2">
      <c r="A424" s="65"/>
      <c r="B424" s="66"/>
      <c r="C424" s="67"/>
      <c r="D424" s="56"/>
      <c r="E424" s="65"/>
      <c r="H424" s="56"/>
      <c r="I424" s="56"/>
    </row>
    <row r="425" spans="1:9" s="68" customFormat="1" x14ac:dyDescent="0.2">
      <c r="A425" s="65"/>
      <c r="B425" s="66"/>
      <c r="C425" s="67"/>
      <c r="D425" s="56"/>
      <c r="E425" s="65"/>
      <c r="H425" s="56"/>
      <c r="I425" s="56"/>
    </row>
    <row r="426" spans="1:9" s="68" customFormat="1" x14ac:dyDescent="0.2">
      <c r="A426" s="65"/>
      <c r="B426" s="66"/>
      <c r="C426" s="67"/>
      <c r="D426" s="56"/>
      <c r="E426" s="65"/>
      <c r="H426" s="56"/>
      <c r="I426" s="56"/>
    </row>
    <row r="427" spans="1:9" s="68" customFormat="1" x14ac:dyDescent="0.2">
      <c r="A427" s="65"/>
      <c r="B427" s="66"/>
      <c r="C427" s="67"/>
      <c r="D427" s="56"/>
      <c r="E427" s="65"/>
      <c r="H427" s="56"/>
      <c r="I427" s="56"/>
    </row>
    <row r="428" spans="1:9" s="68" customFormat="1" x14ac:dyDescent="0.2">
      <c r="A428" s="65"/>
      <c r="B428" s="66"/>
      <c r="C428" s="67"/>
      <c r="D428" s="56"/>
      <c r="E428" s="65"/>
      <c r="H428" s="56"/>
      <c r="I428" s="56"/>
    </row>
    <row r="429" spans="1:9" s="68" customFormat="1" x14ac:dyDescent="0.2">
      <c r="A429" s="65"/>
      <c r="B429" s="66"/>
      <c r="C429" s="67"/>
      <c r="D429" s="56"/>
      <c r="E429" s="65"/>
      <c r="H429" s="56"/>
      <c r="I429" s="56"/>
    </row>
    <row r="430" spans="1:9" s="68" customFormat="1" x14ac:dyDescent="0.2">
      <c r="A430" s="65"/>
      <c r="B430" s="66"/>
      <c r="C430" s="67"/>
      <c r="D430" s="56"/>
      <c r="E430" s="65"/>
      <c r="H430" s="56"/>
      <c r="I430" s="56"/>
    </row>
    <row r="431" spans="1:9" s="68" customFormat="1" x14ac:dyDescent="0.2">
      <c r="A431" s="65"/>
      <c r="B431" s="66"/>
      <c r="C431" s="67"/>
      <c r="D431" s="56"/>
      <c r="E431" s="65"/>
      <c r="H431" s="56"/>
      <c r="I431" s="56"/>
    </row>
    <row r="432" spans="1:9" s="68" customFormat="1" x14ac:dyDescent="0.2">
      <c r="A432" s="65"/>
      <c r="B432" s="66"/>
      <c r="C432" s="67"/>
      <c r="D432" s="56"/>
      <c r="E432" s="65"/>
      <c r="H432" s="56"/>
      <c r="I432" s="56"/>
    </row>
    <row r="433" spans="1:9" s="68" customFormat="1" x14ac:dyDescent="0.2">
      <c r="A433" s="65"/>
      <c r="B433" s="66"/>
      <c r="C433" s="67"/>
      <c r="D433" s="56"/>
      <c r="E433" s="65"/>
      <c r="H433" s="56"/>
      <c r="I433" s="56"/>
    </row>
    <row r="434" spans="1:9" s="68" customFormat="1" x14ac:dyDescent="0.2">
      <c r="A434" s="65"/>
      <c r="B434" s="66"/>
      <c r="C434" s="67"/>
      <c r="D434" s="56"/>
      <c r="E434" s="65"/>
      <c r="H434" s="56"/>
      <c r="I434" s="56"/>
    </row>
    <row r="435" spans="1:9" s="68" customFormat="1" x14ac:dyDescent="0.2">
      <c r="A435" s="65"/>
      <c r="B435" s="66"/>
      <c r="C435" s="67"/>
      <c r="D435" s="56"/>
      <c r="E435" s="65"/>
      <c r="H435" s="56"/>
      <c r="I435" s="56"/>
    </row>
    <row r="436" spans="1:9" s="68" customFormat="1" x14ac:dyDescent="0.2">
      <c r="A436" s="65"/>
      <c r="B436" s="66"/>
      <c r="C436" s="67"/>
      <c r="D436" s="56"/>
      <c r="E436" s="65"/>
      <c r="H436" s="56"/>
      <c r="I436" s="56"/>
    </row>
    <row r="437" spans="1:9" s="68" customFormat="1" x14ac:dyDescent="0.2">
      <c r="A437" s="65"/>
      <c r="B437" s="66"/>
      <c r="C437" s="67"/>
      <c r="D437" s="56"/>
      <c r="E437" s="65"/>
      <c r="H437" s="56"/>
      <c r="I437" s="56"/>
    </row>
    <row r="438" spans="1:9" s="68" customFormat="1" x14ac:dyDescent="0.2">
      <c r="A438" s="65"/>
      <c r="B438" s="66"/>
      <c r="C438" s="67"/>
      <c r="D438" s="56"/>
      <c r="E438" s="65"/>
      <c r="H438" s="56"/>
      <c r="I438" s="56"/>
    </row>
    <row r="439" spans="1:9" s="68" customFormat="1" x14ac:dyDescent="0.2">
      <c r="A439" s="65"/>
      <c r="B439" s="66"/>
      <c r="C439" s="67"/>
      <c r="D439" s="56"/>
      <c r="E439" s="65"/>
      <c r="H439" s="56"/>
      <c r="I439" s="56"/>
    </row>
    <row r="440" spans="1:9" s="68" customFormat="1" x14ac:dyDescent="0.2">
      <c r="A440" s="65"/>
      <c r="B440" s="66"/>
      <c r="C440" s="67"/>
      <c r="D440" s="56"/>
      <c r="E440" s="65"/>
      <c r="H440" s="56"/>
      <c r="I440" s="56"/>
    </row>
    <row r="441" spans="1:9" s="68" customFormat="1" x14ac:dyDescent="0.2">
      <c r="A441" s="65"/>
      <c r="B441" s="66"/>
      <c r="C441" s="67"/>
      <c r="D441" s="56"/>
      <c r="E441" s="65"/>
      <c r="H441" s="56"/>
      <c r="I441" s="56"/>
    </row>
    <row r="442" spans="1:9" s="68" customFormat="1" x14ac:dyDescent="0.2">
      <c r="A442" s="65"/>
      <c r="B442" s="66"/>
      <c r="C442" s="67"/>
      <c r="D442" s="56"/>
      <c r="E442" s="65"/>
      <c r="H442" s="56"/>
      <c r="I442" s="56"/>
    </row>
    <row r="443" spans="1:9" s="68" customFormat="1" x14ac:dyDescent="0.2">
      <c r="A443" s="65"/>
      <c r="B443" s="66"/>
      <c r="C443" s="67"/>
      <c r="D443" s="56"/>
      <c r="E443" s="65"/>
      <c r="H443" s="56"/>
      <c r="I443" s="56"/>
    </row>
    <row r="444" spans="1:9" s="68" customFormat="1" x14ac:dyDescent="0.2">
      <c r="A444" s="65"/>
      <c r="B444" s="66"/>
      <c r="C444" s="67"/>
      <c r="D444" s="56"/>
      <c r="E444" s="65"/>
      <c r="H444" s="56"/>
      <c r="I444" s="56"/>
    </row>
    <row r="445" spans="1:9" s="68" customFormat="1" x14ac:dyDescent="0.2">
      <c r="A445" s="65"/>
      <c r="B445" s="66"/>
      <c r="C445" s="67"/>
      <c r="D445" s="56"/>
      <c r="E445" s="65"/>
      <c r="H445" s="56"/>
      <c r="I445" s="56"/>
    </row>
    <row r="446" spans="1:9" s="68" customFormat="1" x14ac:dyDescent="0.2">
      <c r="A446" s="65"/>
      <c r="B446" s="66"/>
      <c r="C446" s="67"/>
      <c r="D446" s="56"/>
      <c r="E446" s="65"/>
      <c r="H446" s="56"/>
      <c r="I446" s="56"/>
    </row>
    <row r="447" spans="1:9" s="68" customFormat="1" x14ac:dyDescent="0.2">
      <c r="A447" s="65"/>
      <c r="B447" s="66"/>
      <c r="C447" s="67"/>
      <c r="D447" s="56"/>
      <c r="E447" s="65"/>
      <c r="H447" s="56"/>
      <c r="I447" s="56"/>
    </row>
    <row r="448" spans="1:9" s="68" customFormat="1" x14ac:dyDescent="0.2">
      <c r="A448" s="65"/>
      <c r="B448" s="66"/>
      <c r="C448" s="67"/>
      <c r="D448" s="56"/>
      <c r="E448" s="65"/>
      <c r="H448" s="56"/>
      <c r="I448" s="56"/>
    </row>
    <row r="449" spans="1:9" s="68" customFormat="1" x14ac:dyDescent="0.2">
      <c r="A449" s="65"/>
      <c r="B449" s="66"/>
      <c r="C449" s="67"/>
      <c r="D449" s="56"/>
      <c r="E449" s="65"/>
      <c r="H449" s="56"/>
      <c r="I449" s="56"/>
    </row>
    <row r="450" spans="1:9" s="68" customFormat="1" x14ac:dyDescent="0.2">
      <c r="A450" s="65"/>
      <c r="B450" s="66"/>
      <c r="C450" s="67"/>
      <c r="D450" s="56"/>
      <c r="E450" s="65"/>
      <c r="H450" s="56"/>
      <c r="I450" s="56"/>
    </row>
    <row r="451" spans="1:9" s="68" customFormat="1" x14ac:dyDescent="0.2">
      <c r="A451" s="65"/>
      <c r="B451" s="66"/>
      <c r="C451" s="67"/>
      <c r="D451" s="56"/>
      <c r="E451" s="65"/>
      <c r="H451" s="56"/>
      <c r="I451" s="56"/>
    </row>
    <row r="452" spans="1:9" s="68" customFormat="1" x14ac:dyDescent="0.2">
      <c r="A452" s="65"/>
      <c r="B452" s="66"/>
      <c r="C452" s="67"/>
      <c r="D452" s="56"/>
      <c r="E452" s="65"/>
      <c r="H452" s="56"/>
      <c r="I452" s="56"/>
    </row>
    <row r="453" spans="1:9" s="68" customFormat="1" x14ac:dyDescent="0.2">
      <c r="A453" s="65"/>
      <c r="B453" s="66"/>
      <c r="C453" s="67"/>
      <c r="D453" s="56"/>
      <c r="E453" s="65"/>
      <c r="H453" s="56"/>
      <c r="I453" s="56"/>
    </row>
    <row r="454" spans="1:9" s="68" customFormat="1" x14ac:dyDescent="0.2">
      <c r="A454" s="65"/>
      <c r="B454" s="66"/>
      <c r="C454" s="67"/>
      <c r="D454" s="56"/>
      <c r="E454" s="65"/>
      <c r="H454" s="56"/>
      <c r="I454" s="56"/>
    </row>
    <row r="455" spans="1:9" s="68" customFormat="1" x14ac:dyDescent="0.2">
      <c r="A455" s="65"/>
      <c r="B455" s="66"/>
      <c r="C455" s="67"/>
      <c r="D455" s="56"/>
      <c r="E455" s="65"/>
      <c r="H455" s="56"/>
      <c r="I455" s="56"/>
    </row>
    <row r="456" spans="1:9" s="68" customFormat="1" x14ac:dyDescent="0.2">
      <c r="A456" s="65"/>
      <c r="B456" s="66"/>
      <c r="C456" s="67"/>
      <c r="D456" s="56"/>
      <c r="E456" s="65"/>
      <c r="H456" s="56"/>
      <c r="I456" s="56"/>
    </row>
    <row r="457" spans="1:9" s="68" customFormat="1" x14ac:dyDescent="0.2">
      <c r="A457" s="65"/>
      <c r="B457" s="66"/>
      <c r="C457" s="67"/>
      <c r="D457" s="56"/>
      <c r="E457" s="65"/>
      <c r="H457" s="56"/>
      <c r="I457" s="56"/>
    </row>
    <row r="458" spans="1:9" s="68" customFormat="1" x14ac:dyDescent="0.2">
      <c r="A458" s="65"/>
      <c r="B458" s="66"/>
      <c r="C458" s="67"/>
      <c r="D458" s="56"/>
      <c r="E458" s="65"/>
      <c r="H458" s="56"/>
      <c r="I458" s="56"/>
    </row>
    <row r="459" spans="1:9" s="68" customFormat="1" x14ac:dyDescent="0.2">
      <c r="A459" s="65"/>
      <c r="B459" s="66"/>
      <c r="C459" s="67"/>
      <c r="D459" s="56"/>
      <c r="E459" s="65"/>
      <c r="H459" s="56"/>
      <c r="I459" s="56"/>
    </row>
    <row r="460" spans="1:9" s="68" customFormat="1" x14ac:dyDescent="0.2">
      <c r="A460" s="65"/>
      <c r="B460" s="66"/>
      <c r="C460" s="67"/>
      <c r="D460" s="56"/>
      <c r="E460" s="65"/>
      <c r="H460" s="56"/>
      <c r="I460" s="56"/>
    </row>
    <row r="461" spans="1:9" s="68" customFormat="1" x14ac:dyDescent="0.2">
      <c r="A461" s="65"/>
      <c r="B461" s="66"/>
      <c r="C461" s="67"/>
      <c r="D461" s="56"/>
      <c r="E461" s="65"/>
      <c r="H461" s="56"/>
      <c r="I461" s="56"/>
    </row>
    <row r="462" spans="1:9" s="68" customFormat="1" x14ac:dyDescent="0.2">
      <c r="A462" s="65"/>
      <c r="B462" s="66"/>
      <c r="C462" s="67"/>
      <c r="D462" s="56"/>
      <c r="E462" s="65"/>
      <c r="H462" s="56"/>
      <c r="I462" s="56"/>
    </row>
    <row r="463" spans="1:9" s="68" customFormat="1" x14ac:dyDescent="0.2">
      <c r="A463" s="65"/>
      <c r="B463" s="66"/>
      <c r="C463" s="67"/>
      <c r="D463" s="56"/>
      <c r="E463" s="65"/>
      <c r="H463" s="56"/>
      <c r="I463" s="56"/>
    </row>
    <row r="464" spans="1:9" s="68" customFormat="1" x14ac:dyDescent="0.2">
      <c r="A464" s="65"/>
      <c r="B464" s="66"/>
      <c r="C464" s="67"/>
      <c r="D464" s="56"/>
      <c r="E464" s="65"/>
      <c r="H464" s="56"/>
      <c r="I464" s="56"/>
    </row>
    <row r="465" spans="1:9" s="68" customFormat="1" x14ac:dyDescent="0.2">
      <c r="A465" s="65"/>
      <c r="B465" s="66"/>
      <c r="C465" s="67"/>
      <c r="D465" s="56"/>
      <c r="E465" s="65"/>
      <c r="H465" s="56"/>
      <c r="I465" s="56"/>
    </row>
    <row r="466" spans="1:9" s="68" customFormat="1" x14ac:dyDescent="0.2">
      <c r="A466" s="65"/>
      <c r="B466" s="66"/>
      <c r="C466" s="67"/>
      <c r="D466" s="56"/>
      <c r="E466" s="65"/>
      <c r="H466" s="56"/>
      <c r="I466" s="56"/>
    </row>
    <row r="467" spans="1:9" s="68" customFormat="1" x14ac:dyDescent="0.2">
      <c r="A467" s="65"/>
      <c r="B467" s="66"/>
      <c r="C467" s="67"/>
      <c r="D467" s="56"/>
      <c r="E467" s="65"/>
      <c r="H467" s="56"/>
      <c r="I467" s="56"/>
    </row>
    <row r="468" spans="1:9" s="68" customFormat="1" x14ac:dyDescent="0.2">
      <c r="A468" s="65"/>
      <c r="B468" s="66"/>
      <c r="C468" s="67"/>
      <c r="D468" s="56"/>
      <c r="E468" s="65"/>
      <c r="H468" s="56"/>
      <c r="I468" s="56"/>
    </row>
    <row r="469" spans="1:9" s="68" customFormat="1" x14ac:dyDescent="0.2">
      <c r="A469" s="65"/>
      <c r="B469" s="66"/>
      <c r="C469" s="67"/>
      <c r="D469" s="56"/>
      <c r="E469" s="65"/>
      <c r="H469" s="56"/>
      <c r="I469" s="56"/>
    </row>
    <row r="470" spans="1:9" s="68" customFormat="1" x14ac:dyDescent="0.2">
      <c r="A470" s="65"/>
      <c r="B470" s="66"/>
      <c r="C470" s="67"/>
      <c r="D470" s="56"/>
      <c r="E470" s="65"/>
      <c r="H470" s="56"/>
      <c r="I470" s="56"/>
    </row>
    <row r="471" spans="1:9" s="68" customFormat="1" x14ac:dyDescent="0.2">
      <c r="A471" s="65"/>
      <c r="B471" s="66"/>
      <c r="C471" s="67"/>
      <c r="D471" s="56"/>
      <c r="E471" s="65"/>
      <c r="H471" s="56"/>
      <c r="I471" s="56"/>
    </row>
    <row r="472" spans="1:9" s="68" customFormat="1" x14ac:dyDescent="0.2">
      <c r="A472" s="65"/>
      <c r="B472" s="66"/>
      <c r="C472" s="67"/>
      <c r="D472" s="56"/>
      <c r="E472" s="65"/>
      <c r="H472" s="56"/>
      <c r="I472" s="56"/>
    </row>
    <row r="473" spans="1:9" s="68" customFormat="1" x14ac:dyDescent="0.2">
      <c r="A473" s="65"/>
      <c r="B473" s="66"/>
      <c r="C473" s="67"/>
      <c r="D473" s="56"/>
      <c r="E473" s="65"/>
      <c r="H473" s="56"/>
      <c r="I473" s="56"/>
    </row>
    <row r="474" spans="1:9" s="68" customFormat="1" x14ac:dyDescent="0.2">
      <c r="A474" s="65"/>
      <c r="B474" s="66"/>
      <c r="C474" s="67"/>
      <c r="D474" s="56"/>
      <c r="E474" s="65"/>
      <c r="H474" s="56"/>
      <c r="I474" s="56"/>
    </row>
    <row r="475" spans="1:9" s="68" customFormat="1" x14ac:dyDescent="0.2">
      <c r="A475" s="65"/>
      <c r="B475" s="66"/>
      <c r="C475" s="67"/>
      <c r="D475" s="56"/>
      <c r="E475" s="65"/>
      <c r="H475" s="56"/>
      <c r="I475" s="56"/>
    </row>
    <row r="476" spans="1:9" s="68" customFormat="1" x14ac:dyDescent="0.2">
      <c r="A476" s="65"/>
      <c r="B476" s="66"/>
      <c r="C476" s="67"/>
      <c r="D476" s="56"/>
      <c r="E476" s="65"/>
      <c r="H476" s="56"/>
      <c r="I476" s="56"/>
    </row>
    <row r="477" spans="1:9" s="68" customFormat="1" x14ac:dyDescent="0.2">
      <c r="A477" s="65"/>
      <c r="B477" s="66"/>
      <c r="C477" s="67"/>
      <c r="D477" s="56"/>
      <c r="E477" s="65"/>
      <c r="H477" s="56"/>
      <c r="I477" s="56"/>
    </row>
    <row r="478" spans="1:9" s="68" customFormat="1" x14ac:dyDescent="0.2">
      <c r="A478" s="65"/>
      <c r="B478" s="66"/>
      <c r="C478" s="67"/>
      <c r="D478" s="56"/>
      <c r="E478" s="65"/>
      <c r="H478" s="56"/>
      <c r="I478" s="56"/>
    </row>
    <row r="479" spans="1:9" s="68" customFormat="1" x14ac:dyDescent="0.2">
      <c r="A479" s="65"/>
      <c r="B479" s="66"/>
      <c r="C479" s="67"/>
      <c r="D479" s="56"/>
      <c r="E479" s="65"/>
      <c r="H479" s="56"/>
      <c r="I479" s="56"/>
    </row>
    <row r="480" spans="1:9" s="68" customFormat="1" x14ac:dyDescent="0.2">
      <c r="A480" s="65"/>
      <c r="B480" s="66"/>
      <c r="C480" s="67"/>
      <c r="D480" s="56"/>
      <c r="E480" s="65"/>
      <c r="H480" s="56"/>
      <c r="I480" s="56"/>
    </row>
    <row r="481" spans="1:9" s="68" customFormat="1" x14ac:dyDescent="0.2">
      <c r="A481" s="65"/>
      <c r="B481" s="66"/>
      <c r="C481" s="67"/>
      <c r="D481" s="56"/>
      <c r="E481" s="65"/>
      <c r="H481" s="56"/>
      <c r="I481" s="56"/>
    </row>
    <row r="482" spans="1:9" s="68" customFormat="1" x14ac:dyDescent="0.2">
      <c r="A482" s="65"/>
      <c r="B482" s="66"/>
      <c r="C482" s="67"/>
      <c r="D482" s="56"/>
      <c r="E482" s="65"/>
      <c r="H482" s="56"/>
      <c r="I482" s="56"/>
    </row>
    <row r="483" spans="1:9" s="68" customFormat="1" x14ac:dyDescent="0.2">
      <c r="A483" s="65"/>
      <c r="B483" s="66"/>
      <c r="C483" s="67"/>
      <c r="D483" s="56"/>
      <c r="E483" s="65"/>
      <c r="H483" s="56"/>
      <c r="I483" s="56"/>
    </row>
    <row r="484" spans="1:9" s="68" customFormat="1" x14ac:dyDescent="0.2">
      <c r="A484" s="65"/>
      <c r="B484" s="66"/>
      <c r="C484" s="67"/>
      <c r="D484" s="56"/>
      <c r="E484" s="65"/>
      <c r="H484" s="56"/>
      <c r="I484" s="56"/>
    </row>
    <row r="485" spans="1:9" s="68" customFormat="1" x14ac:dyDescent="0.2">
      <c r="A485" s="65"/>
      <c r="B485" s="66"/>
      <c r="C485" s="67"/>
      <c r="D485" s="56"/>
      <c r="E485" s="65"/>
      <c r="H485" s="56"/>
      <c r="I485" s="56"/>
    </row>
    <row r="486" spans="1:9" s="68" customFormat="1" x14ac:dyDescent="0.2">
      <c r="A486" s="65"/>
      <c r="B486" s="66"/>
      <c r="C486" s="67"/>
      <c r="D486" s="56"/>
      <c r="E486" s="65"/>
      <c r="H486" s="56"/>
      <c r="I486" s="56"/>
    </row>
    <row r="487" spans="1:9" s="68" customFormat="1" x14ac:dyDescent="0.2">
      <c r="A487" s="65"/>
      <c r="B487" s="66"/>
      <c r="C487" s="67"/>
      <c r="D487" s="56"/>
      <c r="E487" s="65"/>
      <c r="H487" s="56"/>
      <c r="I487" s="56"/>
    </row>
    <row r="488" spans="1:9" s="68" customFormat="1" x14ac:dyDescent="0.2">
      <c r="A488" s="65"/>
      <c r="B488" s="66"/>
      <c r="C488" s="67"/>
      <c r="D488" s="56"/>
      <c r="E488" s="65"/>
      <c r="H488" s="56"/>
      <c r="I488" s="56"/>
    </row>
    <row r="489" spans="1:9" s="68" customFormat="1" x14ac:dyDescent="0.2">
      <c r="A489" s="65"/>
      <c r="B489" s="66"/>
      <c r="C489" s="67"/>
      <c r="D489" s="56"/>
      <c r="E489" s="65"/>
      <c r="H489" s="56"/>
      <c r="I489" s="56"/>
    </row>
    <row r="490" spans="1:9" s="68" customFormat="1" x14ac:dyDescent="0.2">
      <c r="A490" s="65"/>
      <c r="B490" s="66"/>
      <c r="C490" s="67"/>
      <c r="D490" s="56"/>
      <c r="E490" s="65"/>
      <c r="H490" s="56"/>
      <c r="I490" s="56"/>
    </row>
    <row r="491" spans="1:9" s="68" customFormat="1" x14ac:dyDescent="0.2">
      <c r="A491" s="65"/>
      <c r="B491" s="66"/>
      <c r="C491" s="67"/>
      <c r="D491" s="56"/>
      <c r="E491" s="65"/>
      <c r="H491" s="56"/>
      <c r="I491" s="56"/>
    </row>
    <row r="492" spans="1:9" s="68" customFormat="1" x14ac:dyDescent="0.2">
      <c r="A492" s="65"/>
      <c r="B492" s="66"/>
      <c r="C492" s="67"/>
      <c r="D492" s="56"/>
      <c r="E492" s="65"/>
      <c r="H492" s="56"/>
      <c r="I492" s="56"/>
    </row>
    <row r="493" spans="1:9" s="68" customFormat="1" x14ac:dyDescent="0.2">
      <c r="A493" s="65"/>
      <c r="B493" s="66"/>
      <c r="C493" s="67"/>
      <c r="D493" s="56"/>
      <c r="E493" s="65"/>
      <c r="H493" s="56"/>
      <c r="I493" s="56"/>
    </row>
    <row r="494" spans="1:9" s="68" customFormat="1" x14ac:dyDescent="0.2">
      <c r="A494" s="65"/>
      <c r="B494" s="66"/>
      <c r="C494" s="67"/>
      <c r="D494" s="56"/>
      <c r="E494" s="65"/>
      <c r="H494" s="56"/>
      <c r="I494" s="56"/>
    </row>
    <row r="495" spans="1:9" s="68" customFormat="1" x14ac:dyDescent="0.2">
      <c r="A495" s="65"/>
      <c r="B495" s="66"/>
      <c r="C495" s="67"/>
      <c r="D495" s="56"/>
      <c r="E495" s="65"/>
      <c r="H495" s="56"/>
      <c r="I495" s="56"/>
    </row>
    <row r="496" spans="1:9" s="68" customFormat="1" x14ac:dyDescent="0.2">
      <c r="A496" s="65"/>
      <c r="B496" s="66"/>
      <c r="C496" s="67"/>
      <c r="D496" s="56"/>
      <c r="E496" s="65"/>
      <c r="H496" s="56"/>
      <c r="I496" s="56"/>
    </row>
    <row r="497" spans="1:9" s="68" customFormat="1" x14ac:dyDescent="0.2">
      <c r="A497" s="65"/>
      <c r="B497" s="66"/>
      <c r="C497" s="67"/>
      <c r="D497" s="56"/>
      <c r="E497" s="65"/>
      <c r="H497" s="56"/>
      <c r="I497" s="56"/>
    </row>
    <row r="498" spans="1:9" s="68" customFormat="1" x14ac:dyDescent="0.2">
      <c r="A498" s="65"/>
      <c r="B498" s="66"/>
      <c r="C498" s="67"/>
      <c r="D498" s="56"/>
      <c r="E498" s="65"/>
      <c r="H498" s="56"/>
      <c r="I498" s="56"/>
    </row>
    <row r="499" spans="1:9" s="68" customFormat="1" x14ac:dyDescent="0.2">
      <c r="A499" s="65"/>
      <c r="B499" s="66"/>
      <c r="C499" s="67"/>
      <c r="D499" s="56"/>
      <c r="E499" s="65"/>
      <c r="H499" s="56"/>
      <c r="I499" s="56"/>
    </row>
    <row r="500" spans="1:9" s="68" customFormat="1" x14ac:dyDescent="0.2">
      <c r="A500" s="65"/>
      <c r="B500" s="66"/>
      <c r="C500" s="67"/>
      <c r="D500" s="56"/>
      <c r="E500" s="65"/>
      <c r="H500" s="56"/>
      <c r="I500" s="56"/>
    </row>
    <row r="501" spans="1:9" s="68" customFormat="1" x14ac:dyDescent="0.2">
      <c r="A501" s="65"/>
      <c r="B501" s="66"/>
      <c r="C501" s="67"/>
      <c r="D501" s="56"/>
      <c r="E501" s="65"/>
      <c r="H501" s="56"/>
      <c r="I501" s="56"/>
    </row>
    <row r="502" spans="1:9" s="68" customFormat="1" x14ac:dyDescent="0.2">
      <c r="A502" s="65"/>
      <c r="B502" s="66"/>
      <c r="C502" s="67"/>
      <c r="D502" s="56"/>
      <c r="E502" s="65"/>
      <c r="H502" s="56"/>
      <c r="I502" s="56"/>
    </row>
    <row r="503" spans="1:9" s="68" customFormat="1" x14ac:dyDescent="0.2">
      <c r="A503" s="65"/>
      <c r="B503" s="66"/>
      <c r="C503" s="67"/>
      <c r="D503" s="56"/>
      <c r="E503" s="65"/>
      <c r="H503" s="56"/>
      <c r="I503" s="56"/>
    </row>
    <row r="504" spans="1:9" s="68" customFormat="1" x14ac:dyDescent="0.2">
      <c r="A504" s="65"/>
      <c r="B504" s="66"/>
      <c r="C504" s="67"/>
      <c r="D504" s="56"/>
      <c r="E504" s="65"/>
      <c r="H504" s="56"/>
      <c r="I504" s="56"/>
    </row>
    <row r="505" spans="1:9" s="68" customFormat="1" x14ac:dyDescent="0.2">
      <c r="A505" s="65"/>
      <c r="B505" s="66"/>
      <c r="C505" s="67"/>
      <c r="D505" s="56"/>
      <c r="E505" s="65"/>
      <c r="H505" s="56"/>
      <c r="I505" s="56"/>
    </row>
    <row r="506" spans="1:9" s="68" customFormat="1" x14ac:dyDescent="0.2">
      <c r="A506" s="65"/>
      <c r="B506" s="66"/>
      <c r="C506" s="67"/>
      <c r="D506" s="56"/>
      <c r="E506" s="65"/>
      <c r="H506" s="56"/>
      <c r="I506" s="56"/>
    </row>
    <row r="507" spans="1:9" s="68" customFormat="1" x14ac:dyDescent="0.2">
      <c r="A507" s="65"/>
      <c r="B507" s="66"/>
      <c r="C507" s="67"/>
      <c r="D507" s="56"/>
      <c r="E507" s="65"/>
      <c r="H507" s="56"/>
      <c r="I507" s="56"/>
    </row>
    <row r="508" spans="1:9" s="68" customFormat="1" x14ac:dyDescent="0.2">
      <c r="A508" s="65"/>
      <c r="B508" s="66"/>
      <c r="C508" s="67"/>
      <c r="D508" s="56"/>
      <c r="E508" s="65"/>
      <c r="H508" s="56"/>
      <c r="I508" s="56"/>
    </row>
    <row r="509" spans="1:9" s="68" customFormat="1" x14ac:dyDescent="0.2">
      <c r="A509" s="65"/>
      <c r="B509" s="66"/>
      <c r="C509" s="67"/>
      <c r="D509" s="56"/>
      <c r="E509" s="65"/>
      <c r="H509" s="56"/>
      <c r="I509" s="56"/>
    </row>
    <row r="510" spans="1:9" s="68" customFormat="1" x14ac:dyDescent="0.2">
      <c r="A510" s="65"/>
      <c r="B510" s="66"/>
      <c r="C510" s="67"/>
      <c r="D510" s="56"/>
      <c r="E510" s="65"/>
      <c r="H510" s="56"/>
      <c r="I510" s="56"/>
    </row>
    <row r="511" spans="1:9" s="68" customFormat="1" x14ac:dyDescent="0.2">
      <c r="A511" s="65"/>
      <c r="B511" s="66"/>
      <c r="C511" s="67"/>
      <c r="D511" s="56"/>
      <c r="E511" s="65"/>
      <c r="H511" s="56"/>
      <c r="I511" s="56"/>
    </row>
    <row r="512" spans="1:9" s="68" customFormat="1" x14ac:dyDescent="0.2">
      <c r="A512" s="65"/>
      <c r="B512" s="66"/>
      <c r="C512" s="67"/>
      <c r="D512" s="56"/>
      <c r="E512" s="65"/>
      <c r="H512" s="56"/>
      <c r="I512" s="56"/>
    </row>
    <row r="513" spans="1:9" s="68" customFormat="1" x14ac:dyDescent="0.2">
      <c r="A513" s="65"/>
      <c r="B513" s="66"/>
      <c r="C513" s="67"/>
      <c r="D513" s="56"/>
      <c r="E513" s="65"/>
      <c r="H513" s="56"/>
      <c r="I513" s="56"/>
    </row>
    <row r="514" spans="1:9" s="68" customFormat="1" x14ac:dyDescent="0.2">
      <c r="A514" s="65"/>
      <c r="B514" s="66"/>
      <c r="C514" s="67"/>
      <c r="D514" s="56"/>
      <c r="E514" s="65"/>
      <c r="H514" s="56"/>
      <c r="I514" s="56"/>
    </row>
    <row r="515" spans="1:9" s="68" customFormat="1" x14ac:dyDescent="0.2">
      <c r="A515" s="65"/>
      <c r="B515" s="66"/>
      <c r="C515" s="67"/>
      <c r="D515" s="56"/>
      <c r="E515" s="65"/>
      <c r="H515" s="56"/>
      <c r="I515" s="56"/>
    </row>
    <row r="516" spans="1:9" s="68" customFormat="1" x14ac:dyDescent="0.2">
      <c r="A516" s="65"/>
      <c r="B516" s="66"/>
      <c r="C516" s="67"/>
      <c r="D516" s="56"/>
      <c r="E516" s="65"/>
      <c r="H516" s="56"/>
      <c r="I516" s="56"/>
    </row>
    <row r="517" spans="1:9" s="68" customFormat="1" x14ac:dyDescent="0.2">
      <c r="A517" s="65"/>
      <c r="B517" s="66"/>
      <c r="C517" s="67"/>
      <c r="D517" s="56"/>
      <c r="E517" s="65"/>
      <c r="H517" s="56"/>
      <c r="I517" s="56"/>
    </row>
    <row r="518" spans="1:9" s="68" customFormat="1" x14ac:dyDescent="0.2">
      <c r="A518" s="65"/>
      <c r="B518" s="66"/>
      <c r="C518" s="67"/>
      <c r="D518" s="56"/>
      <c r="E518" s="65"/>
      <c r="H518" s="56"/>
      <c r="I518" s="56"/>
    </row>
    <row r="519" spans="1:9" s="68" customFormat="1" x14ac:dyDescent="0.2">
      <c r="A519" s="65"/>
      <c r="B519" s="66"/>
      <c r="C519" s="67"/>
      <c r="D519" s="56"/>
      <c r="E519" s="65"/>
      <c r="H519" s="56"/>
      <c r="I519" s="56"/>
    </row>
    <row r="520" spans="1:9" s="68" customFormat="1" x14ac:dyDescent="0.2">
      <c r="A520" s="65"/>
      <c r="B520" s="66"/>
      <c r="C520" s="67"/>
      <c r="D520" s="56"/>
      <c r="E520" s="65"/>
      <c r="H520" s="56"/>
      <c r="I520" s="56"/>
    </row>
    <row r="521" spans="1:9" s="68" customFormat="1" x14ac:dyDescent="0.2">
      <c r="A521" s="65"/>
      <c r="B521" s="66"/>
      <c r="C521" s="67"/>
      <c r="D521" s="56"/>
      <c r="E521" s="65"/>
      <c r="H521" s="56"/>
      <c r="I521" s="56"/>
    </row>
    <row r="522" spans="1:9" s="68" customFormat="1" x14ac:dyDescent="0.2">
      <c r="A522" s="65"/>
      <c r="B522" s="66"/>
      <c r="C522" s="67"/>
      <c r="D522" s="56"/>
      <c r="E522" s="65"/>
      <c r="H522" s="56"/>
      <c r="I522" s="56"/>
    </row>
    <row r="523" spans="1:9" s="68" customFormat="1" x14ac:dyDescent="0.2">
      <c r="A523" s="65"/>
      <c r="B523" s="66"/>
      <c r="C523" s="67"/>
      <c r="D523" s="56"/>
      <c r="E523" s="65"/>
      <c r="H523" s="56"/>
      <c r="I523" s="56"/>
    </row>
    <row r="524" spans="1:9" s="68" customFormat="1" x14ac:dyDescent="0.2">
      <c r="A524" s="65"/>
      <c r="B524" s="66"/>
      <c r="C524" s="67"/>
      <c r="D524" s="56"/>
      <c r="E524" s="65"/>
      <c r="H524" s="56"/>
      <c r="I524" s="56"/>
    </row>
    <row r="525" spans="1:9" s="68" customFormat="1" x14ac:dyDescent="0.2">
      <c r="A525" s="65"/>
      <c r="B525" s="66"/>
      <c r="C525" s="67"/>
      <c r="D525" s="56"/>
      <c r="E525" s="65"/>
      <c r="H525" s="56"/>
      <c r="I525" s="56"/>
    </row>
    <row r="526" spans="1:9" s="68" customFormat="1" x14ac:dyDescent="0.2">
      <c r="A526" s="65"/>
      <c r="B526" s="66"/>
      <c r="C526" s="67"/>
      <c r="D526" s="56"/>
      <c r="E526" s="65"/>
      <c r="H526" s="56"/>
      <c r="I526" s="56"/>
    </row>
    <row r="527" spans="1:9" s="68" customFormat="1" x14ac:dyDescent="0.2">
      <c r="A527" s="65"/>
      <c r="B527" s="66"/>
      <c r="C527" s="67"/>
      <c r="D527" s="56"/>
      <c r="E527" s="65"/>
      <c r="H527" s="56"/>
      <c r="I527" s="56"/>
    </row>
    <row r="528" spans="1:9" s="68" customFormat="1" x14ac:dyDescent="0.2">
      <c r="A528" s="65"/>
      <c r="B528" s="66"/>
      <c r="C528" s="67"/>
      <c r="D528" s="56"/>
      <c r="E528" s="65"/>
      <c r="H528" s="56"/>
      <c r="I528" s="56"/>
    </row>
    <row r="529" spans="1:9" s="68" customFormat="1" x14ac:dyDescent="0.2">
      <c r="A529" s="65"/>
      <c r="B529" s="66"/>
      <c r="C529" s="67"/>
      <c r="D529" s="56"/>
      <c r="E529" s="65"/>
      <c r="H529" s="56"/>
      <c r="I529" s="56"/>
    </row>
    <row r="530" spans="1:9" s="68" customFormat="1" x14ac:dyDescent="0.2">
      <c r="A530" s="65"/>
      <c r="B530" s="66"/>
      <c r="C530" s="67"/>
      <c r="D530" s="56"/>
      <c r="E530" s="65"/>
      <c r="H530" s="56"/>
      <c r="I530" s="56"/>
    </row>
    <row r="531" spans="1:9" s="68" customFormat="1" x14ac:dyDescent="0.2">
      <c r="A531" s="65"/>
      <c r="B531" s="66"/>
      <c r="C531" s="67"/>
      <c r="D531" s="56"/>
      <c r="E531" s="65"/>
      <c r="H531" s="56"/>
      <c r="I531" s="56"/>
    </row>
    <row r="532" spans="1:9" s="68" customFormat="1" x14ac:dyDescent="0.2">
      <c r="A532" s="65"/>
      <c r="B532" s="66"/>
      <c r="C532" s="67"/>
      <c r="D532" s="56"/>
      <c r="E532" s="65"/>
      <c r="H532" s="56"/>
      <c r="I532" s="56"/>
    </row>
    <row r="533" spans="1:9" s="68" customFormat="1" x14ac:dyDescent="0.2">
      <c r="A533" s="65"/>
      <c r="B533" s="66"/>
      <c r="C533" s="67"/>
      <c r="D533" s="56"/>
      <c r="E533" s="65"/>
      <c r="H533" s="56"/>
      <c r="I533" s="56"/>
    </row>
    <row r="534" spans="1:9" s="68" customFormat="1" x14ac:dyDescent="0.2">
      <c r="A534" s="65"/>
      <c r="B534" s="66"/>
      <c r="C534" s="67"/>
      <c r="D534" s="56"/>
      <c r="E534" s="65"/>
      <c r="H534" s="56"/>
      <c r="I534" s="56"/>
    </row>
    <row r="535" spans="1:9" s="68" customFormat="1" x14ac:dyDescent="0.2">
      <c r="A535" s="65"/>
      <c r="B535" s="66"/>
      <c r="C535" s="67"/>
      <c r="D535" s="56"/>
      <c r="E535" s="65"/>
      <c r="H535" s="56"/>
      <c r="I535" s="56"/>
    </row>
    <row r="536" spans="1:9" s="68" customFormat="1" x14ac:dyDescent="0.2">
      <c r="A536" s="65"/>
      <c r="B536" s="66"/>
      <c r="C536" s="67"/>
      <c r="D536" s="56"/>
      <c r="E536" s="65"/>
      <c r="H536" s="56"/>
      <c r="I536" s="56"/>
    </row>
    <row r="537" spans="1:9" s="68" customFormat="1" x14ac:dyDescent="0.2">
      <c r="A537" s="65"/>
      <c r="B537" s="66"/>
      <c r="C537" s="67"/>
      <c r="D537" s="56"/>
      <c r="E537" s="65"/>
      <c r="H537" s="56"/>
      <c r="I537" s="56"/>
    </row>
    <row r="538" spans="1:9" s="68" customFormat="1" x14ac:dyDescent="0.2">
      <c r="A538" s="65"/>
      <c r="B538" s="66"/>
      <c r="C538" s="67"/>
      <c r="D538" s="56"/>
      <c r="E538" s="65"/>
      <c r="H538" s="56"/>
      <c r="I538" s="56"/>
    </row>
    <row r="539" spans="1:9" s="68" customFormat="1" x14ac:dyDescent="0.2">
      <c r="A539" s="65"/>
      <c r="B539" s="66"/>
      <c r="C539" s="67"/>
      <c r="D539" s="56"/>
      <c r="E539" s="65"/>
      <c r="H539" s="56"/>
      <c r="I539" s="56"/>
    </row>
    <row r="540" spans="1:9" s="68" customFormat="1" x14ac:dyDescent="0.2">
      <c r="A540" s="65"/>
      <c r="B540" s="66"/>
      <c r="C540" s="67"/>
      <c r="D540" s="56"/>
      <c r="E540" s="65"/>
      <c r="H540" s="56"/>
      <c r="I540" s="56"/>
    </row>
    <row r="541" spans="1:9" s="68" customFormat="1" x14ac:dyDescent="0.2">
      <c r="A541" s="65"/>
      <c r="B541" s="66"/>
      <c r="C541" s="67"/>
      <c r="D541" s="56"/>
      <c r="E541" s="65"/>
      <c r="H541" s="56"/>
      <c r="I541" s="56"/>
    </row>
    <row r="542" spans="1:9" s="68" customFormat="1" x14ac:dyDescent="0.2">
      <c r="A542" s="65"/>
      <c r="B542" s="66"/>
      <c r="C542" s="67"/>
      <c r="D542" s="56"/>
      <c r="E542" s="65"/>
      <c r="H542" s="56"/>
      <c r="I542" s="56"/>
    </row>
    <row r="543" spans="1:9" s="68" customFormat="1" x14ac:dyDescent="0.2">
      <c r="A543" s="65"/>
      <c r="B543" s="66"/>
      <c r="C543" s="67"/>
      <c r="D543" s="56"/>
      <c r="E543" s="65"/>
      <c r="H543" s="56"/>
      <c r="I543" s="56"/>
    </row>
    <row r="544" spans="1:9" s="68" customFormat="1" x14ac:dyDescent="0.2">
      <c r="A544" s="65"/>
      <c r="B544" s="66"/>
      <c r="C544" s="67"/>
      <c r="D544" s="56"/>
      <c r="E544" s="65"/>
      <c r="H544" s="56"/>
      <c r="I544" s="56"/>
    </row>
    <row r="545" spans="1:9" s="68" customFormat="1" x14ac:dyDescent="0.2">
      <c r="A545" s="65"/>
      <c r="B545" s="66"/>
      <c r="C545" s="67"/>
      <c r="D545" s="56"/>
      <c r="E545" s="65"/>
      <c r="H545" s="56"/>
      <c r="I545" s="56"/>
    </row>
    <row r="546" spans="1:9" s="68" customFormat="1" x14ac:dyDescent="0.2">
      <c r="A546" s="65"/>
      <c r="B546" s="66"/>
      <c r="C546" s="67"/>
      <c r="D546" s="56"/>
      <c r="E546" s="65"/>
      <c r="H546" s="56"/>
      <c r="I546" s="56"/>
    </row>
    <row r="547" spans="1:9" s="68" customFormat="1" x14ac:dyDescent="0.2">
      <c r="A547" s="65"/>
      <c r="B547" s="66"/>
      <c r="C547" s="67"/>
      <c r="D547" s="56"/>
      <c r="E547" s="65"/>
      <c r="H547" s="56"/>
      <c r="I547" s="56"/>
    </row>
    <row r="548" spans="1:9" s="68" customFormat="1" x14ac:dyDescent="0.2">
      <c r="A548" s="65"/>
      <c r="B548" s="66"/>
      <c r="C548" s="67"/>
      <c r="D548" s="56"/>
      <c r="E548" s="65"/>
      <c r="H548" s="56"/>
      <c r="I548" s="56"/>
    </row>
    <row r="549" spans="1:9" s="68" customFormat="1" x14ac:dyDescent="0.2">
      <c r="A549" s="65"/>
      <c r="B549" s="66"/>
      <c r="C549" s="67"/>
      <c r="D549" s="56"/>
      <c r="E549" s="65"/>
      <c r="H549" s="56"/>
      <c r="I549" s="56"/>
    </row>
    <row r="550" spans="1:9" s="68" customFormat="1" x14ac:dyDescent="0.2">
      <c r="A550" s="65"/>
      <c r="B550" s="66"/>
      <c r="C550" s="67"/>
      <c r="D550" s="56"/>
      <c r="E550" s="65"/>
      <c r="H550" s="56"/>
      <c r="I550" s="56"/>
    </row>
    <row r="551" spans="1:9" s="68" customFormat="1" x14ac:dyDescent="0.2">
      <c r="A551" s="65"/>
      <c r="B551" s="66"/>
      <c r="C551" s="67"/>
      <c r="D551" s="56"/>
      <c r="E551" s="65"/>
      <c r="H551" s="56"/>
      <c r="I551" s="56"/>
    </row>
    <row r="552" spans="1:9" s="68" customFormat="1" x14ac:dyDescent="0.2">
      <c r="A552" s="65"/>
      <c r="B552" s="66"/>
      <c r="C552" s="67"/>
      <c r="D552" s="56"/>
      <c r="E552" s="65"/>
      <c r="H552" s="56"/>
      <c r="I552" s="56"/>
    </row>
    <row r="553" spans="1:9" s="68" customFormat="1" x14ac:dyDescent="0.2">
      <c r="A553" s="65"/>
      <c r="B553" s="66"/>
      <c r="C553" s="67"/>
      <c r="D553" s="56"/>
      <c r="E553" s="65"/>
      <c r="H553" s="56"/>
      <c r="I553" s="56"/>
    </row>
    <row r="554" spans="1:9" s="68" customFormat="1" x14ac:dyDescent="0.2">
      <c r="A554" s="65"/>
      <c r="B554" s="66"/>
      <c r="C554" s="67"/>
      <c r="D554" s="56"/>
      <c r="E554" s="65"/>
      <c r="H554" s="56"/>
      <c r="I554" s="56"/>
    </row>
    <row r="555" spans="1:9" s="68" customFormat="1" x14ac:dyDescent="0.2">
      <c r="A555" s="65"/>
      <c r="B555" s="66"/>
      <c r="C555" s="67"/>
      <c r="D555" s="56"/>
      <c r="E555" s="65"/>
      <c r="H555" s="56"/>
      <c r="I555" s="56"/>
    </row>
    <row r="556" spans="1:9" s="68" customFormat="1" x14ac:dyDescent="0.2">
      <c r="A556" s="65"/>
      <c r="B556" s="66"/>
      <c r="C556" s="67"/>
      <c r="D556" s="56"/>
      <c r="E556" s="65"/>
      <c r="H556" s="56"/>
      <c r="I556" s="56"/>
    </row>
    <row r="557" spans="1:9" s="68" customFormat="1" x14ac:dyDescent="0.2">
      <c r="A557" s="65"/>
      <c r="B557" s="66"/>
      <c r="C557" s="67"/>
      <c r="D557" s="56"/>
      <c r="E557" s="65"/>
      <c r="H557" s="56"/>
      <c r="I557" s="56"/>
    </row>
    <row r="558" spans="1:9" s="68" customFormat="1" x14ac:dyDescent="0.2">
      <c r="A558" s="65"/>
      <c r="B558" s="66"/>
      <c r="C558" s="67"/>
      <c r="D558" s="56"/>
      <c r="E558" s="65"/>
      <c r="H558" s="56"/>
      <c r="I558" s="56"/>
    </row>
    <row r="559" spans="1:9" s="68" customFormat="1" x14ac:dyDescent="0.2">
      <c r="A559" s="65"/>
      <c r="B559" s="66"/>
      <c r="C559" s="67"/>
      <c r="D559" s="56"/>
      <c r="E559" s="65"/>
      <c r="H559" s="56"/>
      <c r="I559" s="56"/>
    </row>
    <row r="560" spans="1:9" s="68" customFormat="1" x14ac:dyDescent="0.2">
      <c r="A560" s="65"/>
      <c r="B560" s="66"/>
      <c r="C560" s="67"/>
      <c r="D560" s="56"/>
      <c r="E560" s="65"/>
      <c r="H560" s="56"/>
      <c r="I560" s="56"/>
    </row>
    <row r="561" spans="1:9" s="68" customFormat="1" x14ac:dyDescent="0.2">
      <c r="A561" s="65"/>
      <c r="B561" s="66"/>
      <c r="C561" s="67"/>
      <c r="D561" s="56"/>
      <c r="E561" s="65"/>
      <c r="H561" s="56"/>
      <c r="I561" s="56"/>
    </row>
    <row r="562" spans="1:9" s="68" customFormat="1" x14ac:dyDescent="0.2">
      <c r="A562" s="65"/>
      <c r="B562" s="66"/>
      <c r="C562" s="67"/>
      <c r="D562" s="56"/>
      <c r="E562" s="65"/>
      <c r="H562" s="56"/>
      <c r="I562" s="56"/>
    </row>
    <row r="563" spans="1:9" s="68" customFormat="1" x14ac:dyDescent="0.2">
      <c r="A563" s="65"/>
      <c r="B563" s="66"/>
      <c r="C563" s="67"/>
      <c r="D563" s="56"/>
      <c r="E563" s="65"/>
      <c r="H563" s="56"/>
      <c r="I563" s="56"/>
    </row>
    <row r="564" spans="1:9" s="68" customFormat="1" x14ac:dyDescent="0.2">
      <c r="A564" s="65"/>
      <c r="B564" s="66"/>
      <c r="C564" s="67"/>
      <c r="D564" s="56"/>
      <c r="E564" s="65"/>
      <c r="H564" s="56"/>
      <c r="I564" s="56"/>
    </row>
    <row r="565" spans="1:9" s="68" customFormat="1" x14ac:dyDescent="0.2">
      <c r="A565" s="65"/>
      <c r="B565" s="66"/>
      <c r="C565" s="67"/>
      <c r="D565" s="56"/>
      <c r="E565" s="65"/>
      <c r="H565" s="56"/>
      <c r="I565" s="56"/>
    </row>
    <row r="566" spans="1:9" s="68" customFormat="1" x14ac:dyDescent="0.2">
      <c r="A566" s="65"/>
      <c r="B566" s="66"/>
      <c r="C566" s="67"/>
      <c r="D566" s="56"/>
      <c r="E566" s="65"/>
      <c r="H566" s="56"/>
      <c r="I566" s="56"/>
    </row>
    <row r="567" spans="1:9" s="68" customFormat="1" x14ac:dyDescent="0.2">
      <c r="A567" s="65"/>
      <c r="B567" s="66"/>
      <c r="C567" s="67"/>
      <c r="D567" s="56"/>
      <c r="E567" s="65"/>
      <c r="H567" s="56"/>
      <c r="I567" s="56"/>
    </row>
    <row r="568" spans="1:9" s="68" customFormat="1" x14ac:dyDescent="0.2">
      <c r="A568" s="65"/>
      <c r="B568" s="66"/>
      <c r="C568" s="67"/>
      <c r="D568" s="56"/>
      <c r="E568" s="65"/>
      <c r="H568" s="56"/>
      <c r="I568" s="56"/>
    </row>
    <row r="569" spans="1:9" s="68" customFormat="1" x14ac:dyDescent="0.2">
      <c r="A569" s="65"/>
      <c r="B569" s="66"/>
      <c r="C569" s="67"/>
      <c r="D569" s="56"/>
      <c r="E569" s="65"/>
      <c r="H569" s="56"/>
      <c r="I569" s="56"/>
    </row>
    <row r="570" spans="1:9" s="68" customFormat="1" x14ac:dyDescent="0.2">
      <c r="A570" s="65"/>
      <c r="B570" s="66"/>
      <c r="C570" s="67"/>
      <c r="D570" s="56"/>
      <c r="E570" s="65"/>
      <c r="H570" s="56"/>
      <c r="I570" s="56"/>
    </row>
    <row r="571" spans="1:9" s="68" customFormat="1" x14ac:dyDescent="0.2">
      <c r="A571" s="65"/>
      <c r="B571" s="66"/>
      <c r="C571" s="67"/>
      <c r="D571" s="56"/>
      <c r="E571" s="65"/>
      <c r="H571" s="56"/>
      <c r="I571" s="56"/>
    </row>
    <row r="572" spans="1:9" s="68" customFormat="1" x14ac:dyDescent="0.2">
      <c r="A572" s="65"/>
      <c r="B572" s="66"/>
      <c r="C572" s="67"/>
      <c r="D572" s="56"/>
      <c r="E572" s="65"/>
      <c r="H572" s="56"/>
      <c r="I572" s="56"/>
    </row>
    <row r="573" spans="1:9" s="68" customFormat="1" x14ac:dyDescent="0.2">
      <c r="A573" s="65"/>
      <c r="B573" s="66"/>
      <c r="C573" s="67"/>
      <c r="D573" s="56"/>
      <c r="E573" s="65"/>
      <c r="H573" s="56"/>
      <c r="I573" s="56"/>
    </row>
    <row r="574" spans="1:9" s="68" customFormat="1" x14ac:dyDescent="0.2">
      <c r="A574" s="65"/>
      <c r="B574" s="66"/>
      <c r="C574" s="67"/>
      <c r="D574" s="56"/>
      <c r="E574" s="65"/>
      <c r="H574" s="56"/>
      <c r="I574" s="56"/>
    </row>
    <row r="575" spans="1:9" s="68" customFormat="1" x14ac:dyDescent="0.2">
      <c r="A575" s="65"/>
      <c r="B575" s="66"/>
      <c r="C575" s="67"/>
      <c r="D575" s="56"/>
      <c r="E575" s="65"/>
      <c r="H575" s="56"/>
      <c r="I575" s="56"/>
    </row>
  </sheetData>
  <pageMargins left="0.25" right="0.25" top="0.95" bottom="0.75" header="0.09" footer="0.3"/>
  <pageSetup scale="65" orientation="portrait" r:id="rId1"/>
  <headerFooter alignWithMargins="0">
    <oddHeader>&amp;CDepartment of Administrative Services
Elevator Upgrades/Replacements
2000
&amp;A
&amp;D</oddHeader>
    <oddFooter>&amp;LAcct Codes 0017-335-2000
Reversion 6/30/2027
&amp;C&amp;Z&amp;F&amp;R&amp;P/&amp;N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6705D-37F4-40ED-877D-A1DEC3CA6915}">
  <sheetPr>
    <pageSetUpPr fitToPage="1"/>
  </sheetPr>
  <dimension ref="A1:S574"/>
  <sheetViews>
    <sheetView topLeftCell="A8" zoomScaleNormal="100" workbookViewId="0">
      <selection activeCell="C39" sqref="C39"/>
    </sheetView>
  </sheetViews>
  <sheetFormatPr defaultColWidth="11.42578125" defaultRowHeight="12.75" x14ac:dyDescent="0.2"/>
  <cols>
    <col min="1" max="1" width="24.5703125" style="65" customWidth="1"/>
    <col min="2" max="2" width="9.42578125" style="66" customWidth="1"/>
    <col min="3" max="3" width="26" style="67" customWidth="1"/>
    <col min="4" max="4" width="14.42578125" style="56" customWidth="1"/>
    <col min="5" max="5" width="13.5703125" style="68" customWidth="1"/>
    <col min="6" max="6" width="14" style="68" bestFit="1" customWidth="1"/>
    <col min="7" max="7" width="11.85546875" style="68" customWidth="1"/>
    <col min="8" max="8" width="13.7109375" style="56" customWidth="1"/>
    <col min="9" max="9" width="12" style="56" customWidth="1"/>
    <col min="10" max="10" width="6.5703125" style="56" customWidth="1"/>
    <col min="11" max="11" width="11.42578125" style="56"/>
    <col min="12" max="12" width="13" style="56" customWidth="1"/>
    <col min="13" max="20" width="5.5703125" style="56" customWidth="1"/>
    <col min="21" max="16384" width="11.42578125" style="56"/>
  </cols>
  <sheetData>
    <row r="1" spans="1:19" s="30" customFormat="1" ht="24.75" customHeight="1" x14ac:dyDescent="0.25">
      <c r="A1" s="2" t="str">
        <f>'RECAP #9440.00'!B1</f>
        <v>DAS CC Elevator Replacements</v>
      </c>
      <c r="B1" s="3"/>
      <c r="C1" s="4"/>
      <c r="D1" s="4"/>
      <c r="E1" s="4"/>
      <c r="F1" s="29"/>
      <c r="G1" s="29"/>
    </row>
    <row r="2" spans="1:19" s="30" customFormat="1" ht="15.75" x14ac:dyDescent="0.25">
      <c r="A2" s="6" t="str">
        <f>'RECAP #9440.00'!B2</f>
        <v>Project # 9440.00</v>
      </c>
      <c r="B2" s="5"/>
      <c r="C2" s="4"/>
      <c r="D2" s="4"/>
      <c r="E2" s="4"/>
      <c r="F2" s="29"/>
      <c r="G2" s="29"/>
    </row>
    <row r="3" spans="1:19" s="30" customFormat="1" ht="15.75" x14ac:dyDescent="0.25">
      <c r="A3" s="7" t="str">
        <f>'RECAP #9440.00'!B3</f>
        <v>Program code 944000</v>
      </c>
      <c r="B3" s="5"/>
      <c r="C3" s="4"/>
      <c r="D3" s="8" t="str">
        <f>'RECAP #9440.00'!E3</f>
        <v>Major Program 4D03</v>
      </c>
      <c r="E3" s="4"/>
      <c r="F3" s="29"/>
      <c r="G3" s="29"/>
    </row>
    <row r="4" spans="1:19" s="30" customFormat="1" ht="15.75" x14ac:dyDescent="0.25">
      <c r="A4" s="31" t="s">
        <v>242</v>
      </c>
      <c r="B4" s="32"/>
      <c r="C4" s="33"/>
      <c r="D4" s="34" t="s">
        <v>244</v>
      </c>
      <c r="E4" s="29"/>
      <c r="F4" s="29"/>
      <c r="G4" s="29"/>
    </row>
    <row r="5" spans="1:19" s="30" customFormat="1" ht="15.75" x14ac:dyDescent="0.25">
      <c r="A5" s="35" t="s">
        <v>86</v>
      </c>
      <c r="B5" s="36"/>
      <c r="C5" s="37"/>
      <c r="D5" s="38" t="s">
        <v>230</v>
      </c>
      <c r="E5" s="39"/>
      <c r="F5" s="40"/>
      <c r="G5" s="40"/>
      <c r="H5" s="36"/>
      <c r="M5" s="56"/>
      <c r="N5" s="56"/>
      <c r="O5" s="56"/>
    </row>
    <row r="6" spans="1:19" s="30" customFormat="1" ht="15.75" x14ac:dyDescent="0.25">
      <c r="A6" s="11" t="str">
        <f>'RECAP #9440.00'!B6</f>
        <v>Project Manager - Brad T.</v>
      </c>
      <c r="B6" s="11"/>
      <c r="C6" s="41"/>
      <c r="D6" s="42" t="s">
        <v>231</v>
      </c>
      <c r="E6" s="43"/>
      <c r="F6" s="44"/>
      <c r="G6" s="40"/>
      <c r="H6" s="36"/>
      <c r="M6" s="39"/>
      <c r="N6" s="39"/>
      <c r="O6" s="39"/>
      <c r="Q6" s="39"/>
      <c r="R6" s="187"/>
    </row>
    <row r="7" spans="1:19" s="30" customFormat="1" ht="15.75" x14ac:dyDescent="0.25">
      <c r="B7" s="45"/>
      <c r="C7" s="45"/>
      <c r="D7" s="30" t="s">
        <v>232</v>
      </c>
      <c r="E7" s="44"/>
      <c r="F7" s="44"/>
      <c r="G7" s="40"/>
      <c r="H7" s="36"/>
      <c r="I7" s="30" t="s">
        <v>5</v>
      </c>
      <c r="M7" s="55"/>
      <c r="N7" s="55"/>
      <c r="O7" s="55"/>
    </row>
    <row r="8" spans="1:19" s="30" customFormat="1" ht="32.25" thickBot="1" x14ac:dyDescent="0.3">
      <c r="A8" s="46" t="s">
        <v>20</v>
      </c>
      <c r="B8" s="47" t="s">
        <v>21</v>
      </c>
      <c r="C8" s="48" t="s">
        <v>22</v>
      </c>
      <c r="D8" s="49" t="s">
        <v>23</v>
      </c>
      <c r="E8" s="49" t="s">
        <v>24</v>
      </c>
      <c r="F8" s="49" t="s">
        <v>25</v>
      </c>
      <c r="G8" s="49" t="s">
        <v>26</v>
      </c>
      <c r="H8" s="49" t="s">
        <v>27</v>
      </c>
      <c r="I8" s="169" t="s">
        <v>183</v>
      </c>
      <c r="M8" s="55"/>
      <c r="N8" s="55"/>
      <c r="O8" s="55"/>
      <c r="Q8" s="55"/>
      <c r="R8" s="186"/>
      <c r="S8" s="55"/>
    </row>
    <row r="9" spans="1:19" x14ac:dyDescent="0.2">
      <c r="A9" s="50" t="s">
        <v>243</v>
      </c>
      <c r="B9" s="51">
        <v>45800</v>
      </c>
      <c r="C9" s="52" t="s">
        <v>88</v>
      </c>
      <c r="D9" s="121">
        <v>2693845</v>
      </c>
      <c r="E9" s="54">
        <f>D9</f>
        <v>2693845</v>
      </c>
      <c r="F9" s="55"/>
      <c r="G9" s="55"/>
      <c r="H9" s="55">
        <f>E9</f>
        <v>2693845</v>
      </c>
      <c r="M9" s="55"/>
      <c r="N9" s="55"/>
      <c r="O9" s="55"/>
      <c r="Q9" s="55"/>
      <c r="R9" s="132"/>
      <c r="S9" s="55"/>
    </row>
    <row r="10" spans="1:19" x14ac:dyDescent="0.2">
      <c r="A10" s="171" t="s">
        <v>275</v>
      </c>
      <c r="B10" s="179">
        <v>45853</v>
      </c>
      <c r="C10" s="173" t="s">
        <v>523</v>
      </c>
      <c r="D10" s="182"/>
      <c r="E10" s="174">
        <f t="shared" ref="E10:E26" si="0">E9+D10</f>
        <v>2693845</v>
      </c>
      <c r="F10" s="175">
        <v>123027.85</v>
      </c>
      <c r="G10" s="176">
        <f t="shared" ref="G10:G26" si="1">G9+F10</f>
        <v>123027.85</v>
      </c>
      <c r="H10" s="176">
        <f t="shared" ref="H10:H26" si="2">H9-F10+D10</f>
        <v>2570817.15</v>
      </c>
      <c r="I10" s="181">
        <v>6475.15</v>
      </c>
      <c r="J10" s="177" t="s">
        <v>285</v>
      </c>
      <c r="M10" s="58"/>
      <c r="N10" s="58"/>
      <c r="O10" s="58"/>
      <c r="Q10" s="132"/>
      <c r="R10" s="132"/>
      <c r="S10" s="132"/>
    </row>
    <row r="11" spans="1:19" x14ac:dyDescent="0.2">
      <c r="A11" s="50" t="s">
        <v>298</v>
      </c>
      <c r="B11" s="51">
        <v>45891</v>
      </c>
      <c r="C11" s="52" t="s">
        <v>287</v>
      </c>
      <c r="D11" s="121">
        <v>0</v>
      </c>
      <c r="E11" s="54">
        <f t="shared" si="0"/>
        <v>2693845</v>
      </c>
      <c r="F11" s="123"/>
      <c r="G11" s="55">
        <f t="shared" si="1"/>
        <v>123027.85</v>
      </c>
      <c r="H11" s="55">
        <f t="shared" si="2"/>
        <v>2570817.15</v>
      </c>
      <c r="M11" s="39"/>
      <c r="N11" s="39"/>
      <c r="O11" s="39"/>
      <c r="Q11" s="132"/>
      <c r="R11" s="132"/>
      <c r="S11" s="132"/>
    </row>
    <row r="12" spans="1:19" x14ac:dyDescent="0.2">
      <c r="A12" s="50" t="s">
        <v>344</v>
      </c>
      <c r="B12" s="51">
        <v>45950</v>
      </c>
      <c r="C12" s="52" t="s">
        <v>522</v>
      </c>
      <c r="D12" s="54"/>
      <c r="E12" s="54">
        <f t="shared" si="0"/>
        <v>2693845</v>
      </c>
      <c r="F12" s="123">
        <v>195318.57</v>
      </c>
      <c r="G12" s="55">
        <f t="shared" si="1"/>
        <v>318346.42000000004</v>
      </c>
      <c r="H12" s="55">
        <f t="shared" si="2"/>
        <v>2375498.58</v>
      </c>
      <c r="I12" s="168">
        <f>I10+10279.94</f>
        <v>16755.09</v>
      </c>
      <c r="M12" s="39"/>
      <c r="N12" s="39"/>
      <c r="O12" s="39"/>
      <c r="Q12" s="55"/>
    </row>
    <row r="13" spans="1:19" x14ac:dyDescent="0.2">
      <c r="A13" s="50" t="s">
        <v>372</v>
      </c>
      <c r="B13" s="51">
        <v>45974</v>
      </c>
      <c r="C13" s="52" t="s">
        <v>521</v>
      </c>
      <c r="D13" s="54"/>
      <c r="E13" s="54">
        <f t="shared" si="0"/>
        <v>2693845</v>
      </c>
      <c r="F13" s="123">
        <v>294167.02</v>
      </c>
      <c r="G13" s="55">
        <f t="shared" si="1"/>
        <v>612513.44000000006</v>
      </c>
      <c r="H13" s="55">
        <f t="shared" si="2"/>
        <v>2081331.56</v>
      </c>
      <c r="I13" s="168">
        <f>I12+15482.48</f>
        <v>32237.57</v>
      </c>
      <c r="M13" s="55"/>
      <c r="N13" s="55"/>
      <c r="O13" s="55"/>
      <c r="P13" s="55"/>
      <c r="Q13" s="55"/>
    </row>
    <row r="14" spans="1:19" x14ac:dyDescent="0.2">
      <c r="A14" s="50" t="s">
        <v>298</v>
      </c>
      <c r="B14" s="51">
        <v>45979</v>
      </c>
      <c r="C14" s="52" t="s">
        <v>373</v>
      </c>
      <c r="D14" s="121">
        <v>20000</v>
      </c>
      <c r="E14" s="54">
        <f t="shared" si="0"/>
        <v>2713845</v>
      </c>
      <c r="F14" s="58"/>
      <c r="G14" s="55">
        <f t="shared" si="1"/>
        <v>612513.44000000006</v>
      </c>
      <c r="H14" s="55">
        <f t="shared" si="2"/>
        <v>2101331.56</v>
      </c>
      <c r="M14" s="55"/>
      <c r="N14" s="55"/>
      <c r="O14" s="55"/>
      <c r="P14" s="55"/>
      <c r="Q14" s="55"/>
    </row>
    <row r="15" spans="1:19" x14ac:dyDescent="0.2">
      <c r="A15" s="50" t="s">
        <v>387</v>
      </c>
      <c r="B15" s="51">
        <v>46007</v>
      </c>
      <c r="C15" s="52" t="s">
        <v>520</v>
      </c>
      <c r="D15" s="54"/>
      <c r="E15" s="54">
        <f t="shared" si="0"/>
        <v>2713845</v>
      </c>
      <c r="F15" s="123">
        <v>202919.76</v>
      </c>
      <c r="G15" s="55">
        <f t="shared" si="1"/>
        <v>815433.20000000007</v>
      </c>
      <c r="H15" s="55">
        <f t="shared" si="2"/>
        <v>1898411.8</v>
      </c>
      <c r="I15" s="168">
        <f>I13+10679.99</f>
        <v>42917.56</v>
      </c>
      <c r="M15" s="58"/>
      <c r="N15" s="58"/>
      <c r="O15" s="58"/>
      <c r="P15" s="132"/>
      <c r="Q15" s="132"/>
    </row>
    <row r="16" spans="1:19" x14ac:dyDescent="0.2">
      <c r="A16" s="50" t="s">
        <v>413</v>
      </c>
      <c r="B16" s="51">
        <v>46036</v>
      </c>
      <c r="C16" s="52" t="s">
        <v>414</v>
      </c>
      <c r="D16" s="54"/>
      <c r="E16" s="54">
        <f t="shared" si="0"/>
        <v>2713845</v>
      </c>
      <c r="F16" s="123">
        <v>144618.5</v>
      </c>
      <c r="G16" s="55">
        <f t="shared" si="1"/>
        <v>960051.70000000007</v>
      </c>
      <c r="H16" s="55">
        <f t="shared" si="2"/>
        <v>1753793.3</v>
      </c>
      <c r="I16" s="168">
        <f>I15+7611.5</f>
        <v>50529.06</v>
      </c>
      <c r="M16" s="55"/>
      <c r="N16" s="55"/>
      <c r="O16" s="55"/>
      <c r="P16" s="132"/>
    </row>
    <row r="17" spans="1:16" x14ac:dyDescent="0.2">
      <c r="A17" s="50" t="s">
        <v>445</v>
      </c>
      <c r="B17" s="51">
        <v>46059</v>
      </c>
      <c r="C17" s="52" t="s">
        <v>519</v>
      </c>
      <c r="D17" s="54"/>
      <c r="E17" s="54">
        <f t="shared" si="0"/>
        <v>2713845</v>
      </c>
      <c r="F17" s="123">
        <v>200663.75</v>
      </c>
      <c r="G17" s="55">
        <f t="shared" si="1"/>
        <v>1160715.4500000002</v>
      </c>
      <c r="H17" s="55">
        <f t="shared" si="2"/>
        <v>1553129.55</v>
      </c>
      <c r="I17" s="168">
        <f>I16+10561.25</f>
        <v>61090.31</v>
      </c>
      <c r="M17" s="55"/>
      <c r="N17" s="55"/>
      <c r="O17" s="55"/>
      <c r="P17" s="132"/>
    </row>
    <row r="18" spans="1:16" x14ac:dyDescent="0.2">
      <c r="A18" s="50" t="s">
        <v>298</v>
      </c>
      <c r="B18" s="51">
        <v>46084</v>
      </c>
      <c r="C18" s="52" t="s">
        <v>480</v>
      </c>
      <c r="D18" s="258">
        <v>-1599</v>
      </c>
      <c r="E18" s="54">
        <f t="shared" si="0"/>
        <v>2712246</v>
      </c>
      <c r="F18" s="58"/>
      <c r="G18" s="55">
        <f t="shared" si="1"/>
        <v>1160715.4500000002</v>
      </c>
      <c r="H18" s="55">
        <f t="shared" si="2"/>
        <v>1551530.55</v>
      </c>
      <c r="M18" s="55"/>
      <c r="N18" s="55"/>
      <c r="O18" s="55"/>
      <c r="P18" s="132"/>
    </row>
    <row r="19" spans="1:16" x14ac:dyDescent="0.2">
      <c r="A19" s="50" t="s">
        <v>483</v>
      </c>
      <c r="B19" s="51">
        <v>46087</v>
      </c>
      <c r="C19" s="52" t="s">
        <v>518</v>
      </c>
      <c r="D19" s="54"/>
      <c r="E19" s="54">
        <f t="shared" si="0"/>
        <v>2712246</v>
      </c>
      <c r="F19" s="123">
        <v>274466.15999999997</v>
      </c>
      <c r="G19" s="55">
        <f t="shared" si="1"/>
        <v>1435181.61</v>
      </c>
      <c r="H19" s="55">
        <f t="shared" si="2"/>
        <v>1277064.3900000001</v>
      </c>
      <c r="I19" s="168">
        <f>I17+14445.59</f>
        <v>75535.899999999994</v>
      </c>
      <c r="M19" s="55"/>
      <c r="N19" s="55"/>
      <c r="O19" s="55"/>
      <c r="P19" s="132"/>
    </row>
    <row r="20" spans="1:16" x14ac:dyDescent="0.2">
      <c r="A20" s="50" t="s">
        <v>499</v>
      </c>
      <c r="B20" s="51">
        <v>46115</v>
      </c>
      <c r="C20" s="52" t="s">
        <v>517</v>
      </c>
      <c r="D20" s="54"/>
      <c r="E20" s="54">
        <f t="shared" si="0"/>
        <v>2712246</v>
      </c>
      <c r="F20" s="123">
        <v>101080.95</v>
      </c>
      <c r="G20" s="55">
        <f t="shared" si="1"/>
        <v>1536262.56</v>
      </c>
      <c r="H20" s="55">
        <f t="shared" si="2"/>
        <v>1175983.4400000002</v>
      </c>
      <c r="I20" s="168">
        <f>I19+5320.05</f>
        <v>80855.95</v>
      </c>
      <c r="M20" s="55"/>
      <c r="N20" s="55"/>
      <c r="O20" s="55"/>
      <c r="P20" s="132"/>
    </row>
    <row r="21" spans="1:16" x14ac:dyDescent="0.2">
      <c r="A21" s="50" t="s">
        <v>515</v>
      </c>
      <c r="B21" s="51">
        <v>46146</v>
      </c>
      <c r="C21" s="52" t="s">
        <v>516</v>
      </c>
      <c r="D21" s="54"/>
      <c r="E21" s="54">
        <f t="shared" si="0"/>
        <v>2712246</v>
      </c>
      <c r="F21" s="123">
        <v>213512.5</v>
      </c>
      <c r="G21" s="55">
        <f t="shared" si="1"/>
        <v>1749775.06</v>
      </c>
      <c r="H21" s="55">
        <f t="shared" si="2"/>
        <v>962470.94000000018</v>
      </c>
      <c r="I21" s="168">
        <f>I20+11237.5</f>
        <v>92093.45</v>
      </c>
      <c r="M21" s="55"/>
      <c r="N21" s="55"/>
      <c r="O21" s="55"/>
      <c r="P21" s="132"/>
    </row>
    <row r="22" spans="1:16" x14ac:dyDescent="0.2">
      <c r="A22" s="50" t="s">
        <v>545</v>
      </c>
      <c r="B22" s="51">
        <v>46188</v>
      </c>
      <c r="C22" s="52" t="s">
        <v>546</v>
      </c>
      <c r="D22" s="54"/>
      <c r="E22" s="54">
        <f t="shared" si="0"/>
        <v>2712246</v>
      </c>
      <c r="F22" s="123">
        <v>255835</v>
      </c>
      <c r="G22" s="55">
        <f t="shared" si="1"/>
        <v>2005610.06</v>
      </c>
      <c r="H22" s="55">
        <f t="shared" si="2"/>
        <v>706635.94000000018</v>
      </c>
      <c r="I22" s="168">
        <f>I21+13465</f>
        <v>105558.45</v>
      </c>
      <c r="M22" s="55"/>
      <c r="N22" s="55"/>
      <c r="O22" s="55"/>
      <c r="P22" s="132"/>
    </row>
    <row r="23" spans="1:16" x14ac:dyDescent="0.2">
      <c r="A23" s="171" t="s">
        <v>565</v>
      </c>
      <c r="B23" s="172">
        <v>46212</v>
      </c>
      <c r="C23" s="173" t="s">
        <v>566</v>
      </c>
      <c r="D23" s="174"/>
      <c r="E23" s="174">
        <f t="shared" si="0"/>
        <v>2712246</v>
      </c>
      <c r="F23" s="175">
        <v>182780</v>
      </c>
      <c r="G23" s="176">
        <f t="shared" si="1"/>
        <v>2188390.06</v>
      </c>
      <c r="H23" s="176">
        <f t="shared" si="2"/>
        <v>523855.94000000018</v>
      </c>
      <c r="I23" s="181">
        <f>I22+9620</f>
        <v>115178.45</v>
      </c>
      <c r="J23" s="177" t="s">
        <v>582</v>
      </c>
      <c r="M23" s="55"/>
      <c r="N23" s="55"/>
      <c r="O23" s="55"/>
      <c r="P23" s="132"/>
    </row>
    <row r="24" spans="1:16" x14ac:dyDescent="0.2">
      <c r="A24" s="50" t="s">
        <v>585</v>
      </c>
      <c r="B24" s="51">
        <v>46231</v>
      </c>
      <c r="C24" s="52" t="s">
        <v>584</v>
      </c>
      <c r="D24" s="121">
        <v>0</v>
      </c>
      <c r="E24" s="54">
        <f t="shared" si="0"/>
        <v>2712246</v>
      </c>
      <c r="F24" s="58"/>
      <c r="G24" s="55">
        <f t="shared" si="1"/>
        <v>2188390.06</v>
      </c>
      <c r="H24" s="55">
        <f t="shared" si="2"/>
        <v>523855.94000000018</v>
      </c>
      <c r="I24" s="168"/>
      <c r="M24" s="55"/>
      <c r="N24" s="55"/>
      <c r="O24" s="55"/>
      <c r="P24" s="132"/>
    </row>
    <row r="25" spans="1:16" x14ac:dyDescent="0.2">
      <c r="A25" s="50"/>
      <c r="B25" s="51"/>
      <c r="C25" s="52"/>
      <c r="D25" s="54"/>
      <c r="E25" s="54">
        <f t="shared" si="0"/>
        <v>2712246</v>
      </c>
      <c r="F25" s="58"/>
      <c r="G25" s="55">
        <f t="shared" si="1"/>
        <v>2188390.06</v>
      </c>
      <c r="H25" s="55">
        <f t="shared" si="2"/>
        <v>523855.94000000018</v>
      </c>
      <c r="I25" s="168"/>
      <c r="M25" s="55"/>
      <c r="N25" s="55"/>
      <c r="O25" s="55"/>
      <c r="P25" s="132"/>
    </row>
    <row r="26" spans="1:16" x14ac:dyDescent="0.2">
      <c r="A26" s="50"/>
      <c r="B26" s="51"/>
      <c r="C26" s="52"/>
      <c r="D26" s="54"/>
      <c r="E26" s="54">
        <f t="shared" si="0"/>
        <v>2712246</v>
      </c>
      <c r="F26" s="55"/>
      <c r="G26" s="55">
        <f t="shared" si="1"/>
        <v>2188390.06</v>
      </c>
      <c r="H26" s="55">
        <f t="shared" si="2"/>
        <v>523855.94000000018</v>
      </c>
      <c r="M26" s="55"/>
      <c r="N26" s="55"/>
      <c r="O26" s="55"/>
      <c r="P26" s="132"/>
    </row>
    <row r="27" spans="1:16" x14ac:dyDescent="0.2">
      <c r="A27" s="50"/>
      <c r="B27" s="52"/>
      <c r="C27" s="60"/>
      <c r="D27" s="55"/>
      <c r="E27" s="55"/>
      <c r="F27" s="55"/>
      <c r="G27" s="55"/>
      <c r="H27" s="55"/>
      <c r="M27" s="55"/>
      <c r="N27" s="55"/>
      <c r="O27" s="55"/>
      <c r="P27" s="132"/>
    </row>
    <row r="28" spans="1:16" ht="13.5" thickBot="1" x14ac:dyDescent="0.25">
      <c r="A28" s="50"/>
      <c r="B28" s="61"/>
      <c r="C28" s="62" t="s">
        <v>28</v>
      </c>
      <c r="D28" s="63">
        <f>SUM(D9:D27)</f>
        <v>2712246</v>
      </c>
      <c r="E28" s="63"/>
      <c r="F28" s="63">
        <f>SUM(F9:F27)</f>
        <v>2188390.06</v>
      </c>
      <c r="G28" s="63"/>
      <c r="H28" s="63">
        <f>D28-F28</f>
        <v>523855.93999999994</v>
      </c>
      <c r="I28" s="167"/>
      <c r="M28" s="55"/>
      <c r="N28" s="55"/>
      <c r="O28" s="55"/>
      <c r="P28" s="132"/>
    </row>
    <row r="29" spans="1:16" ht="13.5" thickTop="1" x14ac:dyDescent="0.2">
      <c r="A29" s="50"/>
      <c r="B29" s="52"/>
      <c r="C29" s="60"/>
      <c r="D29" s="55"/>
      <c r="E29" s="55"/>
      <c r="F29" s="55"/>
      <c r="G29" s="55"/>
      <c r="H29" s="55"/>
      <c r="M29" s="39"/>
      <c r="N29" s="39"/>
      <c r="O29" s="39"/>
    </row>
    <row r="30" spans="1:16" x14ac:dyDescent="0.2">
      <c r="A30" s="50"/>
      <c r="B30" s="52"/>
      <c r="C30" s="60"/>
      <c r="D30" s="55"/>
      <c r="E30" s="55"/>
      <c r="F30" s="55"/>
      <c r="G30" s="55"/>
      <c r="H30" s="55"/>
      <c r="M30" s="39"/>
      <c r="N30" s="39"/>
      <c r="O30" s="39"/>
    </row>
    <row r="31" spans="1:16" x14ac:dyDescent="0.2">
      <c r="A31" s="50"/>
      <c r="B31" s="52"/>
      <c r="C31" s="60" t="s">
        <v>225</v>
      </c>
      <c r="D31" s="55">
        <f>'[1]#9440.00 Metro Elevator'!$D$26</f>
        <v>177650</v>
      </c>
      <c r="E31" s="55"/>
      <c r="F31" s="55">
        <f>'[1]#9440.00 Metro Elevator'!$F$26</f>
        <v>162098.5</v>
      </c>
      <c r="G31" s="55"/>
      <c r="H31" s="55">
        <f>'[1]#9440.00 Metro Elevator'!$H$26</f>
        <v>15551.5</v>
      </c>
      <c r="M31" s="39"/>
      <c r="N31" s="39"/>
      <c r="O31" s="39"/>
    </row>
    <row r="32" spans="1:16" ht="13.5" thickBot="1" x14ac:dyDescent="0.25">
      <c r="A32" s="50"/>
      <c r="B32" s="52"/>
      <c r="C32" s="79" t="s">
        <v>130</v>
      </c>
      <c r="D32" s="63">
        <f>SUM(D28+D31)</f>
        <v>2889896</v>
      </c>
      <c r="E32" s="125"/>
      <c r="F32" s="63">
        <f>F28+F31</f>
        <v>2350488.56</v>
      </c>
      <c r="G32" s="125"/>
      <c r="H32" s="63">
        <f>SUM(H28+H31)</f>
        <v>539407.43999999994</v>
      </c>
      <c r="M32" s="55"/>
      <c r="N32" s="39"/>
      <c r="O32" s="39"/>
    </row>
    <row r="33" spans="1:9" ht="13.5" thickTop="1" x14ac:dyDescent="0.2">
      <c r="A33" s="50"/>
      <c r="B33" s="52"/>
      <c r="C33" s="60"/>
      <c r="D33" s="55"/>
      <c r="E33" s="55"/>
      <c r="F33" s="55"/>
      <c r="G33" s="55"/>
      <c r="H33" s="55"/>
    </row>
    <row r="34" spans="1:9" x14ac:dyDescent="0.2">
      <c r="A34" s="50"/>
      <c r="B34" s="52"/>
      <c r="C34" s="60"/>
      <c r="D34" s="55"/>
      <c r="E34" s="55"/>
      <c r="F34" s="55"/>
      <c r="G34" s="55"/>
      <c r="H34" s="55"/>
    </row>
    <row r="35" spans="1:9" x14ac:dyDescent="0.2">
      <c r="A35" s="170" t="s">
        <v>276</v>
      </c>
      <c r="B35" s="52"/>
      <c r="C35" s="79"/>
      <c r="D35" s="39"/>
      <c r="E35" s="50"/>
      <c r="F35" s="64"/>
      <c r="G35" s="64"/>
      <c r="H35" s="39"/>
    </row>
    <row r="36" spans="1:9" x14ac:dyDescent="0.2">
      <c r="C36" s="60"/>
      <c r="D36" s="55"/>
      <c r="E36" s="55"/>
      <c r="F36" s="55"/>
      <c r="G36" s="55"/>
      <c r="H36" s="55"/>
    </row>
    <row r="37" spans="1:9" x14ac:dyDescent="0.2">
      <c r="C37" s="60"/>
      <c r="D37" s="55"/>
      <c r="E37" s="55"/>
      <c r="F37" s="55"/>
      <c r="G37" s="55"/>
      <c r="H37" s="55"/>
    </row>
    <row r="38" spans="1:9" s="68" customFormat="1" x14ac:dyDescent="0.2">
      <c r="A38" s="65"/>
      <c r="B38" s="66"/>
      <c r="C38" s="60"/>
      <c r="D38" s="55"/>
      <c r="E38" s="55"/>
      <c r="F38" s="55"/>
      <c r="G38" s="55"/>
      <c r="H38" s="55"/>
      <c r="I38" s="56"/>
    </row>
    <row r="39" spans="1:9" s="68" customFormat="1" x14ac:dyDescent="0.2">
      <c r="A39" s="65"/>
      <c r="B39" s="66"/>
      <c r="C39" s="60"/>
      <c r="D39" s="55"/>
      <c r="E39" s="55"/>
      <c r="F39" s="55"/>
      <c r="G39" s="55"/>
      <c r="H39" s="55"/>
      <c r="I39" s="56"/>
    </row>
    <row r="40" spans="1:9" s="68" customFormat="1" x14ac:dyDescent="0.2">
      <c r="A40" s="65"/>
      <c r="B40" s="66"/>
      <c r="C40" s="79"/>
      <c r="D40" s="126"/>
      <c r="E40" s="126"/>
      <c r="F40" s="126"/>
      <c r="G40" s="126"/>
      <c r="H40" s="126"/>
      <c r="I40" s="56"/>
    </row>
    <row r="41" spans="1:9" s="68" customFormat="1" x14ac:dyDescent="0.2">
      <c r="A41" s="65"/>
      <c r="B41" s="66"/>
      <c r="C41" s="67"/>
      <c r="D41" s="56"/>
      <c r="E41" s="65"/>
      <c r="H41" s="56"/>
      <c r="I41" s="56"/>
    </row>
    <row r="42" spans="1:9" s="68" customFormat="1" x14ac:dyDescent="0.2">
      <c r="A42" s="65"/>
      <c r="B42" s="66"/>
      <c r="C42" s="67"/>
      <c r="D42" s="56"/>
      <c r="E42" s="65"/>
      <c r="H42" s="56"/>
      <c r="I42" s="56"/>
    </row>
    <row r="43" spans="1:9" s="68" customFormat="1" x14ac:dyDescent="0.2">
      <c r="A43" s="65"/>
      <c r="B43" s="66"/>
      <c r="C43" s="79"/>
      <c r="D43" s="39"/>
      <c r="E43" s="50"/>
      <c r="F43" s="64"/>
      <c r="G43" s="64"/>
      <c r="H43" s="39"/>
      <c r="I43" s="56"/>
    </row>
    <row r="44" spans="1:9" s="68" customFormat="1" x14ac:dyDescent="0.2">
      <c r="A44" s="65"/>
      <c r="B44" s="66"/>
      <c r="C44" s="60"/>
      <c r="D44" s="55"/>
      <c r="E44" s="55"/>
      <c r="F44" s="55"/>
      <c r="G44" s="55"/>
      <c r="H44" s="55"/>
      <c r="I44" s="56"/>
    </row>
    <row r="45" spans="1:9" s="68" customFormat="1" x14ac:dyDescent="0.2">
      <c r="A45" s="65"/>
      <c r="B45" s="66"/>
      <c r="C45" s="60"/>
      <c r="D45" s="55"/>
      <c r="E45" s="55"/>
      <c r="F45" s="55"/>
      <c r="G45" s="55"/>
      <c r="H45" s="55"/>
      <c r="I45" s="56"/>
    </row>
    <row r="46" spans="1:9" s="68" customFormat="1" x14ac:dyDescent="0.2">
      <c r="A46" s="65"/>
      <c r="B46" s="66"/>
      <c r="C46" s="60"/>
      <c r="D46" s="55"/>
      <c r="E46" s="55"/>
      <c r="F46" s="55"/>
      <c r="G46" s="55"/>
      <c r="H46" s="55"/>
      <c r="I46" s="56"/>
    </row>
    <row r="47" spans="1:9" s="68" customFormat="1" x14ac:dyDescent="0.2">
      <c r="A47" s="65"/>
      <c r="B47" s="66"/>
      <c r="C47" s="60"/>
      <c r="D47" s="55"/>
      <c r="E47" s="55"/>
      <c r="F47" s="55"/>
      <c r="G47" s="55"/>
      <c r="H47" s="55"/>
      <c r="I47" s="56"/>
    </row>
    <row r="48" spans="1:9" s="68" customFormat="1" x14ac:dyDescent="0.2">
      <c r="A48" s="65"/>
      <c r="B48" s="66"/>
      <c r="C48" s="79"/>
      <c r="D48" s="126"/>
      <c r="E48" s="126"/>
      <c r="F48" s="126"/>
      <c r="G48" s="126"/>
      <c r="H48" s="126"/>
      <c r="I48" s="56"/>
    </row>
    <row r="49" spans="1:9" s="68" customFormat="1" x14ac:dyDescent="0.2">
      <c r="A49" s="65"/>
      <c r="B49" s="66"/>
      <c r="C49" s="67"/>
      <c r="D49" s="56"/>
      <c r="E49" s="65"/>
      <c r="H49" s="56"/>
      <c r="I49" s="56"/>
    </row>
    <row r="50" spans="1:9" s="68" customFormat="1" x14ac:dyDescent="0.2">
      <c r="A50" s="65"/>
      <c r="B50" s="66"/>
      <c r="C50" s="67"/>
      <c r="D50" s="56"/>
      <c r="E50" s="65"/>
      <c r="H50" s="56"/>
      <c r="I50" s="56"/>
    </row>
    <row r="51" spans="1:9" s="68" customFormat="1" x14ac:dyDescent="0.2">
      <c r="A51" s="65"/>
      <c r="B51" s="66"/>
      <c r="C51" s="79"/>
      <c r="D51" s="39"/>
      <c r="E51" s="50"/>
      <c r="F51" s="64"/>
      <c r="G51" s="64"/>
      <c r="H51" s="39"/>
      <c r="I51" s="56"/>
    </row>
    <row r="52" spans="1:9" s="68" customFormat="1" x14ac:dyDescent="0.2">
      <c r="A52" s="65"/>
      <c r="B52" s="66"/>
      <c r="C52" s="60"/>
      <c r="D52" s="55"/>
      <c r="E52" s="55"/>
      <c r="F52" s="55"/>
      <c r="G52" s="55"/>
      <c r="H52" s="55"/>
      <c r="I52" s="56"/>
    </row>
    <row r="53" spans="1:9" s="68" customFormat="1" x14ac:dyDescent="0.2">
      <c r="A53" s="65"/>
      <c r="B53" s="66"/>
      <c r="C53" s="60"/>
      <c r="D53" s="55"/>
      <c r="E53" s="55"/>
      <c r="F53" s="55"/>
      <c r="G53" s="55"/>
      <c r="H53" s="55"/>
      <c r="I53" s="56"/>
    </row>
    <row r="54" spans="1:9" s="68" customFormat="1" x14ac:dyDescent="0.2">
      <c r="A54" s="65"/>
      <c r="B54" s="66"/>
      <c r="C54" s="60"/>
      <c r="D54" s="55"/>
      <c r="E54" s="55"/>
      <c r="F54" s="55"/>
      <c r="G54" s="55"/>
      <c r="H54" s="55"/>
      <c r="I54" s="56"/>
    </row>
    <row r="55" spans="1:9" s="68" customFormat="1" x14ac:dyDescent="0.2">
      <c r="A55" s="65"/>
      <c r="B55" s="66"/>
      <c r="C55" s="60"/>
      <c r="D55" s="55"/>
      <c r="E55" s="55"/>
      <c r="F55" s="55"/>
      <c r="G55" s="55"/>
      <c r="H55" s="55"/>
      <c r="I55" s="56"/>
    </row>
    <row r="56" spans="1:9" s="68" customFormat="1" x14ac:dyDescent="0.2">
      <c r="A56" s="65"/>
      <c r="B56" s="66"/>
      <c r="C56" s="79"/>
      <c r="D56" s="126"/>
      <c r="E56" s="126"/>
      <c r="F56" s="126"/>
      <c r="G56" s="126"/>
      <c r="H56" s="126"/>
      <c r="I56" s="56"/>
    </row>
    <row r="57" spans="1:9" s="68" customFormat="1" x14ac:dyDescent="0.2">
      <c r="A57" s="65"/>
      <c r="B57" s="66"/>
      <c r="C57" s="79"/>
      <c r="D57" s="126"/>
      <c r="E57" s="126"/>
      <c r="F57" s="126"/>
      <c r="G57" s="126"/>
      <c r="H57" s="126"/>
      <c r="I57" s="56"/>
    </row>
    <row r="58" spans="1:9" s="68" customFormat="1" x14ac:dyDescent="0.2">
      <c r="A58" s="65"/>
      <c r="B58" s="66"/>
      <c r="C58" s="79"/>
      <c r="D58" s="126"/>
      <c r="E58" s="126"/>
      <c r="F58" s="126"/>
      <c r="G58" s="126"/>
      <c r="H58" s="126"/>
      <c r="I58" s="56"/>
    </row>
    <row r="59" spans="1:9" s="68" customFormat="1" x14ac:dyDescent="0.2">
      <c r="A59" s="65"/>
      <c r="B59" s="66"/>
      <c r="C59" s="79"/>
      <c r="D59" s="39"/>
      <c r="E59" s="50"/>
      <c r="F59" s="64"/>
      <c r="G59" s="64"/>
      <c r="H59" s="39"/>
      <c r="I59" s="56"/>
    </row>
    <row r="60" spans="1:9" s="68" customFormat="1" x14ac:dyDescent="0.2">
      <c r="A60" s="65"/>
      <c r="B60" s="66"/>
      <c r="C60" s="60"/>
      <c r="D60" s="55"/>
      <c r="E60" s="55"/>
      <c r="F60" s="55"/>
      <c r="G60" s="55"/>
      <c r="H60" s="55"/>
      <c r="I60" s="56"/>
    </row>
    <row r="61" spans="1:9" s="68" customFormat="1" x14ac:dyDescent="0.2">
      <c r="A61" s="65"/>
      <c r="B61" s="66"/>
      <c r="C61" s="60"/>
      <c r="D61" s="55"/>
      <c r="E61" s="55"/>
      <c r="F61" s="55"/>
      <c r="G61" s="55"/>
      <c r="H61" s="55"/>
      <c r="I61" s="56"/>
    </row>
    <row r="62" spans="1:9" s="68" customFormat="1" x14ac:dyDescent="0.2">
      <c r="A62" s="65"/>
      <c r="B62" s="66"/>
      <c r="C62" s="60"/>
      <c r="D62" s="55"/>
      <c r="E62" s="55"/>
      <c r="F62" s="55"/>
      <c r="G62" s="55"/>
      <c r="H62" s="55"/>
      <c r="I62" s="56"/>
    </row>
    <row r="63" spans="1:9" s="68" customFormat="1" x14ac:dyDescent="0.2">
      <c r="A63" s="65"/>
      <c r="B63" s="66"/>
      <c r="C63" s="60"/>
      <c r="D63" s="55"/>
      <c r="E63" s="55"/>
      <c r="F63" s="55"/>
      <c r="G63" s="55"/>
      <c r="H63" s="55"/>
      <c r="I63" s="56"/>
    </row>
    <row r="64" spans="1:9" s="68" customFormat="1" x14ac:dyDescent="0.2">
      <c r="A64" s="65"/>
      <c r="B64" s="66"/>
      <c r="C64" s="79"/>
      <c r="D64" s="126"/>
      <c r="E64" s="126"/>
      <c r="F64" s="126"/>
      <c r="G64" s="126"/>
      <c r="H64" s="126"/>
      <c r="I64" s="56"/>
    </row>
    <row r="65" spans="1:9" s="68" customFormat="1" x14ac:dyDescent="0.2">
      <c r="A65" s="65"/>
      <c r="B65" s="66"/>
      <c r="C65" s="79"/>
      <c r="D65" s="126"/>
      <c r="E65" s="126"/>
      <c r="F65" s="126"/>
      <c r="G65" s="126"/>
      <c r="H65" s="126"/>
      <c r="I65" s="56"/>
    </row>
    <row r="66" spans="1:9" s="68" customFormat="1" x14ac:dyDescent="0.2">
      <c r="A66" s="65"/>
      <c r="B66" s="66"/>
      <c r="C66" s="79"/>
      <c r="D66" s="126"/>
      <c r="E66" s="126"/>
      <c r="F66" s="126"/>
      <c r="G66" s="126"/>
      <c r="H66" s="126"/>
      <c r="I66" s="56"/>
    </row>
    <row r="67" spans="1:9" s="68" customFormat="1" x14ac:dyDescent="0.2">
      <c r="A67" s="65"/>
      <c r="B67" s="66"/>
      <c r="C67" s="79"/>
      <c r="D67" s="39"/>
      <c r="E67" s="50"/>
      <c r="F67" s="64"/>
      <c r="G67" s="64"/>
      <c r="H67" s="39"/>
      <c r="I67" s="56"/>
    </row>
    <row r="68" spans="1:9" s="68" customFormat="1" x14ac:dyDescent="0.2">
      <c r="A68" s="65"/>
      <c r="B68" s="66"/>
      <c r="C68" s="60"/>
      <c r="D68" s="55"/>
      <c r="E68" s="55"/>
      <c r="F68" s="55"/>
      <c r="G68" s="55"/>
      <c r="H68" s="55"/>
      <c r="I68" s="56"/>
    </row>
    <row r="69" spans="1:9" s="68" customFormat="1" x14ac:dyDescent="0.2">
      <c r="A69" s="65"/>
      <c r="B69" s="66"/>
      <c r="C69" s="60"/>
      <c r="D69" s="55"/>
      <c r="E69" s="55"/>
      <c r="F69" s="55"/>
      <c r="G69" s="55"/>
      <c r="H69" s="55"/>
      <c r="I69" s="56"/>
    </row>
    <row r="70" spans="1:9" s="68" customFormat="1" x14ac:dyDescent="0.2">
      <c r="A70" s="65"/>
      <c r="B70" s="66"/>
      <c r="C70" s="60"/>
      <c r="D70" s="55"/>
      <c r="E70" s="55"/>
      <c r="F70" s="55"/>
      <c r="G70" s="55"/>
      <c r="H70" s="55"/>
      <c r="I70" s="56"/>
    </row>
    <row r="71" spans="1:9" s="68" customFormat="1" x14ac:dyDescent="0.2">
      <c r="A71" s="65"/>
      <c r="B71" s="66"/>
      <c r="C71" s="60"/>
      <c r="D71" s="55"/>
      <c r="E71" s="55"/>
      <c r="F71" s="55"/>
      <c r="G71" s="55"/>
      <c r="H71" s="55"/>
      <c r="I71" s="56"/>
    </row>
    <row r="72" spans="1:9" s="68" customFormat="1" x14ac:dyDescent="0.2">
      <c r="A72" s="65"/>
      <c r="B72" s="66"/>
      <c r="C72" s="79"/>
      <c r="D72" s="126"/>
      <c r="E72" s="126"/>
      <c r="F72" s="126"/>
      <c r="G72" s="126"/>
      <c r="H72" s="126"/>
      <c r="I72" s="56"/>
    </row>
    <row r="73" spans="1:9" s="68" customFormat="1" x14ac:dyDescent="0.2">
      <c r="A73" s="65"/>
      <c r="B73" s="66"/>
      <c r="C73" s="67"/>
      <c r="D73" s="56"/>
      <c r="E73" s="65"/>
      <c r="H73" s="56"/>
      <c r="I73" s="56"/>
    </row>
    <row r="74" spans="1:9" s="68" customFormat="1" x14ac:dyDescent="0.2">
      <c r="A74" s="65"/>
      <c r="B74" s="66"/>
      <c r="C74" s="67"/>
      <c r="D74" s="56"/>
      <c r="E74" s="65"/>
      <c r="H74" s="56"/>
      <c r="I74" s="56"/>
    </row>
    <row r="75" spans="1:9" s="68" customFormat="1" x14ac:dyDescent="0.2">
      <c r="A75" s="65"/>
      <c r="B75" s="66"/>
      <c r="C75" s="79"/>
      <c r="D75" s="39"/>
      <c r="E75" s="50"/>
      <c r="F75" s="64"/>
      <c r="G75" s="64"/>
      <c r="H75" s="39"/>
      <c r="I75" s="56"/>
    </row>
    <row r="76" spans="1:9" s="68" customFormat="1" x14ac:dyDescent="0.2">
      <c r="A76" s="65"/>
      <c r="B76" s="66"/>
      <c r="C76" s="60"/>
      <c r="D76" s="55"/>
      <c r="E76" s="55"/>
      <c r="F76" s="55"/>
      <c r="G76" s="55"/>
      <c r="H76" s="55"/>
      <c r="I76" s="56"/>
    </row>
    <row r="77" spans="1:9" s="68" customFormat="1" x14ac:dyDescent="0.2">
      <c r="A77" s="65"/>
      <c r="B77" s="66"/>
      <c r="C77" s="60"/>
      <c r="D77" s="55"/>
      <c r="E77" s="55"/>
      <c r="F77" s="55"/>
      <c r="G77" s="55"/>
      <c r="H77" s="55"/>
      <c r="I77" s="56"/>
    </row>
    <row r="78" spans="1:9" s="68" customFormat="1" x14ac:dyDescent="0.2">
      <c r="A78" s="65"/>
      <c r="B78" s="66"/>
      <c r="C78" s="60"/>
      <c r="D78" s="55"/>
      <c r="E78" s="55"/>
      <c r="F78" s="55"/>
      <c r="G78" s="55"/>
      <c r="H78" s="55"/>
      <c r="I78" s="56"/>
    </row>
    <row r="79" spans="1:9" s="68" customFormat="1" x14ac:dyDescent="0.2">
      <c r="A79" s="65"/>
      <c r="B79" s="66"/>
      <c r="C79" s="60"/>
      <c r="D79" s="55"/>
      <c r="E79" s="55"/>
      <c r="F79" s="55"/>
      <c r="G79" s="55"/>
      <c r="H79" s="55"/>
      <c r="I79" s="56"/>
    </row>
    <row r="80" spans="1:9" s="68" customFormat="1" x14ac:dyDescent="0.2">
      <c r="A80" s="65"/>
      <c r="B80" s="66"/>
      <c r="C80" s="79"/>
      <c r="D80" s="126"/>
      <c r="E80" s="126"/>
      <c r="F80" s="126"/>
      <c r="G80" s="126"/>
      <c r="H80" s="126"/>
      <c r="I80" s="56"/>
    </row>
    <row r="81" spans="1:9" s="68" customFormat="1" x14ac:dyDescent="0.2">
      <c r="A81" s="65"/>
      <c r="B81" s="66"/>
      <c r="C81" s="67"/>
      <c r="D81" s="56"/>
      <c r="E81" s="65"/>
      <c r="H81" s="56"/>
      <c r="I81" s="56"/>
    </row>
    <row r="82" spans="1:9" s="68" customFormat="1" x14ac:dyDescent="0.2">
      <c r="A82" s="65"/>
      <c r="B82" s="66"/>
      <c r="C82" s="67"/>
      <c r="D82" s="56"/>
      <c r="E82" s="65"/>
      <c r="H82" s="56"/>
      <c r="I82" s="56"/>
    </row>
    <row r="83" spans="1:9" s="68" customFormat="1" x14ac:dyDescent="0.2">
      <c r="A83" s="65"/>
      <c r="B83" s="66"/>
      <c r="C83" s="79"/>
      <c r="D83" s="39"/>
      <c r="E83" s="50"/>
      <c r="F83" s="64"/>
      <c r="G83" s="64"/>
      <c r="H83" s="39"/>
      <c r="I83" s="56"/>
    </row>
    <row r="84" spans="1:9" s="68" customFormat="1" x14ac:dyDescent="0.2">
      <c r="A84" s="65"/>
      <c r="B84" s="66"/>
      <c r="C84" s="60"/>
      <c r="D84" s="55"/>
      <c r="E84" s="55"/>
      <c r="F84" s="55"/>
      <c r="G84" s="55"/>
      <c r="H84" s="55"/>
      <c r="I84" s="56"/>
    </row>
    <row r="85" spans="1:9" s="68" customFormat="1" x14ac:dyDescent="0.2">
      <c r="A85" s="65"/>
      <c r="B85" s="66"/>
      <c r="C85" s="60"/>
      <c r="D85" s="55"/>
      <c r="E85" s="55"/>
      <c r="F85" s="55"/>
      <c r="G85" s="55"/>
      <c r="H85" s="55"/>
      <c r="I85" s="56"/>
    </row>
    <row r="86" spans="1:9" s="68" customFormat="1" x14ac:dyDescent="0.2">
      <c r="A86" s="65"/>
      <c r="B86" s="66"/>
      <c r="C86" s="60"/>
      <c r="D86" s="55"/>
      <c r="E86" s="55"/>
      <c r="F86" s="55"/>
      <c r="G86" s="55"/>
      <c r="H86" s="55"/>
      <c r="I86" s="56"/>
    </row>
    <row r="87" spans="1:9" s="68" customFormat="1" x14ac:dyDescent="0.2">
      <c r="A87" s="65"/>
      <c r="B87" s="66"/>
      <c r="C87" s="60"/>
      <c r="D87" s="55"/>
      <c r="E87" s="55"/>
      <c r="F87" s="55"/>
      <c r="G87" s="55"/>
      <c r="H87" s="55"/>
      <c r="I87" s="56"/>
    </row>
    <row r="88" spans="1:9" s="68" customFormat="1" x14ac:dyDescent="0.2">
      <c r="A88" s="65"/>
      <c r="B88" s="66"/>
      <c r="C88" s="79"/>
      <c r="D88" s="126"/>
      <c r="E88" s="126"/>
      <c r="F88" s="126"/>
      <c r="G88" s="126"/>
      <c r="H88" s="126"/>
      <c r="I88" s="56"/>
    </row>
    <row r="89" spans="1:9" s="68" customFormat="1" x14ac:dyDescent="0.2">
      <c r="A89" s="65"/>
      <c r="B89" s="66"/>
      <c r="C89" s="67"/>
      <c r="D89" s="56"/>
      <c r="E89" s="65"/>
      <c r="H89" s="56"/>
      <c r="I89" s="56"/>
    </row>
    <row r="90" spans="1:9" s="68" customFormat="1" x14ac:dyDescent="0.2">
      <c r="A90" s="65"/>
      <c r="B90" s="66"/>
      <c r="C90" s="67"/>
      <c r="D90" s="56"/>
      <c r="E90" s="65"/>
      <c r="H90" s="56"/>
      <c r="I90" s="56"/>
    </row>
    <row r="91" spans="1:9" s="68" customFormat="1" x14ac:dyDescent="0.2">
      <c r="A91" s="65"/>
      <c r="B91" s="66"/>
      <c r="C91" s="79"/>
      <c r="D91" s="39"/>
      <c r="E91" s="50"/>
      <c r="F91" s="64"/>
      <c r="G91" s="64"/>
      <c r="H91" s="39"/>
      <c r="I91" s="56"/>
    </row>
    <row r="92" spans="1:9" s="68" customFormat="1" x14ac:dyDescent="0.2">
      <c r="A92" s="65"/>
      <c r="B92" s="66"/>
      <c r="C92" s="60"/>
      <c r="D92" s="55"/>
      <c r="E92" s="55"/>
      <c r="F92" s="55"/>
      <c r="G92" s="55"/>
      <c r="H92" s="55"/>
      <c r="I92" s="56"/>
    </row>
    <row r="93" spans="1:9" s="68" customFormat="1" x14ac:dyDescent="0.2">
      <c r="A93" s="65"/>
      <c r="B93" s="66"/>
      <c r="C93" s="60"/>
      <c r="D93" s="55"/>
      <c r="E93" s="55"/>
      <c r="F93" s="55"/>
      <c r="G93" s="55"/>
      <c r="H93" s="55"/>
      <c r="I93" s="56"/>
    </row>
    <row r="94" spans="1:9" s="68" customFormat="1" x14ac:dyDescent="0.2">
      <c r="A94" s="65"/>
      <c r="B94" s="66"/>
      <c r="C94" s="60"/>
      <c r="D94" s="55"/>
      <c r="E94" s="55"/>
      <c r="F94" s="55"/>
      <c r="G94" s="55"/>
      <c r="H94" s="55"/>
      <c r="I94" s="56"/>
    </row>
    <row r="95" spans="1:9" s="68" customFormat="1" x14ac:dyDescent="0.2">
      <c r="A95" s="65"/>
      <c r="B95" s="66"/>
      <c r="C95" s="60"/>
      <c r="D95" s="55"/>
      <c r="E95" s="55"/>
      <c r="F95" s="55"/>
      <c r="G95" s="55"/>
      <c r="H95" s="55"/>
      <c r="I95" s="56"/>
    </row>
    <row r="96" spans="1:9" s="68" customFormat="1" x14ac:dyDescent="0.2">
      <c r="A96" s="65"/>
      <c r="B96" s="66"/>
      <c r="C96" s="79"/>
      <c r="D96" s="126"/>
      <c r="E96" s="126"/>
      <c r="F96" s="126"/>
      <c r="G96" s="126"/>
      <c r="H96" s="126"/>
      <c r="I96" s="56"/>
    </row>
    <row r="97" spans="1:9" s="68" customFormat="1" x14ac:dyDescent="0.2">
      <c r="A97" s="65"/>
      <c r="B97" s="66"/>
      <c r="C97" s="67"/>
      <c r="D97" s="56"/>
      <c r="E97" s="65"/>
      <c r="H97" s="56"/>
      <c r="I97" s="56"/>
    </row>
    <row r="98" spans="1:9" s="68" customFormat="1" x14ac:dyDescent="0.2">
      <c r="A98" s="65"/>
      <c r="B98" s="66"/>
      <c r="C98" s="67"/>
      <c r="D98" s="56"/>
      <c r="E98" s="65"/>
      <c r="H98" s="56"/>
      <c r="I98" s="56"/>
    </row>
    <row r="99" spans="1:9" s="68" customFormat="1" x14ac:dyDescent="0.2">
      <c r="A99" s="65"/>
      <c r="B99" s="66"/>
      <c r="C99" s="60"/>
      <c r="D99" s="55"/>
      <c r="E99" s="65"/>
      <c r="F99" s="64"/>
      <c r="H99" s="55"/>
      <c r="I99" s="56"/>
    </row>
    <row r="100" spans="1:9" s="68" customFormat="1" x14ac:dyDescent="0.2">
      <c r="A100" s="65"/>
      <c r="B100" s="66"/>
      <c r="C100" s="79"/>
      <c r="D100" s="126"/>
      <c r="E100" s="126"/>
      <c r="F100" s="126"/>
      <c r="G100" s="126"/>
      <c r="H100" s="126"/>
      <c r="I100" s="56"/>
    </row>
    <row r="101" spans="1:9" s="68" customFormat="1" x14ac:dyDescent="0.2">
      <c r="A101" s="65"/>
      <c r="B101" s="66"/>
      <c r="C101" s="67"/>
      <c r="D101" s="56"/>
      <c r="E101" s="65"/>
      <c r="H101" s="56"/>
      <c r="I101" s="56"/>
    </row>
    <row r="102" spans="1:9" s="68" customFormat="1" x14ac:dyDescent="0.2">
      <c r="A102" s="65"/>
      <c r="B102" s="66"/>
      <c r="C102" s="67"/>
      <c r="D102" s="56"/>
      <c r="E102" s="65"/>
      <c r="H102" s="56"/>
      <c r="I102" s="56"/>
    </row>
    <row r="103" spans="1:9" s="68" customFormat="1" x14ac:dyDescent="0.2">
      <c r="A103" s="65"/>
      <c r="B103" s="66"/>
      <c r="C103" s="67"/>
      <c r="D103" s="56"/>
      <c r="E103" s="65"/>
      <c r="H103" s="56"/>
      <c r="I103" s="56"/>
    </row>
    <row r="104" spans="1:9" s="68" customFormat="1" x14ac:dyDescent="0.2">
      <c r="A104" s="65"/>
      <c r="B104" s="66"/>
      <c r="C104" s="67"/>
      <c r="D104" s="56"/>
      <c r="E104" s="65"/>
      <c r="H104" s="56"/>
      <c r="I104" s="56"/>
    </row>
    <row r="105" spans="1:9" s="68" customFormat="1" x14ac:dyDescent="0.2">
      <c r="A105" s="65"/>
      <c r="B105" s="66"/>
      <c r="C105" s="67"/>
      <c r="D105" s="56"/>
      <c r="E105" s="65"/>
      <c r="H105" s="56"/>
      <c r="I105" s="56"/>
    </row>
    <row r="106" spans="1:9" s="68" customFormat="1" x14ac:dyDescent="0.2">
      <c r="A106" s="65"/>
      <c r="B106" s="66"/>
      <c r="C106" s="67"/>
      <c r="D106" s="56"/>
      <c r="E106" s="65"/>
      <c r="H106" s="56"/>
      <c r="I106" s="56"/>
    </row>
    <row r="107" spans="1:9" s="68" customFormat="1" x14ac:dyDescent="0.2">
      <c r="A107" s="65"/>
      <c r="B107" s="66"/>
      <c r="C107" s="67"/>
      <c r="D107" s="56"/>
      <c r="E107" s="65"/>
      <c r="H107" s="56"/>
      <c r="I107" s="56"/>
    </row>
    <row r="108" spans="1:9" s="68" customFormat="1" x14ac:dyDescent="0.2">
      <c r="A108" s="65"/>
      <c r="B108" s="66"/>
      <c r="C108" s="67"/>
      <c r="D108" s="56"/>
      <c r="E108" s="65"/>
      <c r="H108" s="56"/>
      <c r="I108" s="56"/>
    </row>
    <row r="109" spans="1:9" s="68" customFormat="1" x14ac:dyDescent="0.2">
      <c r="A109" s="65"/>
      <c r="B109" s="66"/>
      <c r="C109" s="67"/>
      <c r="D109" s="56"/>
      <c r="E109" s="65"/>
      <c r="H109" s="56"/>
      <c r="I109" s="56"/>
    </row>
    <row r="110" spans="1:9" s="68" customFormat="1" x14ac:dyDescent="0.2">
      <c r="A110" s="65"/>
      <c r="B110" s="66"/>
      <c r="C110" s="67"/>
      <c r="D110" s="56"/>
      <c r="E110" s="65"/>
      <c r="H110" s="56"/>
      <c r="I110" s="56"/>
    </row>
    <row r="111" spans="1:9" s="68" customFormat="1" x14ac:dyDescent="0.2">
      <c r="A111" s="65"/>
      <c r="B111" s="66"/>
      <c r="C111" s="67"/>
      <c r="D111" s="56"/>
      <c r="E111" s="65"/>
      <c r="H111" s="56"/>
      <c r="I111" s="56"/>
    </row>
    <row r="112" spans="1:9" s="68" customFormat="1" x14ac:dyDescent="0.2">
      <c r="A112" s="65"/>
      <c r="B112" s="66"/>
      <c r="C112" s="67"/>
      <c r="D112" s="56"/>
      <c r="E112" s="65"/>
      <c r="H112" s="56"/>
      <c r="I112" s="56"/>
    </row>
    <row r="113" spans="1:9" s="68" customFormat="1" x14ac:dyDescent="0.2">
      <c r="A113" s="65"/>
      <c r="B113" s="66"/>
      <c r="C113" s="67"/>
      <c r="D113" s="56"/>
      <c r="E113" s="65"/>
      <c r="H113" s="56"/>
      <c r="I113" s="56"/>
    </row>
    <row r="114" spans="1:9" s="68" customFormat="1" x14ac:dyDescent="0.2">
      <c r="A114" s="65"/>
      <c r="B114" s="66"/>
      <c r="C114" s="67"/>
      <c r="D114" s="56"/>
      <c r="E114" s="65"/>
      <c r="H114" s="56"/>
      <c r="I114" s="56"/>
    </row>
    <row r="115" spans="1:9" s="68" customFormat="1" x14ac:dyDescent="0.2">
      <c r="A115" s="65"/>
      <c r="B115" s="66"/>
      <c r="C115" s="67"/>
      <c r="D115" s="56"/>
      <c r="E115" s="65"/>
      <c r="H115" s="56"/>
      <c r="I115" s="56"/>
    </row>
    <row r="116" spans="1:9" s="68" customFormat="1" x14ac:dyDescent="0.2">
      <c r="A116" s="65"/>
      <c r="B116" s="66"/>
      <c r="C116" s="67"/>
      <c r="D116" s="56"/>
      <c r="E116" s="65"/>
      <c r="H116" s="56"/>
      <c r="I116" s="56"/>
    </row>
    <row r="117" spans="1:9" s="68" customFormat="1" x14ac:dyDescent="0.2">
      <c r="A117" s="65"/>
      <c r="B117" s="66"/>
      <c r="C117" s="67"/>
      <c r="D117" s="56"/>
      <c r="E117" s="65"/>
      <c r="H117" s="56"/>
      <c r="I117" s="56"/>
    </row>
    <row r="118" spans="1:9" s="68" customFormat="1" x14ac:dyDescent="0.2">
      <c r="A118" s="65"/>
      <c r="B118" s="66"/>
      <c r="C118" s="67"/>
      <c r="D118" s="56"/>
      <c r="E118" s="65"/>
      <c r="H118" s="56"/>
      <c r="I118" s="56"/>
    </row>
    <row r="119" spans="1:9" s="68" customFormat="1" x14ac:dyDescent="0.2">
      <c r="A119" s="65"/>
      <c r="B119" s="66"/>
      <c r="C119" s="67"/>
      <c r="D119" s="56"/>
      <c r="E119" s="65"/>
      <c r="H119" s="56"/>
      <c r="I119" s="56"/>
    </row>
    <row r="120" spans="1:9" s="68" customFormat="1" x14ac:dyDescent="0.2">
      <c r="A120" s="65"/>
      <c r="B120" s="66"/>
      <c r="C120" s="67"/>
      <c r="D120" s="56"/>
      <c r="E120" s="65"/>
      <c r="H120" s="56"/>
      <c r="I120" s="56"/>
    </row>
    <row r="121" spans="1:9" s="68" customFormat="1" x14ac:dyDescent="0.2">
      <c r="A121" s="65"/>
      <c r="B121" s="66"/>
      <c r="C121" s="67"/>
      <c r="D121" s="56"/>
      <c r="E121" s="65"/>
      <c r="H121" s="56"/>
      <c r="I121" s="56"/>
    </row>
    <row r="122" spans="1:9" s="68" customFormat="1" x14ac:dyDescent="0.2">
      <c r="A122" s="65"/>
      <c r="B122" s="66"/>
      <c r="C122" s="67"/>
      <c r="D122" s="56"/>
      <c r="E122" s="65"/>
      <c r="H122" s="56"/>
      <c r="I122" s="56"/>
    </row>
    <row r="123" spans="1:9" s="68" customFormat="1" x14ac:dyDescent="0.2">
      <c r="A123" s="65"/>
      <c r="B123" s="66"/>
      <c r="C123" s="67"/>
      <c r="D123" s="56"/>
      <c r="E123" s="65"/>
      <c r="H123" s="56"/>
      <c r="I123" s="56"/>
    </row>
    <row r="124" spans="1:9" s="68" customFormat="1" x14ac:dyDescent="0.2">
      <c r="A124" s="65"/>
      <c r="B124" s="66"/>
      <c r="C124" s="67"/>
      <c r="D124" s="56"/>
      <c r="E124" s="65"/>
      <c r="H124" s="56"/>
      <c r="I124" s="56"/>
    </row>
    <row r="125" spans="1:9" s="68" customFormat="1" x14ac:dyDescent="0.2">
      <c r="A125" s="65"/>
      <c r="B125" s="66"/>
      <c r="C125" s="67"/>
      <c r="D125" s="56"/>
      <c r="E125" s="65"/>
      <c r="H125" s="56"/>
      <c r="I125" s="56"/>
    </row>
    <row r="126" spans="1:9" s="68" customFormat="1" x14ac:dyDescent="0.2">
      <c r="A126" s="65"/>
      <c r="B126" s="66"/>
      <c r="C126" s="67"/>
      <c r="D126" s="56"/>
      <c r="E126" s="65"/>
      <c r="H126" s="56"/>
      <c r="I126" s="56"/>
    </row>
    <row r="127" spans="1:9" s="68" customFormat="1" x14ac:dyDescent="0.2">
      <c r="A127" s="65"/>
      <c r="B127" s="66"/>
      <c r="C127" s="67"/>
      <c r="D127" s="56"/>
      <c r="E127" s="65"/>
      <c r="H127" s="56"/>
      <c r="I127" s="56"/>
    </row>
    <row r="128" spans="1:9" s="68" customFormat="1" x14ac:dyDescent="0.2">
      <c r="A128" s="65"/>
      <c r="B128" s="66"/>
      <c r="C128" s="67"/>
      <c r="D128" s="56"/>
      <c r="E128" s="65"/>
      <c r="H128" s="56"/>
      <c r="I128" s="56"/>
    </row>
    <row r="129" spans="1:9" s="68" customFormat="1" x14ac:dyDescent="0.2">
      <c r="A129" s="65"/>
      <c r="B129" s="66"/>
      <c r="C129" s="67"/>
      <c r="D129" s="56"/>
      <c r="E129" s="65"/>
      <c r="H129" s="56"/>
      <c r="I129" s="56"/>
    </row>
    <row r="130" spans="1:9" s="68" customFormat="1" x14ac:dyDescent="0.2">
      <c r="A130" s="65"/>
      <c r="B130" s="66"/>
      <c r="C130" s="67"/>
      <c r="D130" s="56"/>
      <c r="E130" s="65"/>
      <c r="H130" s="56"/>
      <c r="I130" s="56"/>
    </row>
    <row r="131" spans="1:9" s="68" customFormat="1" x14ac:dyDescent="0.2">
      <c r="A131" s="65"/>
      <c r="B131" s="66"/>
      <c r="C131" s="67"/>
      <c r="D131" s="56"/>
      <c r="E131" s="65"/>
      <c r="H131" s="56"/>
      <c r="I131" s="56"/>
    </row>
    <row r="132" spans="1:9" s="68" customFormat="1" x14ac:dyDescent="0.2">
      <c r="A132" s="65"/>
      <c r="B132" s="66"/>
      <c r="C132" s="67"/>
      <c r="D132" s="56"/>
      <c r="E132" s="65"/>
      <c r="H132" s="56"/>
      <c r="I132" s="56"/>
    </row>
    <row r="133" spans="1:9" s="68" customFormat="1" x14ac:dyDescent="0.2">
      <c r="A133" s="65"/>
      <c r="B133" s="66"/>
      <c r="C133" s="67"/>
      <c r="D133" s="56"/>
      <c r="E133" s="65"/>
      <c r="H133" s="56"/>
      <c r="I133" s="56"/>
    </row>
    <row r="134" spans="1:9" s="68" customFormat="1" x14ac:dyDescent="0.2">
      <c r="A134" s="65"/>
      <c r="B134" s="66"/>
      <c r="C134" s="67"/>
      <c r="D134" s="56"/>
      <c r="E134" s="65"/>
      <c r="H134" s="56"/>
      <c r="I134" s="56"/>
    </row>
    <row r="135" spans="1:9" s="68" customFormat="1" x14ac:dyDescent="0.2">
      <c r="A135" s="65"/>
      <c r="B135" s="66"/>
      <c r="C135" s="67"/>
      <c r="D135" s="56"/>
      <c r="E135" s="65"/>
      <c r="H135" s="56"/>
      <c r="I135" s="56"/>
    </row>
    <row r="136" spans="1:9" s="68" customFormat="1" x14ac:dyDescent="0.2">
      <c r="A136" s="65"/>
      <c r="B136" s="66"/>
      <c r="C136" s="67"/>
      <c r="D136" s="56"/>
      <c r="E136" s="65"/>
      <c r="H136" s="56"/>
      <c r="I136" s="56"/>
    </row>
    <row r="137" spans="1:9" s="68" customFormat="1" x14ac:dyDescent="0.2">
      <c r="A137" s="65"/>
      <c r="B137" s="66"/>
      <c r="C137" s="67"/>
      <c r="D137" s="56"/>
      <c r="E137" s="65"/>
      <c r="H137" s="56"/>
      <c r="I137" s="56"/>
    </row>
    <row r="138" spans="1:9" s="68" customFormat="1" x14ac:dyDescent="0.2">
      <c r="A138" s="65"/>
      <c r="B138" s="66"/>
      <c r="C138" s="67"/>
      <c r="D138" s="56"/>
      <c r="E138" s="65"/>
      <c r="H138" s="56"/>
      <c r="I138" s="56"/>
    </row>
    <row r="139" spans="1:9" s="68" customFormat="1" x14ac:dyDescent="0.2">
      <c r="A139" s="65"/>
      <c r="B139" s="66"/>
      <c r="C139" s="67"/>
      <c r="D139" s="56"/>
      <c r="E139" s="65"/>
      <c r="H139" s="56"/>
      <c r="I139" s="56"/>
    </row>
    <row r="140" spans="1:9" s="68" customFormat="1" x14ac:dyDescent="0.2">
      <c r="A140" s="65"/>
      <c r="B140" s="66"/>
      <c r="C140" s="67"/>
      <c r="D140" s="56"/>
      <c r="E140" s="65"/>
      <c r="H140" s="56"/>
      <c r="I140" s="56"/>
    </row>
    <row r="141" spans="1:9" s="68" customFormat="1" x14ac:dyDescent="0.2">
      <c r="A141" s="65"/>
      <c r="B141" s="66"/>
      <c r="C141" s="67"/>
      <c r="D141" s="56"/>
      <c r="E141" s="65"/>
      <c r="H141" s="56"/>
      <c r="I141" s="56"/>
    </row>
    <row r="142" spans="1:9" s="68" customFormat="1" x14ac:dyDescent="0.2">
      <c r="A142" s="65"/>
      <c r="B142" s="66"/>
      <c r="C142" s="67"/>
      <c r="D142" s="56"/>
      <c r="E142" s="65"/>
      <c r="H142" s="56"/>
      <c r="I142" s="56"/>
    </row>
    <row r="143" spans="1:9" s="68" customFormat="1" x14ac:dyDescent="0.2">
      <c r="A143" s="65"/>
      <c r="B143" s="66"/>
      <c r="C143" s="67"/>
      <c r="D143" s="56"/>
      <c r="E143" s="65"/>
      <c r="H143" s="56"/>
      <c r="I143" s="56"/>
    </row>
    <row r="144" spans="1:9" s="68" customFormat="1" x14ac:dyDescent="0.2">
      <c r="A144" s="65"/>
      <c r="B144" s="66"/>
      <c r="C144" s="67"/>
      <c r="D144" s="56"/>
      <c r="E144" s="65"/>
      <c r="H144" s="56"/>
      <c r="I144" s="56"/>
    </row>
    <row r="145" spans="1:9" s="68" customFormat="1" x14ac:dyDescent="0.2">
      <c r="A145" s="65"/>
      <c r="B145" s="66"/>
      <c r="C145" s="67"/>
      <c r="D145" s="56"/>
      <c r="E145" s="65"/>
      <c r="H145" s="56"/>
      <c r="I145" s="56"/>
    </row>
    <row r="146" spans="1:9" s="68" customFormat="1" x14ac:dyDescent="0.2">
      <c r="A146" s="65"/>
      <c r="B146" s="66"/>
      <c r="C146" s="67"/>
      <c r="D146" s="56"/>
      <c r="E146" s="65"/>
      <c r="H146" s="56"/>
      <c r="I146" s="56"/>
    </row>
    <row r="147" spans="1:9" s="68" customFormat="1" x14ac:dyDescent="0.2">
      <c r="A147" s="65"/>
      <c r="B147" s="66"/>
      <c r="C147" s="67"/>
      <c r="D147" s="56"/>
      <c r="E147" s="65"/>
      <c r="H147" s="56"/>
      <c r="I147" s="56"/>
    </row>
    <row r="148" spans="1:9" s="68" customFormat="1" x14ac:dyDescent="0.2">
      <c r="A148" s="65"/>
      <c r="B148" s="66"/>
      <c r="C148" s="67"/>
      <c r="D148" s="56"/>
      <c r="E148" s="65"/>
      <c r="H148" s="56"/>
      <c r="I148" s="56"/>
    </row>
    <row r="149" spans="1:9" s="68" customFormat="1" x14ac:dyDescent="0.2">
      <c r="A149" s="65"/>
      <c r="B149" s="66"/>
      <c r="C149" s="67"/>
      <c r="D149" s="56"/>
      <c r="E149" s="65"/>
      <c r="H149" s="56"/>
      <c r="I149" s="56"/>
    </row>
    <row r="150" spans="1:9" s="68" customFormat="1" x14ac:dyDescent="0.2">
      <c r="A150" s="65"/>
      <c r="B150" s="66"/>
      <c r="C150" s="67"/>
      <c r="D150" s="56"/>
      <c r="E150" s="65"/>
      <c r="H150" s="56"/>
      <c r="I150" s="56"/>
    </row>
    <row r="151" spans="1:9" s="68" customFormat="1" x14ac:dyDescent="0.2">
      <c r="A151" s="65"/>
      <c r="B151" s="66"/>
      <c r="C151" s="67"/>
      <c r="D151" s="56"/>
      <c r="E151" s="65"/>
      <c r="H151" s="56"/>
      <c r="I151" s="56"/>
    </row>
    <row r="152" spans="1:9" s="68" customFormat="1" x14ac:dyDescent="0.2">
      <c r="A152" s="65"/>
      <c r="B152" s="66"/>
      <c r="C152" s="67"/>
      <c r="D152" s="56"/>
      <c r="E152" s="65"/>
      <c r="H152" s="56"/>
      <c r="I152" s="56"/>
    </row>
    <row r="153" spans="1:9" s="68" customFormat="1" x14ac:dyDescent="0.2">
      <c r="A153" s="65"/>
      <c r="B153" s="66"/>
      <c r="C153" s="67"/>
      <c r="D153" s="56"/>
      <c r="E153" s="65"/>
      <c r="H153" s="56"/>
      <c r="I153" s="56"/>
    </row>
    <row r="154" spans="1:9" s="68" customFormat="1" x14ac:dyDescent="0.2">
      <c r="A154" s="65"/>
      <c r="B154" s="66"/>
      <c r="C154" s="67"/>
      <c r="D154" s="56"/>
      <c r="E154" s="65"/>
      <c r="H154" s="56"/>
      <c r="I154" s="56"/>
    </row>
    <row r="155" spans="1:9" s="68" customFormat="1" x14ac:dyDescent="0.2">
      <c r="A155" s="65"/>
      <c r="B155" s="66"/>
      <c r="C155" s="67"/>
      <c r="D155" s="56"/>
      <c r="E155" s="65"/>
      <c r="H155" s="56"/>
      <c r="I155" s="56"/>
    </row>
    <row r="156" spans="1:9" s="68" customFormat="1" x14ac:dyDescent="0.2">
      <c r="A156" s="65"/>
      <c r="B156" s="66"/>
      <c r="C156" s="67"/>
      <c r="D156" s="56"/>
      <c r="E156" s="65"/>
      <c r="H156" s="56"/>
      <c r="I156" s="56"/>
    </row>
    <row r="157" spans="1:9" s="68" customFormat="1" x14ac:dyDescent="0.2">
      <c r="A157" s="65"/>
      <c r="B157" s="66"/>
      <c r="C157" s="67"/>
      <c r="D157" s="56"/>
      <c r="E157" s="65"/>
      <c r="H157" s="56"/>
      <c r="I157" s="56"/>
    </row>
    <row r="158" spans="1:9" s="68" customFormat="1" x14ac:dyDescent="0.2">
      <c r="A158" s="65"/>
      <c r="B158" s="66"/>
      <c r="C158" s="67"/>
      <c r="D158" s="56"/>
      <c r="E158" s="65"/>
      <c r="H158" s="56"/>
      <c r="I158" s="56"/>
    </row>
    <row r="159" spans="1:9" s="68" customFormat="1" x14ac:dyDescent="0.2">
      <c r="A159" s="65"/>
      <c r="B159" s="66"/>
      <c r="C159" s="67"/>
      <c r="D159" s="56"/>
      <c r="E159" s="65"/>
      <c r="H159" s="56"/>
      <c r="I159" s="56"/>
    </row>
    <row r="160" spans="1:9" s="68" customFormat="1" x14ac:dyDescent="0.2">
      <c r="A160" s="65"/>
      <c r="B160" s="66"/>
      <c r="C160" s="67"/>
      <c r="D160" s="56"/>
      <c r="E160" s="65"/>
      <c r="H160" s="56"/>
      <c r="I160" s="56"/>
    </row>
    <row r="161" spans="1:9" s="68" customFormat="1" x14ac:dyDescent="0.2">
      <c r="A161" s="65"/>
      <c r="B161" s="66"/>
      <c r="C161" s="67"/>
      <c r="D161" s="56"/>
      <c r="E161" s="65"/>
      <c r="H161" s="56"/>
      <c r="I161" s="56"/>
    </row>
    <row r="162" spans="1:9" s="68" customFormat="1" x14ac:dyDescent="0.2">
      <c r="A162" s="65"/>
      <c r="B162" s="66"/>
      <c r="C162" s="67"/>
      <c r="D162" s="56"/>
      <c r="E162" s="65"/>
      <c r="H162" s="56"/>
      <c r="I162" s="56"/>
    </row>
    <row r="163" spans="1:9" s="68" customFormat="1" x14ac:dyDescent="0.2">
      <c r="A163" s="65"/>
      <c r="B163" s="66"/>
      <c r="C163" s="67"/>
      <c r="D163" s="56"/>
      <c r="E163" s="65"/>
      <c r="H163" s="56"/>
      <c r="I163" s="56"/>
    </row>
    <row r="164" spans="1:9" s="68" customFormat="1" x14ac:dyDescent="0.2">
      <c r="A164" s="65"/>
      <c r="B164" s="66"/>
      <c r="C164" s="67"/>
      <c r="D164" s="56"/>
      <c r="E164" s="65"/>
      <c r="H164" s="56"/>
      <c r="I164" s="56"/>
    </row>
    <row r="165" spans="1:9" s="68" customFormat="1" x14ac:dyDescent="0.2">
      <c r="A165" s="65"/>
      <c r="B165" s="66"/>
      <c r="C165" s="67"/>
      <c r="D165" s="56"/>
      <c r="E165" s="65"/>
      <c r="H165" s="56"/>
      <c r="I165" s="56"/>
    </row>
    <row r="166" spans="1:9" s="68" customFormat="1" x14ac:dyDescent="0.2">
      <c r="A166" s="65"/>
      <c r="B166" s="66"/>
      <c r="C166" s="67"/>
      <c r="D166" s="56"/>
      <c r="E166" s="65"/>
      <c r="H166" s="56"/>
      <c r="I166" s="56"/>
    </row>
    <row r="167" spans="1:9" s="68" customFormat="1" x14ac:dyDescent="0.2">
      <c r="A167" s="65"/>
      <c r="B167" s="66"/>
      <c r="C167" s="67"/>
      <c r="D167" s="56"/>
      <c r="E167" s="65"/>
      <c r="H167" s="56"/>
      <c r="I167" s="56"/>
    </row>
    <row r="168" spans="1:9" s="68" customFormat="1" x14ac:dyDescent="0.2">
      <c r="A168" s="65"/>
      <c r="B168" s="66"/>
      <c r="C168" s="67"/>
      <c r="D168" s="56"/>
      <c r="E168" s="65"/>
      <c r="H168" s="56"/>
      <c r="I168" s="56"/>
    </row>
    <row r="169" spans="1:9" s="68" customFormat="1" x14ac:dyDescent="0.2">
      <c r="A169" s="65"/>
      <c r="B169" s="66"/>
      <c r="C169" s="67"/>
      <c r="D169" s="56"/>
      <c r="E169" s="65"/>
      <c r="H169" s="56"/>
      <c r="I169" s="56"/>
    </row>
    <row r="170" spans="1:9" s="68" customFormat="1" x14ac:dyDescent="0.2">
      <c r="A170" s="65"/>
      <c r="B170" s="66"/>
      <c r="C170" s="67"/>
      <c r="D170" s="56"/>
      <c r="E170" s="65"/>
      <c r="H170" s="56"/>
      <c r="I170" s="56"/>
    </row>
    <row r="171" spans="1:9" s="68" customFormat="1" x14ac:dyDescent="0.2">
      <c r="A171" s="65"/>
      <c r="B171" s="66"/>
      <c r="C171" s="67"/>
      <c r="D171" s="56"/>
      <c r="E171" s="65"/>
      <c r="H171" s="56"/>
      <c r="I171" s="56"/>
    </row>
    <row r="172" spans="1:9" s="68" customFormat="1" x14ac:dyDescent="0.2">
      <c r="A172" s="65"/>
      <c r="B172" s="66"/>
      <c r="C172" s="67"/>
      <c r="D172" s="56"/>
      <c r="E172" s="65"/>
      <c r="H172" s="56"/>
      <c r="I172" s="56"/>
    </row>
    <row r="173" spans="1:9" s="68" customFormat="1" x14ac:dyDescent="0.2">
      <c r="A173" s="65"/>
      <c r="B173" s="66"/>
      <c r="C173" s="67"/>
      <c r="D173" s="56"/>
      <c r="E173" s="65"/>
      <c r="H173" s="56"/>
      <c r="I173" s="56"/>
    </row>
    <row r="174" spans="1:9" s="68" customFormat="1" x14ac:dyDescent="0.2">
      <c r="A174" s="65"/>
      <c r="B174" s="66"/>
      <c r="C174" s="67"/>
      <c r="D174" s="56"/>
      <c r="E174" s="65"/>
      <c r="H174" s="56"/>
      <c r="I174" s="56"/>
    </row>
    <row r="175" spans="1:9" s="68" customFormat="1" x14ac:dyDescent="0.2">
      <c r="A175" s="65"/>
      <c r="B175" s="66"/>
      <c r="C175" s="67"/>
      <c r="D175" s="56"/>
      <c r="E175" s="65"/>
      <c r="H175" s="56"/>
      <c r="I175" s="56"/>
    </row>
    <row r="176" spans="1:9" s="68" customFormat="1" x14ac:dyDescent="0.2">
      <c r="A176" s="65"/>
      <c r="B176" s="66"/>
      <c r="C176" s="67"/>
      <c r="D176" s="56"/>
      <c r="E176" s="65"/>
      <c r="H176" s="56"/>
      <c r="I176" s="56"/>
    </row>
    <row r="177" spans="1:9" s="68" customFormat="1" x14ac:dyDescent="0.2">
      <c r="A177" s="65"/>
      <c r="B177" s="66"/>
      <c r="C177" s="67"/>
      <c r="D177" s="56"/>
      <c r="E177" s="65"/>
      <c r="H177" s="56"/>
      <c r="I177" s="56"/>
    </row>
    <row r="178" spans="1:9" s="68" customFormat="1" x14ac:dyDescent="0.2">
      <c r="A178" s="65"/>
      <c r="B178" s="66"/>
      <c r="C178" s="67"/>
      <c r="D178" s="56"/>
      <c r="E178" s="65"/>
      <c r="H178" s="56"/>
      <c r="I178" s="56"/>
    </row>
    <row r="179" spans="1:9" s="68" customFormat="1" x14ac:dyDescent="0.2">
      <c r="A179" s="65"/>
      <c r="B179" s="66"/>
      <c r="C179" s="67"/>
      <c r="D179" s="56"/>
      <c r="E179" s="65"/>
      <c r="H179" s="56"/>
      <c r="I179" s="56"/>
    </row>
    <row r="180" spans="1:9" s="68" customFormat="1" x14ac:dyDescent="0.2">
      <c r="A180" s="65"/>
      <c r="B180" s="66"/>
      <c r="C180" s="67"/>
      <c r="D180" s="56"/>
      <c r="E180" s="65"/>
      <c r="H180" s="56"/>
      <c r="I180" s="56"/>
    </row>
    <row r="181" spans="1:9" s="68" customFormat="1" x14ac:dyDescent="0.2">
      <c r="A181" s="65"/>
      <c r="B181" s="66"/>
      <c r="C181" s="67"/>
      <c r="D181" s="56"/>
      <c r="E181" s="65"/>
      <c r="H181" s="56"/>
      <c r="I181" s="56"/>
    </row>
    <row r="182" spans="1:9" s="68" customFormat="1" x14ac:dyDescent="0.2">
      <c r="A182" s="65"/>
      <c r="B182" s="66"/>
      <c r="C182" s="67"/>
      <c r="D182" s="56"/>
      <c r="E182" s="65"/>
      <c r="H182" s="56"/>
      <c r="I182" s="56"/>
    </row>
    <row r="183" spans="1:9" s="68" customFormat="1" x14ac:dyDescent="0.2">
      <c r="A183" s="65"/>
      <c r="B183" s="66"/>
      <c r="C183" s="67"/>
      <c r="D183" s="56"/>
      <c r="E183" s="65"/>
      <c r="H183" s="56"/>
      <c r="I183" s="56"/>
    </row>
    <row r="184" spans="1:9" s="68" customFormat="1" x14ac:dyDescent="0.2">
      <c r="A184" s="65"/>
      <c r="B184" s="66"/>
      <c r="C184" s="67"/>
      <c r="D184" s="56"/>
      <c r="E184" s="65"/>
      <c r="H184" s="56"/>
      <c r="I184" s="56"/>
    </row>
    <row r="185" spans="1:9" s="68" customFormat="1" x14ac:dyDescent="0.2">
      <c r="A185" s="65"/>
      <c r="B185" s="66"/>
      <c r="C185" s="67"/>
      <c r="D185" s="56"/>
      <c r="E185" s="65"/>
      <c r="H185" s="56"/>
      <c r="I185" s="56"/>
    </row>
    <row r="186" spans="1:9" s="68" customFormat="1" x14ac:dyDescent="0.2">
      <c r="A186" s="65"/>
      <c r="B186" s="66"/>
      <c r="C186" s="67"/>
      <c r="D186" s="56"/>
      <c r="E186" s="65"/>
      <c r="H186" s="56"/>
      <c r="I186" s="56"/>
    </row>
    <row r="187" spans="1:9" s="68" customFormat="1" x14ac:dyDescent="0.2">
      <c r="A187" s="65"/>
      <c r="B187" s="66"/>
      <c r="C187" s="67"/>
      <c r="D187" s="56"/>
      <c r="E187" s="65"/>
      <c r="H187" s="56"/>
      <c r="I187" s="56"/>
    </row>
    <row r="188" spans="1:9" s="68" customFormat="1" x14ac:dyDescent="0.2">
      <c r="A188" s="65"/>
      <c r="B188" s="66"/>
      <c r="C188" s="67"/>
      <c r="D188" s="56"/>
      <c r="E188" s="65"/>
      <c r="H188" s="56"/>
      <c r="I188" s="56"/>
    </row>
    <row r="189" spans="1:9" s="68" customFormat="1" x14ac:dyDescent="0.2">
      <c r="A189" s="65"/>
      <c r="B189" s="66"/>
      <c r="C189" s="67"/>
      <c r="D189" s="56"/>
      <c r="E189" s="65"/>
      <c r="H189" s="56"/>
      <c r="I189" s="56"/>
    </row>
    <row r="190" spans="1:9" s="68" customFormat="1" x14ac:dyDescent="0.2">
      <c r="A190" s="65"/>
      <c r="B190" s="66"/>
      <c r="C190" s="67"/>
      <c r="D190" s="56"/>
      <c r="E190" s="65"/>
      <c r="H190" s="56"/>
      <c r="I190" s="56"/>
    </row>
    <row r="191" spans="1:9" s="68" customFormat="1" x14ac:dyDescent="0.2">
      <c r="A191" s="65"/>
      <c r="B191" s="66"/>
      <c r="C191" s="67"/>
      <c r="D191" s="56"/>
      <c r="E191" s="65"/>
      <c r="H191" s="56"/>
      <c r="I191" s="56"/>
    </row>
    <row r="192" spans="1:9" s="68" customFormat="1" x14ac:dyDescent="0.2">
      <c r="A192" s="65"/>
      <c r="B192" s="66"/>
      <c r="C192" s="67"/>
      <c r="D192" s="56"/>
      <c r="E192" s="65"/>
      <c r="H192" s="56"/>
      <c r="I192" s="56"/>
    </row>
    <row r="193" spans="1:9" s="68" customFormat="1" x14ac:dyDescent="0.2">
      <c r="A193" s="65"/>
      <c r="B193" s="66"/>
      <c r="C193" s="67"/>
      <c r="D193" s="56"/>
      <c r="E193" s="65"/>
      <c r="H193" s="56"/>
      <c r="I193" s="56"/>
    </row>
    <row r="194" spans="1:9" s="68" customFormat="1" x14ac:dyDescent="0.2">
      <c r="A194" s="65"/>
      <c r="B194" s="66"/>
      <c r="C194" s="67"/>
      <c r="D194" s="56"/>
      <c r="E194" s="65"/>
      <c r="H194" s="56"/>
      <c r="I194" s="56"/>
    </row>
    <row r="195" spans="1:9" s="68" customFormat="1" x14ac:dyDescent="0.2">
      <c r="A195" s="65"/>
      <c r="B195" s="66"/>
      <c r="C195" s="67"/>
      <c r="D195" s="56"/>
      <c r="E195" s="65"/>
      <c r="H195" s="56"/>
      <c r="I195" s="56"/>
    </row>
    <row r="196" spans="1:9" s="68" customFormat="1" x14ac:dyDescent="0.2">
      <c r="A196" s="65"/>
      <c r="B196" s="66"/>
      <c r="C196" s="67"/>
      <c r="D196" s="56"/>
      <c r="E196" s="65"/>
      <c r="H196" s="56"/>
      <c r="I196" s="56"/>
    </row>
    <row r="197" spans="1:9" s="68" customFormat="1" x14ac:dyDescent="0.2">
      <c r="A197" s="65"/>
      <c r="B197" s="66"/>
      <c r="C197" s="67"/>
      <c r="D197" s="56"/>
      <c r="E197" s="65"/>
      <c r="H197" s="56"/>
      <c r="I197" s="56"/>
    </row>
    <row r="198" spans="1:9" s="68" customFormat="1" x14ac:dyDescent="0.2">
      <c r="A198" s="65"/>
      <c r="B198" s="66"/>
      <c r="C198" s="67"/>
      <c r="D198" s="56"/>
      <c r="E198" s="65"/>
      <c r="H198" s="56"/>
      <c r="I198" s="56"/>
    </row>
    <row r="199" spans="1:9" s="68" customFormat="1" x14ac:dyDescent="0.2">
      <c r="A199" s="65"/>
      <c r="B199" s="66"/>
      <c r="C199" s="67"/>
      <c r="D199" s="56"/>
      <c r="E199" s="65"/>
      <c r="H199" s="56"/>
      <c r="I199" s="56"/>
    </row>
    <row r="200" spans="1:9" s="68" customFormat="1" x14ac:dyDescent="0.2">
      <c r="A200" s="65"/>
      <c r="B200" s="66"/>
      <c r="C200" s="67"/>
      <c r="D200" s="56"/>
      <c r="E200" s="65"/>
      <c r="H200" s="56"/>
      <c r="I200" s="56"/>
    </row>
    <row r="201" spans="1:9" s="68" customFormat="1" x14ac:dyDescent="0.2">
      <c r="A201" s="65"/>
      <c r="B201" s="66"/>
      <c r="C201" s="67"/>
      <c r="D201" s="56"/>
      <c r="E201" s="65"/>
      <c r="H201" s="56"/>
      <c r="I201" s="56"/>
    </row>
    <row r="202" spans="1:9" s="68" customFormat="1" x14ac:dyDescent="0.2">
      <c r="A202" s="65"/>
      <c r="B202" s="66"/>
      <c r="C202" s="67"/>
      <c r="D202" s="56"/>
      <c r="E202" s="65"/>
      <c r="H202" s="56"/>
      <c r="I202" s="56"/>
    </row>
    <row r="203" spans="1:9" s="68" customFormat="1" x14ac:dyDescent="0.2">
      <c r="A203" s="65"/>
      <c r="B203" s="66"/>
      <c r="C203" s="67"/>
      <c r="D203" s="56"/>
      <c r="E203" s="65"/>
      <c r="H203" s="56"/>
      <c r="I203" s="56"/>
    </row>
    <row r="204" spans="1:9" s="68" customFormat="1" x14ac:dyDescent="0.2">
      <c r="A204" s="65"/>
      <c r="B204" s="66"/>
      <c r="C204" s="67"/>
      <c r="D204" s="56"/>
      <c r="E204" s="65"/>
      <c r="H204" s="56"/>
      <c r="I204" s="56"/>
    </row>
    <row r="205" spans="1:9" s="68" customFormat="1" x14ac:dyDescent="0.2">
      <c r="A205" s="65"/>
      <c r="B205" s="66"/>
      <c r="C205" s="67"/>
      <c r="D205" s="56"/>
      <c r="E205" s="65"/>
      <c r="H205" s="56"/>
      <c r="I205" s="56"/>
    </row>
    <row r="206" spans="1:9" s="68" customFormat="1" x14ac:dyDescent="0.2">
      <c r="A206" s="65"/>
      <c r="B206" s="66"/>
      <c r="C206" s="67"/>
      <c r="D206" s="56"/>
      <c r="E206" s="65"/>
      <c r="H206" s="56"/>
      <c r="I206" s="56"/>
    </row>
    <row r="207" spans="1:9" s="68" customFormat="1" x14ac:dyDescent="0.2">
      <c r="A207" s="65"/>
      <c r="B207" s="66"/>
      <c r="C207" s="67"/>
      <c r="D207" s="56"/>
      <c r="E207" s="65"/>
      <c r="H207" s="56"/>
      <c r="I207" s="56"/>
    </row>
    <row r="208" spans="1:9" s="68" customFormat="1" x14ac:dyDescent="0.2">
      <c r="A208" s="65"/>
      <c r="B208" s="66"/>
      <c r="C208" s="67"/>
      <c r="D208" s="56"/>
      <c r="E208" s="65"/>
      <c r="H208" s="56"/>
      <c r="I208" s="56"/>
    </row>
    <row r="209" spans="1:9" s="68" customFormat="1" x14ac:dyDescent="0.2">
      <c r="A209" s="65"/>
      <c r="B209" s="66"/>
      <c r="C209" s="67"/>
      <c r="D209" s="56"/>
      <c r="E209" s="65"/>
      <c r="H209" s="56"/>
      <c r="I209" s="56"/>
    </row>
    <row r="210" spans="1:9" s="68" customFormat="1" x14ac:dyDescent="0.2">
      <c r="A210" s="65"/>
      <c r="B210" s="66"/>
      <c r="C210" s="67"/>
      <c r="D210" s="56"/>
      <c r="E210" s="65"/>
      <c r="H210" s="56"/>
      <c r="I210" s="56"/>
    </row>
    <row r="211" spans="1:9" s="68" customFormat="1" x14ac:dyDescent="0.2">
      <c r="A211" s="65"/>
      <c r="B211" s="66"/>
      <c r="C211" s="67"/>
      <c r="D211" s="56"/>
      <c r="E211" s="65"/>
      <c r="H211" s="56"/>
      <c r="I211" s="56"/>
    </row>
    <row r="212" spans="1:9" s="68" customFormat="1" x14ac:dyDescent="0.2">
      <c r="A212" s="65"/>
      <c r="B212" s="66"/>
      <c r="C212" s="67"/>
      <c r="D212" s="56"/>
      <c r="E212" s="65"/>
      <c r="H212" s="56"/>
      <c r="I212" s="56"/>
    </row>
    <row r="213" spans="1:9" s="68" customFormat="1" x14ac:dyDescent="0.2">
      <c r="A213" s="65"/>
      <c r="B213" s="66"/>
      <c r="C213" s="67"/>
      <c r="D213" s="56"/>
      <c r="E213" s="65"/>
      <c r="H213" s="56"/>
      <c r="I213" s="56"/>
    </row>
    <row r="214" spans="1:9" s="68" customFormat="1" x14ac:dyDescent="0.2">
      <c r="A214" s="65"/>
      <c r="B214" s="66"/>
      <c r="C214" s="67"/>
      <c r="D214" s="56"/>
      <c r="E214" s="65"/>
      <c r="H214" s="56"/>
      <c r="I214" s="56"/>
    </row>
    <row r="215" spans="1:9" s="68" customFormat="1" x14ac:dyDescent="0.2">
      <c r="A215" s="65"/>
      <c r="B215" s="66"/>
      <c r="C215" s="67"/>
      <c r="D215" s="56"/>
      <c r="E215" s="65"/>
      <c r="H215" s="56"/>
      <c r="I215" s="56"/>
    </row>
    <row r="216" spans="1:9" s="68" customFormat="1" x14ac:dyDescent="0.2">
      <c r="A216" s="65"/>
      <c r="B216" s="66"/>
      <c r="C216" s="67"/>
      <c r="D216" s="56"/>
      <c r="E216" s="65"/>
      <c r="H216" s="56"/>
      <c r="I216" s="56"/>
    </row>
    <row r="217" spans="1:9" s="68" customFormat="1" x14ac:dyDescent="0.2">
      <c r="A217" s="65"/>
      <c r="B217" s="66"/>
      <c r="C217" s="67"/>
      <c r="D217" s="56"/>
      <c r="E217" s="65"/>
      <c r="H217" s="56"/>
      <c r="I217" s="56"/>
    </row>
    <row r="218" spans="1:9" s="68" customFormat="1" x14ac:dyDescent="0.2">
      <c r="A218" s="65"/>
      <c r="B218" s="66"/>
      <c r="C218" s="67"/>
      <c r="D218" s="56"/>
      <c r="E218" s="65"/>
      <c r="H218" s="56"/>
      <c r="I218" s="56"/>
    </row>
    <row r="219" spans="1:9" s="68" customFormat="1" x14ac:dyDescent="0.2">
      <c r="A219" s="65"/>
      <c r="B219" s="66"/>
      <c r="C219" s="67"/>
      <c r="D219" s="56"/>
      <c r="E219" s="65"/>
      <c r="H219" s="56"/>
      <c r="I219" s="56"/>
    </row>
    <row r="220" spans="1:9" s="68" customFormat="1" x14ac:dyDescent="0.2">
      <c r="A220" s="65"/>
      <c r="B220" s="66"/>
      <c r="C220" s="67"/>
      <c r="D220" s="56"/>
      <c r="E220" s="65"/>
      <c r="H220" s="56"/>
      <c r="I220" s="56"/>
    </row>
    <row r="221" spans="1:9" s="68" customFormat="1" x14ac:dyDescent="0.2">
      <c r="A221" s="65"/>
      <c r="B221" s="66"/>
      <c r="C221" s="67"/>
      <c r="D221" s="56"/>
      <c r="E221" s="65"/>
      <c r="H221" s="56"/>
      <c r="I221" s="56"/>
    </row>
    <row r="222" spans="1:9" s="68" customFormat="1" x14ac:dyDescent="0.2">
      <c r="A222" s="65"/>
      <c r="B222" s="66"/>
      <c r="C222" s="67"/>
      <c r="D222" s="56"/>
      <c r="E222" s="65"/>
      <c r="H222" s="56"/>
      <c r="I222" s="56"/>
    </row>
    <row r="223" spans="1:9" s="68" customFormat="1" x14ac:dyDescent="0.2">
      <c r="A223" s="65"/>
      <c r="B223" s="66"/>
      <c r="C223" s="67"/>
      <c r="D223" s="56"/>
      <c r="E223" s="65"/>
      <c r="H223" s="56"/>
      <c r="I223" s="56"/>
    </row>
    <row r="224" spans="1:9" s="68" customFormat="1" x14ac:dyDescent="0.2">
      <c r="A224" s="65"/>
      <c r="B224" s="66"/>
      <c r="C224" s="67"/>
      <c r="D224" s="56"/>
      <c r="E224" s="65"/>
      <c r="H224" s="56"/>
      <c r="I224" s="56"/>
    </row>
    <row r="225" spans="1:9" s="68" customFormat="1" x14ac:dyDescent="0.2">
      <c r="A225" s="65"/>
      <c r="B225" s="66"/>
      <c r="C225" s="67"/>
      <c r="D225" s="56"/>
      <c r="E225" s="65"/>
      <c r="H225" s="56"/>
      <c r="I225" s="56"/>
    </row>
    <row r="226" spans="1:9" s="68" customFormat="1" x14ac:dyDescent="0.2">
      <c r="A226" s="65"/>
      <c r="B226" s="66"/>
      <c r="C226" s="67"/>
      <c r="D226" s="56"/>
      <c r="E226" s="65"/>
      <c r="H226" s="56"/>
      <c r="I226" s="56"/>
    </row>
    <row r="227" spans="1:9" s="68" customFormat="1" x14ac:dyDescent="0.2">
      <c r="A227" s="65"/>
      <c r="B227" s="66"/>
      <c r="C227" s="67"/>
      <c r="D227" s="56"/>
      <c r="E227" s="65"/>
      <c r="H227" s="56"/>
      <c r="I227" s="56"/>
    </row>
    <row r="228" spans="1:9" s="68" customFormat="1" x14ac:dyDescent="0.2">
      <c r="A228" s="65"/>
      <c r="B228" s="66"/>
      <c r="C228" s="67"/>
      <c r="D228" s="56"/>
      <c r="E228" s="65"/>
      <c r="H228" s="56"/>
      <c r="I228" s="56"/>
    </row>
    <row r="229" spans="1:9" s="68" customFormat="1" x14ac:dyDescent="0.2">
      <c r="A229" s="65"/>
      <c r="B229" s="66"/>
      <c r="C229" s="67"/>
      <c r="D229" s="56"/>
      <c r="E229" s="65"/>
      <c r="H229" s="56"/>
      <c r="I229" s="56"/>
    </row>
    <row r="230" spans="1:9" s="68" customFormat="1" x14ac:dyDescent="0.2">
      <c r="A230" s="65"/>
      <c r="B230" s="66"/>
      <c r="C230" s="67"/>
      <c r="D230" s="56"/>
      <c r="E230" s="65"/>
      <c r="H230" s="56"/>
      <c r="I230" s="56"/>
    </row>
    <row r="231" spans="1:9" s="68" customFormat="1" x14ac:dyDescent="0.2">
      <c r="A231" s="65"/>
      <c r="B231" s="66"/>
      <c r="C231" s="67"/>
      <c r="D231" s="56"/>
      <c r="E231" s="65"/>
      <c r="H231" s="56"/>
      <c r="I231" s="56"/>
    </row>
    <row r="232" spans="1:9" s="68" customFormat="1" x14ac:dyDescent="0.2">
      <c r="A232" s="65"/>
      <c r="B232" s="66"/>
      <c r="C232" s="67"/>
      <c r="D232" s="56"/>
      <c r="E232" s="65"/>
      <c r="H232" s="56"/>
      <c r="I232" s="56"/>
    </row>
    <row r="233" spans="1:9" s="68" customFormat="1" x14ac:dyDescent="0.2">
      <c r="A233" s="65"/>
      <c r="B233" s="66"/>
      <c r="C233" s="67"/>
      <c r="D233" s="56"/>
      <c r="E233" s="65"/>
      <c r="H233" s="56"/>
      <c r="I233" s="56"/>
    </row>
    <row r="234" spans="1:9" s="68" customFormat="1" x14ac:dyDescent="0.2">
      <c r="A234" s="65"/>
      <c r="B234" s="66"/>
      <c r="C234" s="67"/>
      <c r="D234" s="56"/>
      <c r="E234" s="65"/>
      <c r="H234" s="56"/>
      <c r="I234" s="56"/>
    </row>
    <row r="235" spans="1:9" s="68" customFormat="1" x14ac:dyDescent="0.2">
      <c r="A235" s="65"/>
      <c r="B235" s="66"/>
      <c r="C235" s="67"/>
      <c r="D235" s="56"/>
      <c r="E235" s="65"/>
      <c r="H235" s="56"/>
      <c r="I235" s="56"/>
    </row>
    <row r="236" spans="1:9" s="68" customFormat="1" x14ac:dyDescent="0.2">
      <c r="A236" s="65"/>
      <c r="B236" s="66"/>
      <c r="C236" s="67"/>
      <c r="D236" s="56"/>
      <c r="E236" s="65"/>
      <c r="H236" s="56"/>
      <c r="I236" s="56"/>
    </row>
    <row r="237" spans="1:9" s="68" customFormat="1" x14ac:dyDescent="0.2">
      <c r="A237" s="65"/>
      <c r="B237" s="66"/>
      <c r="C237" s="67"/>
      <c r="D237" s="56"/>
      <c r="E237" s="65"/>
      <c r="H237" s="56"/>
      <c r="I237" s="56"/>
    </row>
    <row r="238" spans="1:9" s="68" customFormat="1" x14ac:dyDescent="0.2">
      <c r="A238" s="65"/>
      <c r="B238" s="66"/>
      <c r="C238" s="67"/>
      <c r="D238" s="56"/>
      <c r="E238" s="65"/>
      <c r="H238" s="56"/>
      <c r="I238" s="56"/>
    </row>
    <row r="239" spans="1:9" s="68" customFormat="1" x14ac:dyDescent="0.2">
      <c r="A239" s="65"/>
      <c r="B239" s="66"/>
      <c r="C239" s="67"/>
      <c r="D239" s="56"/>
      <c r="E239" s="65"/>
      <c r="H239" s="56"/>
      <c r="I239" s="56"/>
    </row>
    <row r="240" spans="1:9" s="68" customFormat="1" x14ac:dyDescent="0.2">
      <c r="A240" s="65"/>
      <c r="B240" s="66"/>
      <c r="C240" s="67"/>
      <c r="D240" s="56"/>
      <c r="E240" s="65"/>
      <c r="H240" s="56"/>
      <c r="I240" s="56"/>
    </row>
    <row r="241" spans="1:9" s="68" customFormat="1" x14ac:dyDescent="0.2">
      <c r="A241" s="65"/>
      <c r="B241" s="66"/>
      <c r="C241" s="67"/>
      <c r="D241" s="56"/>
      <c r="E241" s="65"/>
      <c r="H241" s="56"/>
      <c r="I241" s="56"/>
    </row>
    <row r="242" spans="1:9" s="68" customFormat="1" x14ac:dyDescent="0.2">
      <c r="A242" s="65"/>
      <c r="B242" s="66"/>
      <c r="C242" s="67"/>
      <c r="D242" s="56"/>
      <c r="E242" s="65"/>
      <c r="H242" s="56"/>
      <c r="I242" s="56"/>
    </row>
    <row r="243" spans="1:9" s="68" customFormat="1" x14ac:dyDescent="0.2">
      <c r="A243" s="65"/>
      <c r="B243" s="66"/>
      <c r="C243" s="67"/>
      <c r="D243" s="56"/>
      <c r="E243" s="65"/>
      <c r="H243" s="56"/>
      <c r="I243" s="56"/>
    </row>
    <row r="244" spans="1:9" s="68" customFormat="1" x14ac:dyDescent="0.2">
      <c r="A244" s="65"/>
      <c r="B244" s="66"/>
      <c r="C244" s="67"/>
      <c r="D244" s="56"/>
      <c r="E244" s="65"/>
      <c r="H244" s="56"/>
      <c r="I244" s="56"/>
    </row>
    <row r="245" spans="1:9" s="68" customFormat="1" x14ac:dyDescent="0.2">
      <c r="A245" s="65"/>
      <c r="B245" s="66"/>
      <c r="C245" s="67"/>
      <c r="D245" s="56"/>
      <c r="E245" s="65"/>
      <c r="H245" s="56"/>
      <c r="I245" s="56"/>
    </row>
    <row r="246" spans="1:9" s="68" customFormat="1" x14ac:dyDescent="0.2">
      <c r="A246" s="65"/>
      <c r="B246" s="66"/>
      <c r="C246" s="67"/>
      <c r="D246" s="56"/>
      <c r="E246" s="65"/>
      <c r="H246" s="56"/>
      <c r="I246" s="56"/>
    </row>
    <row r="247" spans="1:9" s="68" customFormat="1" x14ac:dyDescent="0.2">
      <c r="A247" s="65"/>
      <c r="B247" s="66"/>
      <c r="C247" s="67"/>
      <c r="D247" s="56"/>
      <c r="E247" s="65"/>
      <c r="H247" s="56"/>
      <c r="I247" s="56"/>
    </row>
    <row r="248" spans="1:9" s="68" customFormat="1" x14ac:dyDescent="0.2">
      <c r="A248" s="65"/>
      <c r="B248" s="66"/>
      <c r="C248" s="67"/>
      <c r="D248" s="56"/>
      <c r="E248" s="65"/>
      <c r="H248" s="56"/>
      <c r="I248" s="56"/>
    </row>
    <row r="249" spans="1:9" s="68" customFormat="1" x14ac:dyDescent="0.2">
      <c r="A249" s="65"/>
      <c r="B249" s="66"/>
      <c r="C249" s="67"/>
      <c r="D249" s="56"/>
      <c r="E249" s="65"/>
      <c r="H249" s="56"/>
      <c r="I249" s="56"/>
    </row>
    <row r="250" spans="1:9" s="68" customFormat="1" x14ac:dyDescent="0.2">
      <c r="A250" s="65"/>
      <c r="B250" s="66"/>
      <c r="C250" s="67"/>
      <c r="D250" s="56"/>
      <c r="E250" s="65"/>
      <c r="H250" s="56"/>
      <c r="I250" s="56"/>
    </row>
    <row r="251" spans="1:9" s="68" customFormat="1" x14ac:dyDescent="0.2">
      <c r="A251" s="65"/>
      <c r="B251" s="66"/>
      <c r="C251" s="67"/>
      <c r="D251" s="56"/>
      <c r="E251" s="65"/>
      <c r="H251" s="56"/>
      <c r="I251" s="56"/>
    </row>
    <row r="252" spans="1:9" s="68" customFormat="1" x14ac:dyDescent="0.2">
      <c r="A252" s="65"/>
      <c r="B252" s="66"/>
      <c r="C252" s="67"/>
      <c r="D252" s="56"/>
      <c r="E252" s="65"/>
      <c r="H252" s="56"/>
      <c r="I252" s="56"/>
    </row>
    <row r="253" spans="1:9" s="68" customFormat="1" x14ac:dyDescent="0.2">
      <c r="A253" s="65"/>
      <c r="B253" s="66"/>
      <c r="C253" s="67"/>
      <c r="D253" s="56"/>
      <c r="E253" s="65"/>
      <c r="H253" s="56"/>
      <c r="I253" s="56"/>
    </row>
    <row r="254" spans="1:9" s="68" customFormat="1" x14ac:dyDescent="0.2">
      <c r="A254" s="65"/>
      <c r="B254" s="66"/>
      <c r="C254" s="67"/>
      <c r="D254" s="56"/>
      <c r="E254" s="65"/>
      <c r="H254" s="56"/>
      <c r="I254" s="56"/>
    </row>
    <row r="255" spans="1:9" s="68" customFormat="1" x14ac:dyDescent="0.2">
      <c r="A255" s="65"/>
      <c r="B255" s="66"/>
      <c r="C255" s="67"/>
      <c r="D255" s="56"/>
      <c r="E255" s="65"/>
      <c r="H255" s="56"/>
      <c r="I255" s="56"/>
    </row>
    <row r="256" spans="1:9" s="68" customFormat="1" x14ac:dyDescent="0.2">
      <c r="A256" s="65"/>
      <c r="B256" s="66"/>
      <c r="C256" s="67"/>
      <c r="D256" s="56"/>
      <c r="E256" s="65"/>
      <c r="H256" s="56"/>
      <c r="I256" s="56"/>
    </row>
    <row r="257" spans="1:9" s="68" customFormat="1" x14ac:dyDescent="0.2">
      <c r="A257" s="65"/>
      <c r="B257" s="66"/>
      <c r="C257" s="67"/>
      <c r="D257" s="56"/>
      <c r="E257" s="65"/>
      <c r="H257" s="56"/>
      <c r="I257" s="56"/>
    </row>
    <row r="258" spans="1:9" s="68" customFormat="1" x14ac:dyDescent="0.2">
      <c r="A258" s="65"/>
      <c r="B258" s="66"/>
      <c r="C258" s="67"/>
      <c r="D258" s="56"/>
      <c r="E258" s="65"/>
      <c r="H258" s="56"/>
      <c r="I258" s="56"/>
    </row>
    <row r="259" spans="1:9" s="68" customFormat="1" x14ac:dyDescent="0.2">
      <c r="A259" s="65"/>
      <c r="B259" s="66"/>
      <c r="C259" s="67"/>
      <c r="D259" s="56"/>
      <c r="E259" s="65"/>
      <c r="H259" s="56"/>
      <c r="I259" s="56"/>
    </row>
    <row r="260" spans="1:9" s="68" customFormat="1" x14ac:dyDescent="0.2">
      <c r="A260" s="65"/>
      <c r="B260" s="66"/>
      <c r="C260" s="67"/>
      <c r="D260" s="56"/>
      <c r="E260" s="65"/>
      <c r="H260" s="56"/>
      <c r="I260" s="56"/>
    </row>
    <row r="261" spans="1:9" s="68" customFormat="1" x14ac:dyDescent="0.2">
      <c r="A261" s="65"/>
      <c r="B261" s="66"/>
      <c r="C261" s="67"/>
      <c r="D261" s="56"/>
      <c r="E261" s="65"/>
      <c r="H261" s="56"/>
      <c r="I261" s="56"/>
    </row>
    <row r="262" spans="1:9" s="68" customFormat="1" x14ac:dyDescent="0.2">
      <c r="A262" s="65"/>
      <c r="B262" s="66"/>
      <c r="C262" s="67"/>
      <c r="D262" s="56"/>
      <c r="E262" s="65"/>
      <c r="H262" s="56"/>
      <c r="I262" s="56"/>
    </row>
    <row r="263" spans="1:9" s="68" customFormat="1" x14ac:dyDescent="0.2">
      <c r="A263" s="65"/>
      <c r="B263" s="66"/>
      <c r="C263" s="67"/>
      <c r="D263" s="56"/>
      <c r="E263" s="65"/>
      <c r="H263" s="56"/>
      <c r="I263" s="56"/>
    </row>
    <row r="264" spans="1:9" s="68" customFormat="1" x14ac:dyDescent="0.2">
      <c r="A264" s="65"/>
      <c r="B264" s="66"/>
      <c r="C264" s="67"/>
      <c r="D264" s="56"/>
      <c r="E264" s="65"/>
      <c r="H264" s="56"/>
      <c r="I264" s="56"/>
    </row>
    <row r="265" spans="1:9" s="68" customFormat="1" x14ac:dyDescent="0.2">
      <c r="A265" s="65"/>
      <c r="B265" s="66"/>
      <c r="C265" s="67"/>
      <c r="D265" s="56"/>
      <c r="E265" s="65"/>
      <c r="H265" s="56"/>
      <c r="I265" s="56"/>
    </row>
    <row r="266" spans="1:9" s="68" customFormat="1" x14ac:dyDescent="0.2">
      <c r="A266" s="65"/>
      <c r="B266" s="66"/>
      <c r="C266" s="67"/>
      <c r="D266" s="56"/>
      <c r="E266" s="65"/>
      <c r="H266" s="56"/>
      <c r="I266" s="56"/>
    </row>
    <row r="267" spans="1:9" s="68" customFormat="1" x14ac:dyDescent="0.2">
      <c r="A267" s="65"/>
      <c r="B267" s="66"/>
      <c r="C267" s="67"/>
      <c r="D267" s="56"/>
      <c r="E267" s="65"/>
      <c r="H267" s="56"/>
      <c r="I267" s="56"/>
    </row>
    <row r="268" spans="1:9" s="68" customFormat="1" x14ac:dyDescent="0.2">
      <c r="A268" s="65"/>
      <c r="B268" s="66"/>
      <c r="C268" s="67"/>
      <c r="D268" s="56"/>
      <c r="E268" s="65"/>
      <c r="H268" s="56"/>
      <c r="I268" s="56"/>
    </row>
    <row r="269" spans="1:9" s="68" customFormat="1" x14ac:dyDescent="0.2">
      <c r="A269" s="65"/>
      <c r="B269" s="66"/>
      <c r="C269" s="67"/>
      <c r="D269" s="56"/>
      <c r="E269" s="65"/>
      <c r="H269" s="56"/>
      <c r="I269" s="56"/>
    </row>
    <row r="270" spans="1:9" s="68" customFormat="1" x14ac:dyDescent="0.2">
      <c r="A270" s="65"/>
      <c r="B270" s="66"/>
      <c r="C270" s="67"/>
      <c r="D270" s="56"/>
      <c r="E270" s="65"/>
      <c r="H270" s="56"/>
      <c r="I270" s="56"/>
    </row>
    <row r="271" spans="1:9" s="68" customFormat="1" x14ac:dyDescent="0.2">
      <c r="A271" s="65"/>
      <c r="B271" s="66"/>
      <c r="C271" s="67"/>
      <c r="D271" s="56"/>
      <c r="E271" s="65"/>
      <c r="H271" s="56"/>
      <c r="I271" s="56"/>
    </row>
    <row r="272" spans="1:9" s="68" customFormat="1" x14ac:dyDescent="0.2">
      <c r="A272" s="65"/>
      <c r="B272" s="66"/>
      <c r="C272" s="67"/>
      <c r="D272" s="56"/>
      <c r="E272" s="65"/>
      <c r="H272" s="56"/>
      <c r="I272" s="56"/>
    </row>
    <row r="273" spans="1:9" s="68" customFormat="1" x14ac:dyDescent="0.2">
      <c r="A273" s="65"/>
      <c r="B273" s="66"/>
      <c r="C273" s="67"/>
      <c r="D273" s="56"/>
      <c r="E273" s="65"/>
      <c r="H273" s="56"/>
      <c r="I273" s="56"/>
    </row>
    <row r="274" spans="1:9" s="68" customFormat="1" x14ac:dyDescent="0.2">
      <c r="A274" s="65"/>
      <c r="B274" s="66"/>
      <c r="C274" s="67"/>
      <c r="D274" s="56"/>
      <c r="E274" s="65"/>
      <c r="H274" s="56"/>
      <c r="I274" s="56"/>
    </row>
    <row r="275" spans="1:9" s="68" customFormat="1" x14ac:dyDescent="0.2">
      <c r="A275" s="65"/>
      <c r="B275" s="66"/>
      <c r="C275" s="67"/>
      <c r="D275" s="56"/>
      <c r="E275" s="65"/>
      <c r="H275" s="56"/>
      <c r="I275" s="56"/>
    </row>
    <row r="276" spans="1:9" s="68" customFormat="1" x14ac:dyDescent="0.2">
      <c r="A276" s="65"/>
      <c r="B276" s="66"/>
      <c r="C276" s="67"/>
      <c r="D276" s="56"/>
      <c r="E276" s="65"/>
      <c r="H276" s="56"/>
      <c r="I276" s="56"/>
    </row>
    <row r="277" spans="1:9" s="68" customFormat="1" x14ac:dyDescent="0.2">
      <c r="A277" s="65"/>
      <c r="B277" s="66"/>
      <c r="C277" s="67"/>
      <c r="D277" s="56"/>
      <c r="E277" s="65"/>
      <c r="H277" s="56"/>
      <c r="I277" s="56"/>
    </row>
    <row r="278" spans="1:9" s="68" customFormat="1" x14ac:dyDescent="0.2">
      <c r="A278" s="65"/>
      <c r="B278" s="66"/>
      <c r="C278" s="67"/>
      <c r="D278" s="56"/>
      <c r="E278" s="65"/>
      <c r="H278" s="56"/>
      <c r="I278" s="56"/>
    </row>
    <row r="279" spans="1:9" s="68" customFormat="1" x14ac:dyDescent="0.2">
      <c r="A279" s="65"/>
      <c r="B279" s="66"/>
      <c r="C279" s="67"/>
      <c r="D279" s="56"/>
      <c r="E279" s="65"/>
      <c r="H279" s="56"/>
      <c r="I279" s="56"/>
    </row>
    <row r="280" spans="1:9" s="68" customFormat="1" x14ac:dyDescent="0.2">
      <c r="A280" s="65"/>
      <c r="B280" s="66"/>
      <c r="C280" s="67"/>
      <c r="D280" s="56"/>
      <c r="E280" s="65"/>
      <c r="H280" s="56"/>
      <c r="I280" s="56"/>
    </row>
    <row r="281" spans="1:9" s="68" customFormat="1" x14ac:dyDescent="0.2">
      <c r="A281" s="65"/>
      <c r="B281" s="66"/>
      <c r="C281" s="67"/>
      <c r="D281" s="56"/>
      <c r="E281" s="65"/>
      <c r="H281" s="56"/>
      <c r="I281" s="56"/>
    </row>
    <row r="282" spans="1:9" s="68" customFormat="1" x14ac:dyDescent="0.2">
      <c r="A282" s="65"/>
      <c r="B282" s="66"/>
      <c r="C282" s="67"/>
      <c r="D282" s="56"/>
      <c r="E282" s="65"/>
      <c r="H282" s="56"/>
      <c r="I282" s="56"/>
    </row>
    <row r="283" spans="1:9" s="68" customFormat="1" x14ac:dyDescent="0.2">
      <c r="A283" s="65"/>
      <c r="B283" s="66"/>
      <c r="C283" s="67"/>
      <c r="D283" s="56"/>
      <c r="E283" s="65"/>
      <c r="H283" s="56"/>
      <c r="I283" s="56"/>
    </row>
    <row r="284" spans="1:9" s="68" customFormat="1" x14ac:dyDescent="0.2">
      <c r="A284" s="65"/>
      <c r="B284" s="66"/>
      <c r="C284" s="67"/>
      <c r="D284" s="56"/>
      <c r="E284" s="65"/>
      <c r="H284" s="56"/>
      <c r="I284" s="56"/>
    </row>
    <row r="285" spans="1:9" s="68" customFormat="1" x14ac:dyDescent="0.2">
      <c r="A285" s="65"/>
      <c r="B285" s="66"/>
      <c r="C285" s="67"/>
      <c r="D285" s="56"/>
      <c r="E285" s="65"/>
      <c r="H285" s="56"/>
      <c r="I285" s="56"/>
    </row>
    <row r="286" spans="1:9" s="68" customFormat="1" x14ac:dyDescent="0.2">
      <c r="A286" s="65"/>
      <c r="B286" s="66"/>
      <c r="C286" s="67"/>
      <c r="D286" s="56"/>
      <c r="E286" s="65"/>
      <c r="H286" s="56"/>
      <c r="I286" s="56"/>
    </row>
    <row r="287" spans="1:9" s="68" customFormat="1" x14ac:dyDescent="0.2">
      <c r="A287" s="65"/>
      <c r="B287" s="66"/>
      <c r="C287" s="67"/>
      <c r="D287" s="56"/>
      <c r="E287" s="65"/>
      <c r="H287" s="56"/>
      <c r="I287" s="56"/>
    </row>
    <row r="288" spans="1:9" s="68" customFormat="1" x14ac:dyDescent="0.2">
      <c r="A288" s="65"/>
      <c r="B288" s="66"/>
      <c r="C288" s="67"/>
      <c r="D288" s="56"/>
      <c r="E288" s="65"/>
      <c r="H288" s="56"/>
      <c r="I288" s="56"/>
    </row>
    <row r="289" spans="1:9" s="68" customFormat="1" x14ac:dyDescent="0.2">
      <c r="A289" s="65"/>
      <c r="B289" s="66"/>
      <c r="C289" s="67"/>
      <c r="D289" s="56"/>
      <c r="E289" s="65"/>
      <c r="H289" s="56"/>
      <c r="I289" s="56"/>
    </row>
    <row r="290" spans="1:9" s="68" customFormat="1" x14ac:dyDescent="0.2">
      <c r="A290" s="65"/>
      <c r="B290" s="66"/>
      <c r="C290" s="67"/>
      <c r="D290" s="56"/>
      <c r="E290" s="65"/>
      <c r="H290" s="56"/>
      <c r="I290" s="56"/>
    </row>
    <row r="291" spans="1:9" s="68" customFormat="1" x14ac:dyDescent="0.2">
      <c r="A291" s="65"/>
      <c r="B291" s="66"/>
      <c r="C291" s="67"/>
      <c r="D291" s="56"/>
      <c r="E291" s="65"/>
      <c r="H291" s="56"/>
      <c r="I291" s="56"/>
    </row>
    <row r="292" spans="1:9" s="68" customFormat="1" x14ac:dyDescent="0.2">
      <c r="A292" s="65"/>
      <c r="B292" s="66"/>
      <c r="C292" s="67"/>
      <c r="D292" s="56"/>
      <c r="E292" s="65"/>
      <c r="H292" s="56"/>
      <c r="I292" s="56"/>
    </row>
    <row r="293" spans="1:9" s="68" customFormat="1" x14ac:dyDescent="0.2">
      <c r="A293" s="65"/>
      <c r="B293" s="66"/>
      <c r="C293" s="67"/>
      <c r="D293" s="56"/>
      <c r="E293" s="65"/>
      <c r="H293" s="56"/>
      <c r="I293" s="56"/>
    </row>
    <row r="294" spans="1:9" s="68" customFormat="1" x14ac:dyDescent="0.2">
      <c r="A294" s="65"/>
      <c r="B294" s="66"/>
      <c r="C294" s="67"/>
      <c r="D294" s="56"/>
      <c r="E294" s="65"/>
      <c r="H294" s="56"/>
      <c r="I294" s="56"/>
    </row>
    <row r="295" spans="1:9" s="68" customFormat="1" x14ac:dyDescent="0.2">
      <c r="A295" s="65"/>
      <c r="B295" s="66"/>
      <c r="C295" s="67"/>
      <c r="D295" s="56"/>
      <c r="E295" s="65"/>
      <c r="H295" s="56"/>
      <c r="I295" s="56"/>
    </row>
    <row r="296" spans="1:9" s="68" customFormat="1" x14ac:dyDescent="0.2">
      <c r="A296" s="65"/>
      <c r="B296" s="66"/>
      <c r="C296" s="67"/>
      <c r="D296" s="56"/>
      <c r="E296" s="65"/>
      <c r="H296" s="56"/>
      <c r="I296" s="56"/>
    </row>
    <row r="297" spans="1:9" s="68" customFormat="1" x14ac:dyDescent="0.2">
      <c r="A297" s="65"/>
      <c r="B297" s="66"/>
      <c r="C297" s="67"/>
      <c r="D297" s="56"/>
      <c r="E297" s="65"/>
      <c r="H297" s="56"/>
      <c r="I297" s="56"/>
    </row>
    <row r="298" spans="1:9" s="68" customFormat="1" x14ac:dyDescent="0.2">
      <c r="A298" s="65"/>
      <c r="B298" s="66"/>
      <c r="C298" s="67"/>
      <c r="D298" s="56"/>
      <c r="E298" s="65"/>
      <c r="H298" s="56"/>
      <c r="I298" s="56"/>
    </row>
    <row r="299" spans="1:9" s="68" customFormat="1" x14ac:dyDescent="0.2">
      <c r="A299" s="65"/>
      <c r="B299" s="66"/>
      <c r="C299" s="67"/>
      <c r="D299" s="56"/>
      <c r="E299" s="65"/>
      <c r="H299" s="56"/>
      <c r="I299" s="56"/>
    </row>
    <row r="300" spans="1:9" s="68" customFormat="1" x14ac:dyDescent="0.2">
      <c r="A300" s="65"/>
      <c r="B300" s="66"/>
      <c r="C300" s="67"/>
      <c r="D300" s="56"/>
      <c r="E300" s="65"/>
      <c r="H300" s="56"/>
      <c r="I300" s="56"/>
    </row>
    <row r="301" spans="1:9" s="68" customFormat="1" x14ac:dyDescent="0.2">
      <c r="A301" s="65"/>
      <c r="B301" s="66"/>
      <c r="C301" s="67"/>
      <c r="D301" s="56"/>
      <c r="E301" s="65"/>
      <c r="H301" s="56"/>
      <c r="I301" s="56"/>
    </row>
    <row r="302" spans="1:9" s="68" customFormat="1" x14ac:dyDescent="0.2">
      <c r="A302" s="65"/>
      <c r="B302" s="66"/>
      <c r="C302" s="67"/>
      <c r="D302" s="56"/>
      <c r="E302" s="65"/>
      <c r="H302" s="56"/>
      <c r="I302" s="56"/>
    </row>
    <row r="303" spans="1:9" s="68" customFormat="1" x14ac:dyDescent="0.2">
      <c r="A303" s="65"/>
      <c r="B303" s="66"/>
      <c r="C303" s="67"/>
      <c r="D303" s="56"/>
      <c r="E303" s="65"/>
      <c r="H303" s="56"/>
      <c r="I303" s="56"/>
    </row>
    <row r="304" spans="1:9" s="68" customFormat="1" x14ac:dyDescent="0.2">
      <c r="A304" s="65"/>
      <c r="B304" s="66"/>
      <c r="C304" s="67"/>
      <c r="D304" s="56"/>
      <c r="E304" s="65"/>
      <c r="H304" s="56"/>
      <c r="I304" s="56"/>
    </row>
    <row r="305" spans="1:9" s="68" customFormat="1" x14ac:dyDescent="0.2">
      <c r="A305" s="65"/>
      <c r="B305" s="66"/>
      <c r="C305" s="67"/>
      <c r="D305" s="56"/>
      <c r="E305" s="65"/>
      <c r="H305" s="56"/>
      <c r="I305" s="56"/>
    </row>
    <row r="306" spans="1:9" s="68" customFormat="1" x14ac:dyDescent="0.2">
      <c r="A306" s="65"/>
      <c r="B306" s="66"/>
      <c r="C306" s="67"/>
      <c r="D306" s="56"/>
      <c r="E306" s="65"/>
      <c r="H306" s="56"/>
      <c r="I306" s="56"/>
    </row>
    <row r="307" spans="1:9" s="68" customFormat="1" x14ac:dyDescent="0.2">
      <c r="A307" s="65"/>
      <c r="B307" s="66"/>
      <c r="C307" s="67"/>
      <c r="D307" s="56"/>
      <c r="E307" s="65"/>
      <c r="H307" s="56"/>
      <c r="I307" s="56"/>
    </row>
    <row r="308" spans="1:9" s="68" customFormat="1" x14ac:dyDescent="0.2">
      <c r="A308" s="65"/>
      <c r="B308" s="66"/>
      <c r="C308" s="67"/>
      <c r="D308" s="56"/>
      <c r="E308" s="65"/>
      <c r="H308" s="56"/>
      <c r="I308" s="56"/>
    </row>
    <row r="309" spans="1:9" s="68" customFormat="1" x14ac:dyDescent="0.2">
      <c r="A309" s="65"/>
      <c r="B309" s="66"/>
      <c r="C309" s="67"/>
      <c r="D309" s="56"/>
      <c r="E309" s="65"/>
      <c r="H309" s="56"/>
      <c r="I309" s="56"/>
    </row>
    <row r="310" spans="1:9" s="68" customFormat="1" x14ac:dyDescent="0.2">
      <c r="A310" s="65"/>
      <c r="B310" s="66"/>
      <c r="C310" s="67"/>
      <c r="D310" s="56"/>
      <c r="E310" s="65"/>
      <c r="H310" s="56"/>
      <c r="I310" s="56"/>
    </row>
    <row r="311" spans="1:9" s="68" customFormat="1" x14ac:dyDescent="0.2">
      <c r="A311" s="65"/>
      <c r="B311" s="66"/>
      <c r="C311" s="67"/>
      <c r="D311" s="56"/>
      <c r="E311" s="65"/>
      <c r="H311" s="56"/>
      <c r="I311" s="56"/>
    </row>
    <row r="312" spans="1:9" s="68" customFormat="1" x14ac:dyDescent="0.2">
      <c r="A312" s="65"/>
      <c r="B312" s="66"/>
      <c r="C312" s="67"/>
      <c r="D312" s="56"/>
      <c r="E312" s="65"/>
      <c r="H312" s="56"/>
      <c r="I312" s="56"/>
    </row>
    <row r="313" spans="1:9" s="68" customFormat="1" x14ac:dyDescent="0.2">
      <c r="A313" s="65"/>
      <c r="B313" s="66"/>
      <c r="C313" s="67"/>
      <c r="D313" s="56"/>
      <c r="E313" s="65"/>
      <c r="H313" s="56"/>
      <c r="I313" s="56"/>
    </row>
    <row r="314" spans="1:9" s="68" customFormat="1" x14ac:dyDescent="0.2">
      <c r="A314" s="65"/>
      <c r="B314" s="66"/>
      <c r="C314" s="67"/>
      <c r="D314" s="56"/>
      <c r="E314" s="65"/>
      <c r="H314" s="56"/>
      <c r="I314" s="56"/>
    </row>
    <row r="315" spans="1:9" s="68" customFormat="1" x14ac:dyDescent="0.2">
      <c r="A315" s="65"/>
      <c r="B315" s="66"/>
      <c r="C315" s="67"/>
      <c r="D315" s="56"/>
      <c r="E315" s="65"/>
      <c r="H315" s="56"/>
      <c r="I315" s="56"/>
    </row>
    <row r="316" spans="1:9" s="68" customFormat="1" x14ac:dyDescent="0.2">
      <c r="A316" s="65"/>
      <c r="B316" s="66"/>
      <c r="C316" s="67"/>
      <c r="D316" s="56"/>
      <c r="E316" s="65"/>
      <c r="H316" s="56"/>
      <c r="I316" s="56"/>
    </row>
    <row r="317" spans="1:9" s="68" customFormat="1" x14ac:dyDescent="0.2">
      <c r="A317" s="65"/>
      <c r="B317" s="66"/>
      <c r="C317" s="67"/>
      <c r="D317" s="56"/>
      <c r="E317" s="65"/>
      <c r="H317" s="56"/>
      <c r="I317" s="56"/>
    </row>
    <row r="318" spans="1:9" s="68" customFormat="1" x14ac:dyDescent="0.2">
      <c r="A318" s="65"/>
      <c r="B318" s="66"/>
      <c r="C318" s="67"/>
      <c r="D318" s="56"/>
      <c r="E318" s="65"/>
      <c r="H318" s="56"/>
      <c r="I318" s="56"/>
    </row>
    <row r="319" spans="1:9" s="68" customFormat="1" x14ac:dyDescent="0.2">
      <c r="A319" s="65"/>
      <c r="B319" s="66"/>
      <c r="C319" s="67"/>
      <c r="D319" s="56"/>
      <c r="E319" s="65"/>
      <c r="H319" s="56"/>
      <c r="I319" s="56"/>
    </row>
    <row r="320" spans="1:9" s="68" customFormat="1" x14ac:dyDescent="0.2">
      <c r="A320" s="65"/>
      <c r="B320" s="66"/>
      <c r="C320" s="67"/>
      <c r="D320" s="56"/>
      <c r="E320" s="65"/>
      <c r="H320" s="56"/>
      <c r="I320" s="56"/>
    </row>
    <row r="321" spans="1:9" s="68" customFormat="1" x14ac:dyDescent="0.2">
      <c r="A321" s="65"/>
      <c r="B321" s="66"/>
      <c r="C321" s="67"/>
      <c r="D321" s="56"/>
      <c r="E321" s="65"/>
      <c r="H321" s="56"/>
      <c r="I321" s="56"/>
    </row>
    <row r="322" spans="1:9" s="68" customFormat="1" x14ac:dyDescent="0.2">
      <c r="A322" s="65"/>
      <c r="B322" s="66"/>
      <c r="C322" s="67"/>
      <c r="D322" s="56"/>
      <c r="E322" s="65"/>
      <c r="H322" s="56"/>
      <c r="I322" s="56"/>
    </row>
    <row r="323" spans="1:9" s="68" customFormat="1" x14ac:dyDescent="0.2">
      <c r="A323" s="65"/>
      <c r="B323" s="66"/>
      <c r="C323" s="67"/>
      <c r="D323" s="56"/>
      <c r="E323" s="65"/>
      <c r="H323" s="56"/>
      <c r="I323" s="56"/>
    </row>
    <row r="324" spans="1:9" s="68" customFormat="1" x14ac:dyDescent="0.2">
      <c r="A324" s="65"/>
      <c r="B324" s="66"/>
      <c r="C324" s="67"/>
      <c r="D324" s="56"/>
      <c r="E324" s="65"/>
      <c r="H324" s="56"/>
      <c r="I324" s="56"/>
    </row>
    <row r="325" spans="1:9" s="68" customFormat="1" x14ac:dyDescent="0.2">
      <c r="A325" s="65"/>
      <c r="B325" s="66"/>
      <c r="C325" s="67"/>
      <c r="D325" s="56"/>
      <c r="E325" s="65"/>
      <c r="H325" s="56"/>
      <c r="I325" s="56"/>
    </row>
    <row r="326" spans="1:9" s="68" customFormat="1" x14ac:dyDescent="0.2">
      <c r="A326" s="65"/>
      <c r="B326" s="66"/>
      <c r="C326" s="67"/>
      <c r="D326" s="56"/>
      <c r="E326" s="65"/>
      <c r="H326" s="56"/>
      <c r="I326" s="56"/>
    </row>
    <row r="327" spans="1:9" s="68" customFormat="1" x14ac:dyDescent="0.2">
      <c r="A327" s="65"/>
      <c r="B327" s="66"/>
      <c r="C327" s="67"/>
      <c r="D327" s="56"/>
      <c r="E327" s="65"/>
      <c r="H327" s="56"/>
      <c r="I327" s="56"/>
    </row>
    <row r="328" spans="1:9" s="68" customFormat="1" x14ac:dyDescent="0.2">
      <c r="A328" s="65"/>
      <c r="B328" s="66"/>
      <c r="C328" s="67"/>
      <c r="D328" s="56"/>
      <c r="E328" s="65"/>
      <c r="H328" s="56"/>
      <c r="I328" s="56"/>
    </row>
    <row r="329" spans="1:9" s="68" customFormat="1" x14ac:dyDescent="0.2">
      <c r="A329" s="65"/>
      <c r="B329" s="66"/>
      <c r="C329" s="67"/>
      <c r="D329" s="56"/>
      <c r="E329" s="65"/>
      <c r="H329" s="56"/>
      <c r="I329" s="56"/>
    </row>
    <row r="330" spans="1:9" s="68" customFormat="1" x14ac:dyDescent="0.2">
      <c r="A330" s="65"/>
      <c r="B330" s="66"/>
      <c r="C330" s="67"/>
      <c r="D330" s="56"/>
      <c r="E330" s="65"/>
      <c r="H330" s="56"/>
      <c r="I330" s="56"/>
    </row>
    <row r="331" spans="1:9" s="68" customFormat="1" x14ac:dyDescent="0.2">
      <c r="A331" s="65"/>
      <c r="B331" s="66"/>
      <c r="C331" s="67"/>
      <c r="D331" s="56"/>
      <c r="E331" s="65"/>
      <c r="H331" s="56"/>
      <c r="I331" s="56"/>
    </row>
    <row r="332" spans="1:9" s="68" customFormat="1" x14ac:dyDescent="0.2">
      <c r="A332" s="65"/>
      <c r="B332" s="66"/>
      <c r="C332" s="67"/>
      <c r="D332" s="56"/>
      <c r="E332" s="65"/>
      <c r="H332" s="56"/>
      <c r="I332" s="56"/>
    </row>
    <row r="333" spans="1:9" s="68" customFormat="1" x14ac:dyDescent="0.2">
      <c r="A333" s="65"/>
      <c r="B333" s="66"/>
      <c r="C333" s="67"/>
      <c r="D333" s="56"/>
      <c r="E333" s="65"/>
      <c r="H333" s="56"/>
      <c r="I333" s="56"/>
    </row>
    <row r="334" spans="1:9" s="68" customFormat="1" x14ac:dyDescent="0.2">
      <c r="A334" s="65"/>
      <c r="B334" s="66"/>
      <c r="C334" s="67"/>
      <c r="D334" s="56"/>
      <c r="E334" s="65"/>
      <c r="H334" s="56"/>
      <c r="I334" s="56"/>
    </row>
    <row r="335" spans="1:9" s="68" customFormat="1" x14ac:dyDescent="0.2">
      <c r="A335" s="65"/>
      <c r="B335" s="66"/>
      <c r="C335" s="67"/>
      <c r="D335" s="56"/>
      <c r="E335" s="65"/>
      <c r="H335" s="56"/>
      <c r="I335" s="56"/>
    </row>
    <row r="336" spans="1:9" s="68" customFormat="1" x14ac:dyDescent="0.2">
      <c r="A336" s="65"/>
      <c r="B336" s="66"/>
      <c r="C336" s="67"/>
      <c r="D336" s="56"/>
      <c r="E336" s="65"/>
      <c r="H336" s="56"/>
      <c r="I336" s="56"/>
    </row>
    <row r="337" spans="1:9" s="68" customFormat="1" x14ac:dyDescent="0.2">
      <c r="A337" s="65"/>
      <c r="B337" s="66"/>
      <c r="C337" s="67"/>
      <c r="D337" s="56"/>
      <c r="E337" s="65"/>
      <c r="H337" s="56"/>
      <c r="I337" s="56"/>
    </row>
    <row r="338" spans="1:9" s="68" customFormat="1" x14ac:dyDescent="0.2">
      <c r="A338" s="65"/>
      <c r="B338" s="66"/>
      <c r="C338" s="67"/>
      <c r="D338" s="56"/>
      <c r="E338" s="65"/>
      <c r="H338" s="56"/>
      <c r="I338" s="56"/>
    </row>
    <row r="339" spans="1:9" s="68" customFormat="1" x14ac:dyDescent="0.2">
      <c r="A339" s="65"/>
      <c r="B339" s="66"/>
      <c r="C339" s="67"/>
      <c r="D339" s="56"/>
      <c r="E339" s="65"/>
      <c r="H339" s="56"/>
      <c r="I339" s="56"/>
    </row>
    <row r="340" spans="1:9" s="68" customFormat="1" x14ac:dyDescent="0.2">
      <c r="A340" s="65"/>
      <c r="B340" s="66"/>
      <c r="C340" s="67"/>
      <c r="D340" s="56"/>
      <c r="E340" s="65"/>
      <c r="H340" s="56"/>
      <c r="I340" s="56"/>
    </row>
    <row r="341" spans="1:9" s="68" customFormat="1" x14ac:dyDescent="0.2">
      <c r="A341" s="65"/>
      <c r="B341" s="66"/>
      <c r="C341" s="67"/>
      <c r="D341" s="56"/>
      <c r="E341" s="65"/>
      <c r="H341" s="56"/>
      <c r="I341" s="56"/>
    </row>
    <row r="342" spans="1:9" s="68" customFormat="1" x14ac:dyDescent="0.2">
      <c r="A342" s="65"/>
      <c r="B342" s="66"/>
      <c r="C342" s="67"/>
      <c r="D342" s="56"/>
      <c r="E342" s="65"/>
      <c r="H342" s="56"/>
      <c r="I342" s="56"/>
    </row>
    <row r="343" spans="1:9" s="68" customFormat="1" x14ac:dyDescent="0.2">
      <c r="A343" s="65"/>
      <c r="B343" s="66"/>
      <c r="C343" s="67"/>
      <c r="D343" s="56"/>
      <c r="E343" s="65"/>
      <c r="H343" s="56"/>
      <c r="I343" s="56"/>
    </row>
    <row r="344" spans="1:9" s="68" customFormat="1" x14ac:dyDescent="0.2">
      <c r="A344" s="65"/>
      <c r="B344" s="66"/>
      <c r="C344" s="67"/>
      <c r="D344" s="56"/>
      <c r="E344" s="65"/>
      <c r="H344" s="56"/>
      <c r="I344" s="56"/>
    </row>
    <row r="345" spans="1:9" s="68" customFormat="1" x14ac:dyDescent="0.2">
      <c r="A345" s="65"/>
      <c r="B345" s="66"/>
      <c r="C345" s="67"/>
      <c r="D345" s="56"/>
      <c r="E345" s="65"/>
      <c r="H345" s="56"/>
      <c r="I345" s="56"/>
    </row>
    <row r="346" spans="1:9" s="68" customFormat="1" x14ac:dyDescent="0.2">
      <c r="A346" s="65"/>
      <c r="B346" s="66"/>
      <c r="C346" s="67"/>
      <c r="D346" s="56"/>
      <c r="E346" s="65"/>
      <c r="H346" s="56"/>
      <c r="I346" s="56"/>
    </row>
    <row r="347" spans="1:9" s="68" customFormat="1" x14ac:dyDescent="0.2">
      <c r="A347" s="65"/>
      <c r="B347" s="66"/>
      <c r="C347" s="67"/>
      <c r="D347" s="56"/>
      <c r="E347" s="65"/>
      <c r="H347" s="56"/>
      <c r="I347" s="56"/>
    </row>
    <row r="348" spans="1:9" s="68" customFormat="1" x14ac:dyDescent="0.2">
      <c r="A348" s="65"/>
      <c r="B348" s="66"/>
      <c r="C348" s="67"/>
      <c r="D348" s="56"/>
      <c r="E348" s="65"/>
      <c r="H348" s="56"/>
      <c r="I348" s="56"/>
    </row>
    <row r="349" spans="1:9" s="68" customFormat="1" x14ac:dyDescent="0.2">
      <c r="A349" s="65"/>
      <c r="B349" s="66"/>
      <c r="C349" s="67"/>
      <c r="D349" s="56"/>
      <c r="E349" s="65"/>
      <c r="H349" s="56"/>
      <c r="I349" s="56"/>
    </row>
    <row r="350" spans="1:9" s="68" customFormat="1" x14ac:dyDescent="0.2">
      <c r="A350" s="65"/>
      <c r="B350" s="66"/>
      <c r="C350" s="67"/>
      <c r="D350" s="56"/>
      <c r="E350" s="65"/>
      <c r="H350" s="56"/>
      <c r="I350" s="56"/>
    </row>
    <row r="351" spans="1:9" s="68" customFormat="1" x14ac:dyDescent="0.2">
      <c r="A351" s="65"/>
      <c r="B351" s="66"/>
      <c r="C351" s="67"/>
      <c r="D351" s="56"/>
      <c r="E351" s="65"/>
      <c r="H351" s="56"/>
      <c r="I351" s="56"/>
    </row>
    <row r="352" spans="1:9" s="68" customFormat="1" x14ac:dyDescent="0.2">
      <c r="A352" s="65"/>
      <c r="B352" s="66"/>
      <c r="C352" s="67"/>
      <c r="D352" s="56"/>
      <c r="E352" s="65"/>
      <c r="H352" s="56"/>
      <c r="I352" s="56"/>
    </row>
    <row r="353" spans="1:9" s="68" customFormat="1" x14ac:dyDescent="0.2">
      <c r="A353" s="65"/>
      <c r="B353" s="66"/>
      <c r="C353" s="67"/>
      <c r="D353" s="56"/>
      <c r="E353" s="65"/>
      <c r="H353" s="56"/>
      <c r="I353" s="56"/>
    </row>
    <row r="354" spans="1:9" s="68" customFormat="1" x14ac:dyDescent="0.2">
      <c r="A354" s="65"/>
      <c r="B354" s="66"/>
      <c r="C354" s="67"/>
      <c r="D354" s="56"/>
      <c r="E354" s="65"/>
      <c r="H354" s="56"/>
      <c r="I354" s="56"/>
    </row>
    <row r="355" spans="1:9" s="68" customFormat="1" x14ac:dyDescent="0.2">
      <c r="A355" s="65"/>
      <c r="B355" s="66"/>
      <c r="C355" s="67"/>
      <c r="D355" s="56"/>
      <c r="E355" s="65"/>
      <c r="H355" s="56"/>
      <c r="I355" s="56"/>
    </row>
    <row r="356" spans="1:9" s="68" customFormat="1" x14ac:dyDescent="0.2">
      <c r="A356" s="65"/>
      <c r="B356" s="66"/>
      <c r="C356" s="67"/>
      <c r="D356" s="56"/>
      <c r="E356" s="65"/>
      <c r="H356" s="56"/>
      <c r="I356" s="56"/>
    </row>
    <row r="357" spans="1:9" s="68" customFormat="1" x14ac:dyDescent="0.2">
      <c r="A357" s="65"/>
      <c r="B357" s="66"/>
      <c r="C357" s="67"/>
      <c r="D357" s="56"/>
      <c r="E357" s="65"/>
      <c r="H357" s="56"/>
      <c r="I357" s="56"/>
    </row>
    <row r="358" spans="1:9" s="68" customFormat="1" x14ac:dyDescent="0.2">
      <c r="A358" s="65"/>
      <c r="B358" s="66"/>
      <c r="C358" s="67"/>
      <c r="D358" s="56"/>
      <c r="E358" s="65"/>
      <c r="H358" s="56"/>
      <c r="I358" s="56"/>
    </row>
    <row r="359" spans="1:9" s="68" customFormat="1" x14ac:dyDescent="0.2">
      <c r="A359" s="65"/>
      <c r="B359" s="66"/>
      <c r="C359" s="67"/>
      <c r="D359" s="56"/>
      <c r="E359" s="65"/>
      <c r="H359" s="56"/>
      <c r="I359" s="56"/>
    </row>
    <row r="360" spans="1:9" s="68" customFormat="1" x14ac:dyDescent="0.2">
      <c r="A360" s="65"/>
      <c r="B360" s="66"/>
      <c r="C360" s="67"/>
      <c r="D360" s="56"/>
      <c r="E360" s="65"/>
      <c r="H360" s="56"/>
      <c r="I360" s="56"/>
    </row>
    <row r="361" spans="1:9" s="68" customFormat="1" x14ac:dyDescent="0.2">
      <c r="A361" s="65"/>
      <c r="B361" s="66"/>
      <c r="C361" s="67"/>
      <c r="D361" s="56"/>
      <c r="E361" s="65"/>
      <c r="H361" s="56"/>
      <c r="I361" s="56"/>
    </row>
    <row r="362" spans="1:9" s="68" customFormat="1" x14ac:dyDescent="0.2">
      <c r="A362" s="65"/>
      <c r="B362" s="66"/>
      <c r="C362" s="67"/>
      <c r="D362" s="56"/>
      <c r="E362" s="65"/>
      <c r="H362" s="56"/>
      <c r="I362" s="56"/>
    </row>
    <row r="363" spans="1:9" s="68" customFormat="1" x14ac:dyDescent="0.2">
      <c r="A363" s="65"/>
      <c r="B363" s="66"/>
      <c r="C363" s="67"/>
      <c r="D363" s="56"/>
      <c r="E363" s="65"/>
      <c r="H363" s="56"/>
      <c r="I363" s="56"/>
    </row>
    <row r="364" spans="1:9" s="68" customFormat="1" x14ac:dyDescent="0.2">
      <c r="A364" s="65"/>
      <c r="B364" s="66"/>
      <c r="C364" s="67"/>
      <c r="D364" s="56"/>
      <c r="E364" s="65"/>
      <c r="H364" s="56"/>
      <c r="I364" s="56"/>
    </row>
    <row r="365" spans="1:9" s="68" customFormat="1" x14ac:dyDescent="0.2">
      <c r="A365" s="65"/>
      <c r="B365" s="66"/>
      <c r="C365" s="67"/>
      <c r="D365" s="56"/>
      <c r="E365" s="65"/>
      <c r="H365" s="56"/>
      <c r="I365" s="56"/>
    </row>
    <row r="366" spans="1:9" s="68" customFormat="1" x14ac:dyDescent="0.2">
      <c r="A366" s="65"/>
      <c r="B366" s="66"/>
      <c r="C366" s="67"/>
      <c r="D366" s="56"/>
      <c r="E366" s="65"/>
      <c r="H366" s="56"/>
      <c r="I366" s="56"/>
    </row>
    <row r="367" spans="1:9" s="68" customFormat="1" x14ac:dyDescent="0.2">
      <c r="A367" s="65"/>
      <c r="B367" s="66"/>
      <c r="C367" s="67"/>
      <c r="D367" s="56"/>
      <c r="E367" s="65"/>
      <c r="H367" s="56"/>
      <c r="I367" s="56"/>
    </row>
    <row r="368" spans="1:9" s="68" customFormat="1" x14ac:dyDescent="0.2">
      <c r="A368" s="65"/>
      <c r="B368" s="66"/>
      <c r="C368" s="67"/>
      <c r="D368" s="56"/>
      <c r="E368" s="65"/>
      <c r="H368" s="56"/>
      <c r="I368" s="56"/>
    </row>
    <row r="369" spans="1:9" s="68" customFormat="1" x14ac:dyDescent="0.2">
      <c r="A369" s="65"/>
      <c r="B369" s="66"/>
      <c r="C369" s="67"/>
      <c r="D369" s="56"/>
      <c r="E369" s="65"/>
      <c r="H369" s="56"/>
      <c r="I369" s="56"/>
    </row>
    <row r="370" spans="1:9" s="68" customFormat="1" x14ac:dyDescent="0.2">
      <c r="A370" s="65"/>
      <c r="B370" s="66"/>
      <c r="C370" s="67"/>
      <c r="D370" s="56"/>
      <c r="E370" s="65"/>
      <c r="H370" s="56"/>
      <c r="I370" s="56"/>
    </row>
    <row r="371" spans="1:9" s="68" customFormat="1" x14ac:dyDescent="0.2">
      <c r="A371" s="65"/>
      <c r="B371" s="66"/>
      <c r="C371" s="67"/>
      <c r="D371" s="56"/>
      <c r="E371" s="65"/>
      <c r="H371" s="56"/>
      <c r="I371" s="56"/>
    </row>
    <row r="372" spans="1:9" s="68" customFormat="1" x14ac:dyDescent="0.2">
      <c r="A372" s="65"/>
      <c r="B372" s="66"/>
      <c r="C372" s="67"/>
      <c r="D372" s="56"/>
      <c r="E372" s="65"/>
      <c r="H372" s="56"/>
      <c r="I372" s="56"/>
    </row>
    <row r="373" spans="1:9" s="68" customFormat="1" x14ac:dyDescent="0.2">
      <c r="A373" s="65"/>
      <c r="B373" s="66"/>
      <c r="C373" s="67"/>
      <c r="D373" s="56"/>
      <c r="E373" s="65"/>
      <c r="H373" s="56"/>
      <c r="I373" s="56"/>
    </row>
    <row r="374" spans="1:9" s="68" customFormat="1" x14ac:dyDescent="0.2">
      <c r="A374" s="65"/>
      <c r="B374" s="66"/>
      <c r="C374" s="67"/>
      <c r="D374" s="56"/>
      <c r="E374" s="65"/>
      <c r="H374" s="56"/>
      <c r="I374" s="56"/>
    </row>
    <row r="375" spans="1:9" s="68" customFormat="1" x14ac:dyDescent="0.2">
      <c r="A375" s="65"/>
      <c r="B375" s="66"/>
      <c r="C375" s="67"/>
      <c r="D375" s="56"/>
      <c r="E375" s="65"/>
      <c r="H375" s="56"/>
      <c r="I375" s="56"/>
    </row>
    <row r="376" spans="1:9" s="68" customFormat="1" x14ac:dyDescent="0.2">
      <c r="A376" s="65"/>
      <c r="B376" s="66"/>
      <c r="C376" s="67"/>
      <c r="D376" s="56"/>
      <c r="E376" s="65"/>
      <c r="H376" s="56"/>
      <c r="I376" s="56"/>
    </row>
    <row r="377" spans="1:9" s="68" customFormat="1" x14ac:dyDescent="0.2">
      <c r="A377" s="65"/>
      <c r="B377" s="66"/>
      <c r="C377" s="67"/>
      <c r="D377" s="56"/>
      <c r="E377" s="65"/>
      <c r="H377" s="56"/>
      <c r="I377" s="56"/>
    </row>
    <row r="378" spans="1:9" s="68" customFormat="1" x14ac:dyDescent="0.2">
      <c r="A378" s="65"/>
      <c r="B378" s="66"/>
      <c r="C378" s="67"/>
      <c r="D378" s="56"/>
      <c r="E378" s="65"/>
      <c r="H378" s="56"/>
      <c r="I378" s="56"/>
    </row>
    <row r="379" spans="1:9" s="68" customFormat="1" x14ac:dyDescent="0.2">
      <c r="A379" s="65"/>
      <c r="B379" s="66"/>
      <c r="C379" s="67"/>
      <c r="D379" s="56"/>
      <c r="E379" s="65"/>
      <c r="H379" s="56"/>
      <c r="I379" s="56"/>
    </row>
    <row r="380" spans="1:9" s="68" customFormat="1" x14ac:dyDescent="0.2">
      <c r="A380" s="65"/>
      <c r="B380" s="66"/>
      <c r="C380" s="67"/>
      <c r="D380" s="56"/>
      <c r="E380" s="65"/>
      <c r="H380" s="56"/>
      <c r="I380" s="56"/>
    </row>
    <row r="381" spans="1:9" s="68" customFormat="1" x14ac:dyDescent="0.2">
      <c r="A381" s="65"/>
      <c r="B381" s="66"/>
      <c r="C381" s="67"/>
      <c r="D381" s="56"/>
      <c r="E381" s="65"/>
      <c r="H381" s="56"/>
      <c r="I381" s="56"/>
    </row>
    <row r="382" spans="1:9" s="68" customFormat="1" x14ac:dyDescent="0.2">
      <c r="A382" s="65"/>
      <c r="B382" s="66"/>
      <c r="C382" s="67"/>
      <c r="D382" s="56"/>
      <c r="E382" s="65"/>
      <c r="H382" s="56"/>
      <c r="I382" s="56"/>
    </row>
    <row r="383" spans="1:9" s="68" customFormat="1" x14ac:dyDescent="0.2">
      <c r="A383" s="65"/>
      <c r="B383" s="66"/>
      <c r="C383" s="67"/>
      <c r="D383" s="56"/>
      <c r="E383" s="65"/>
      <c r="H383" s="56"/>
      <c r="I383" s="56"/>
    </row>
    <row r="384" spans="1:9" s="68" customFormat="1" x14ac:dyDescent="0.2">
      <c r="A384" s="65"/>
      <c r="B384" s="66"/>
      <c r="C384" s="67"/>
      <c r="D384" s="56"/>
      <c r="E384" s="65"/>
      <c r="H384" s="56"/>
      <c r="I384" s="56"/>
    </row>
    <row r="385" spans="1:9" s="68" customFormat="1" x14ac:dyDescent="0.2">
      <c r="A385" s="65"/>
      <c r="B385" s="66"/>
      <c r="C385" s="67"/>
      <c r="D385" s="56"/>
      <c r="E385" s="65"/>
      <c r="H385" s="56"/>
      <c r="I385" s="56"/>
    </row>
    <row r="386" spans="1:9" s="68" customFormat="1" x14ac:dyDescent="0.2">
      <c r="A386" s="65"/>
      <c r="B386" s="66"/>
      <c r="C386" s="67"/>
      <c r="D386" s="56"/>
      <c r="E386" s="65"/>
      <c r="H386" s="56"/>
      <c r="I386" s="56"/>
    </row>
    <row r="387" spans="1:9" s="68" customFormat="1" x14ac:dyDescent="0.2">
      <c r="A387" s="65"/>
      <c r="B387" s="66"/>
      <c r="C387" s="67"/>
      <c r="D387" s="56"/>
      <c r="E387" s="65"/>
      <c r="H387" s="56"/>
      <c r="I387" s="56"/>
    </row>
    <row r="388" spans="1:9" s="68" customFormat="1" x14ac:dyDescent="0.2">
      <c r="A388" s="65"/>
      <c r="B388" s="66"/>
      <c r="C388" s="67"/>
      <c r="D388" s="56"/>
      <c r="E388" s="65"/>
      <c r="H388" s="56"/>
      <c r="I388" s="56"/>
    </row>
    <row r="389" spans="1:9" s="68" customFormat="1" x14ac:dyDescent="0.2">
      <c r="A389" s="65"/>
      <c r="B389" s="66"/>
      <c r="C389" s="67"/>
      <c r="D389" s="56"/>
      <c r="E389" s="65"/>
      <c r="H389" s="56"/>
      <c r="I389" s="56"/>
    </row>
    <row r="390" spans="1:9" s="68" customFormat="1" x14ac:dyDescent="0.2">
      <c r="A390" s="65"/>
      <c r="B390" s="66"/>
      <c r="C390" s="67"/>
      <c r="D390" s="56"/>
      <c r="E390" s="65"/>
      <c r="H390" s="56"/>
      <c r="I390" s="56"/>
    </row>
    <row r="391" spans="1:9" s="68" customFormat="1" x14ac:dyDescent="0.2">
      <c r="A391" s="65"/>
      <c r="B391" s="66"/>
      <c r="C391" s="67"/>
      <c r="D391" s="56"/>
      <c r="E391" s="65"/>
      <c r="H391" s="56"/>
      <c r="I391" s="56"/>
    </row>
    <row r="392" spans="1:9" s="68" customFormat="1" x14ac:dyDescent="0.2">
      <c r="A392" s="65"/>
      <c r="B392" s="66"/>
      <c r="C392" s="67"/>
      <c r="D392" s="56"/>
      <c r="E392" s="65"/>
      <c r="H392" s="56"/>
      <c r="I392" s="56"/>
    </row>
    <row r="393" spans="1:9" s="68" customFormat="1" x14ac:dyDescent="0.2">
      <c r="A393" s="65"/>
      <c r="B393" s="66"/>
      <c r="C393" s="67"/>
      <c r="D393" s="56"/>
      <c r="E393" s="65"/>
      <c r="H393" s="56"/>
      <c r="I393" s="56"/>
    </row>
    <row r="394" spans="1:9" s="68" customFormat="1" x14ac:dyDescent="0.2">
      <c r="A394" s="65"/>
      <c r="B394" s="66"/>
      <c r="C394" s="67"/>
      <c r="D394" s="56"/>
      <c r="E394" s="65"/>
      <c r="H394" s="56"/>
      <c r="I394" s="56"/>
    </row>
    <row r="395" spans="1:9" s="68" customFormat="1" x14ac:dyDescent="0.2">
      <c r="A395" s="65"/>
      <c r="B395" s="66"/>
      <c r="C395" s="67"/>
      <c r="D395" s="56"/>
      <c r="E395" s="65"/>
      <c r="H395" s="56"/>
      <c r="I395" s="56"/>
    </row>
    <row r="396" spans="1:9" s="68" customFormat="1" x14ac:dyDescent="0.2">
      <c r="A396" s="65"/>
      <c r="B396" s="66"/>
      <c r="C396" s="67"/>
      <c r="D396" s="56"/>
      <c r="E396" s="65"/>
      <c r="H396" s="56"/>
      <c r="I396" s="56"/>
    </row>
    <row r="397" spans="1:9" s="68" customFormat="1" x14ac:dyDescent="0.2">
      <c r="A397" s="65"/>
      <c r="B397" s="66"/>
      <c r="C397" s="67"/>
      <c r="D397" s="56"/>
      <c r="E397" s="65"/>
      <c r="H397" s="56"/>
      <c r="I397" s="56"/>
    </row>
    <row r="398" spans="1:9" s="68" customFormat="1" x14ac:dyDescent="0.2">
      <c r="A398" s="65"/>
      <c r="B398" s="66"/>
      <c r="C398" s="67"/>
      <c r="D398" s="56"/>
      <c r="E398" s="65"/>
      <c r="H398" s="56"/>
      <c r="I398" s="56"/>
    </row>
    <row r="399" spans="1:9" s="68" customFormat="1" x14ac:dyDescent="0.2">
      <c r="A399" s="65"/>
      <c r="B399" s="66"/>
      <c r="C399" s="67"/>
      <c r="D399" s="56"/>
      <c r="E399" s="65"/>
      <c r="H399" s="56"/>
      <c r="I399" s="56"/>
    </row>
    <row r="400" spans="1:9" s="68" customFormat="1" x14ac:dyDescent="0.2">
      <c r="A400" s="65"/>
      <c r="B400" s="66"/>
      <c r="C400" s="67"/>
      <c r="D400" s="56"/>
      <c r="E400" s="65"/>
      <c r="H400" s="56"/>
      <c r="I400" s="56"/>
    </row>
    <row r="401" spans="1:9" s="68" customFormat="1" x14ac:dyDescent="0.2">
      <c r="A401" s="65"/>
      <c r="B401" s="66"/>
      <c r="C401" s="67"/>
      <c r="D401" s="56"/>
      <c r="E401" s="65"/>
      <c r="H401" s="56"/>
      <c r="I401" s="56"/>
    </row>
    <row r="402" spans="1:9" s="68" customFormat="1" x14ac:dyDescent="0.2">
      <c r="A402" s="65"/>
      <c r="B402" s="66"/>
      <c r="C402" s="67"/>
      <c r="D402" s="56"/>
      <c r="E402" s="65"/>
      <c r="H402" s="56"/>
      <c r="I402" s="56"/>
    </row>
    <row r="403" spans="1:9" s="68" customFormat="1" x14ac:dyDescent="0.2">
      <c r="A403" s="65"/>
      <c r="B403" s="66"/>
      <c r="C403" s="67"/>
      <c r="D403" s="56"/>
      <c r="E403" s="65"/>
      <c r="H403" s="56"/>
      <c r="I403" s="56"/>
    </row>
    <row r="404" spans="1:9" s="68" customFormat="1" x14ac:dyDescent="0.2">
      <c r="A404" s="65"/>
      <c r="B404" s="66"/>
      <c r="C404" s="67"/>
      <c r="D404" s="56"/>
      <c r="E404" s="65"/>
      <c r="H404" s="56"/>
      <c r="I404" s="56"/>
    </row>
    <row r="405" spans="1:9" s="68" customFormat="1" x14ac:dyDescent="0.2">
      <c r="A405" s="65"/>
      <c r="B405" s="66"/>
      <c r="C405" s="67"/>
      <c r="D405" s="56"/>
      <c r="E405" s="65"/>
      <c r="H405" s="56"/>
      <c r="I405" s="56"/>
    </row>
    <row r="406" spans="1:9" s="68" customFormat="1" x14ac:dyDescent="0.2">
      <c r="A406" s="65"/>
      <c r="B406" s="66"/>
      <c r="C406" s="67"/>
      <c r="D406" s="56"/>
      <c r="E406" s="65"/>
      <c r="H406" s="56"/>
      <c r="I406" s="56"/>
    </row>
    <row r="407" spans="1:9" s="68" customFormat="1" x14ac:dyDescent="0.2">
      <c r="A407" s="65"/>
      <c r="B407" s="66"/>
      <c r="C407" s="67"/>
      <c r="D407" s="56"/>
      <c r="E407" s="65"/>
      <c r="H407" s="56"/>
      <c r="I407" s="56"/>
    </row>
    <row r="408" spans="1:9" s="68" customFormat="1" x14ac:dyDescent="0.2">
      <c r="A408" s="65"/>
      <c r="B408" s="66"/>
      <c r="C408" s="67"/>
      <c r="D408" s="56"/>
      <c r="E408" s="65"/>
      <c r="H408" s="56"/>
      <c r="I408" s="56"/>
    </row>
    <row r="409" spans="1:9" s="68" customFormat="1" x14ac:dyDescent="0.2">
      <c r="A409" s="65"/>
      <c r="B409" s="66"/>
      <c r="C409" s="67"/>
      <c r="D409" s="56"/>
      <c r="E409" s="65"/>
      <c r="H409" s="56"/>
      <c r="I409" s="56"/>
    </row>
    <row r="410" spans="1:9" s="68" customFormat="1" x14ac:dyDescent="0.2">
      <c r="A410" s="65"/>
      <c r="B410" s="66"/>
      <c r="C410" s="67"/>
      <c r="D410" s="56"/>
      <c r="E410" s="65"/>
      <c r="H410" s="56"/>
      <c r="I410" s="56"/>
    </row>
    <row r="411" spans="1:9" s="68" customFormat="1" x14ac:dyDescent="0.2">
      <c r="A411" s="65"/>
      <c r="B411" s="66"/>
      <c r="C411" s="67"/>
      <c r="D411" s="56"/>
      <c r="E411" s="65"/>
      <c r="H411" s="56"/>
      <c r="I411" s="56"/>
    </row>
    <row r="412" spans="1:9" s="68" customFormat="1" x14ac:dyDescent="0.2">
      <c r="A412" s="65"/>
      <c r="B412" s="66"/>
      <c r="C412" s="67"/>
      <c r="D412" s="56"/>
      <c r="E412" s="65"/>
      <c r="H412" s="56"/>
      <c r="I412" s="56"/>
    </row>
    <row r="413" spans="1:9" s="68" customFormat="1" x14ac:dyDescent="0.2">
      <c r="A413" s="65"/>
      <c r="B413" s="66"/>
      <c r="C413" s="67"/>
      <c r="D413" s="56"/>
      <c r="E413" s="65"/>
      <c r="H413" s="56"/>
      <c r="I413" s="56"/>
    </row>
    <row r="414" spans="1:9" s="68" customFormat="1" x14ac:dyDescent="0.2">
      <c r="A414" s="65"/>
      <c r="B414" s="66"/>
      <c r="C414" s="67"/>
      <c r="D414" s="56"/>
      <c r="E414" s="65"/>
      <c r="H414" s="56"/>
      <c r="I414" s="56"/>
    </row>
    <row r="415" spans="1:9" s="68" customFormat="1" x14ac:dyDescent="0.2">
      <c r="A415" s="65"/>
      <c r="B415" s="66"/>
      <c r="C415" s="67"/>
      <c r="D415" s="56"/>
      <c r="E415" s="65"/>
      <c r="H415" s="56"/>
      <c r="I415" s="56"/>
    </row>
    <row r="416" spans="1:9" s="68" customFormat="1" x14ac:dyDescent="0.2">
      <c r="A416" s="65"/>
      <c r="B416" s="66"/>
      <c r="C416" s="67"/>
      <c r="D416" s="56"/>
      <c r="E416" s="65"/>
      <c r="H416" s="56"/>
      <c r="I416" s="56"/>
    </row>
    <row r="417" spans="1:9" s="68" customFormat="1" x14ac:dyDescent="0.2">
      <c r="A417" s="65"/>
      <c r="B417" s="66"/>
      <c r="C417" s="67"/>
      <c r="D417" s="56"/>
      <c r="E417" s="65"/>
      <c r="H417" s="56"/>
      <c r="I417" s="56"/>
    </row>
    <row r="418" spans="1:9" s="68" customFormat="1" x14ac:dyDescent="0.2">
      <c r="A418" s="65"/>
      <c r="B418" s="66"/>
      <c r="C418" s="67"/>
      <c r="D418" s="56"/>
      <c r="E418" s="65"/>
      <c r="H418" s="56"/>
      <c r="I418" s="56"/>
    </row>
    <row r="419" spans="1:9" s="68" customFormat="1" x14ac:dyDescent="0.2">
      <c r="A419" s="65"/>
      <c r="B419" s="66"/>
      <c r="C419" s="67"/>
      <c r="D419" s="56"/>
      <c r="E419" s="65"/>
      <c r="H419" s="56"/>
      <c r="I419" s="56"/>
    </row>
    <row r="420" spans="1:9" s="68" customFormat="1" x14ac:dyDescent="0.2">
      <c r="A420" s="65"/>
      <c r="B420" s="66"/>
      <c r="C420" s="67"/>
      <c r="D420" s="56"/>
      <c r="E420" s="65"/>
      <c r="H420" s="56"/>
      <c r="I420" s="56"/>
    </row>
    <row r="421" spans="1:9" s="68" customFormat="1" x14ac:dyDescent="0.2">
      <c r="A421" s="65"/>
      <c r="B421" s="66"/>
      <c r="C421" s="67"/>
      <c r="D421" s="56"/>
      <c r="E421" s="65"/>
      <c r="H421" s="56"/>
      <c r="I421" s="56"/>
    </row>
    <row r="422" spans="1:9" s="68" customFormat="1" x14ac:dyDescent="0.2">
      <c r="A422" s="65"/>
      <c r="B422" s="66"/>
      <c r="C422" s="67"/>
      <c r="D422" s="56"/>
      <c r="E422" s="65"/>
      <c r="H422" s="56"/>
      <c r="I422" s="56"/>
    </row>
    <row r="423" spans="1:9" s="68" customFormat="1" x14ac:dyDescent="0.2">
      <c r="A423" s="65"/>
      <c r="B423" s="66"/>
      <c r="C423" s="67"/>
      <c r="D423" s="56"/>
      <c r="E423" s="65"/>
      <c r="H423" s="56"/>
      <c r="I423" s="56"/>
    </row>
    <row r="424" spans="1:9" s="68" customFormat="1" x14ac:dyDescent="0.2">
      <c r="A424" s="65"/>
      <c r="B424" s="66"/>
      <c r="C424" s="67"/>
      <c r="D424" s="56"/>
      <c r="E424" s="65"/>
      <c r="H424" s="56"/>
      <c r="I424" s="56"/>
    </row>
    <row r="425" spans="1:9" s="68" customFormat="1" x14ac:dyDescent="0.2">
      <c r="A425" s="65"/>
      <c r="B425" s="66"/>
      <c r="C425" s="67"/>
      <c r="D425" s="56"/>
      <c r="E425" s="65"/>
      <c r="H425" s="56"/>
      <c r="I425" s="56"/>
    </row>
    <row r="426" spans="1:9" s="68" customFormat="1" x14ac:dyDescent="0.2">
      <c r="A426" s="65"/>
      <c r="B426" s="66"/>
      <c r="C426" s="67"/>
      <c r="D426" s="56"/>
      <c r="E426" s="65"/>
      <c r="H426" s="56"/>
      <c r="I426" s="56"/>
    </row>
    <row r="427" spans="1:9" s="68" customFormat="1" x14ac:dyDescent="0.2">
      <c r="A427" s="65"/>
      <c r="B427" s="66"/>
      <c r="C427" s="67"/>
      <c r="D427" s="56"/>
      <c r="E427" s="65"/>
      <c r="H427" s="56"/>
      <c r="I427" s="56"/>
    </row>
    <row r="428" spans="1:9" s="68" customFormat="1" x14ac:dyDescent="0.2">
      <c r="A428" s="65"/>
      <c r="B428" s="66"/>
      <c r="C428" s="67"/>
      <c r="D428" s="56"/>
      <c r="E428" s="65"/>
      <c r="H428" s="56"/>
      <c r="I428" s="56"/>
    </row>
    <row r="429" spans="1:9" s="68" customFormat="1" x14ac:dyDescent="0.2">
      <c r="A429" s="65"/>
      <c r="B429" s="66"/>
      <c r="C429" s="67"/>
      <c r="D429" s="56"/>
      <c r="E429" s="65"/>
      <c r="H429" s="56"/>
      <c r="I429" s="56"/>
    </row>
    <row r="430" spans="1:9" s="68" customFormat="1" x14ac:dyDescent="0.2">
      <c r="A430" s="65"/>
      <c r="B430" s="66"/>
      <c r="C430" s="67"/>
      <c r="D430" s="56"/>
      <c r="E430" s="65"/>
      <c r="H430" s="56"/>
      <c r="I430" s="56"/>
    </row>
    <row r="431" spans="1:9" s="68" customFormat="1" x14ac:dyDescent="0.2">
      <c r="A431" s="65"/>
      <c r="B431" s="66"/>
      <c r="C431" s="67"/>
      <c r="D431" s="56"/>
      <c r="E431" s="65"/>
      <c r="H431" s="56"/>
      <c r="I431" s="56"/>
    </row>
    <row r="432" spans="1:9" s="68" customFormat="1" x14ac:dyDescent="0.2">
      <c r="A432" s="65"/>
      <c r="B432" s="66"/>
      <c r="C432" s="67"/>
      <c r="D432" s="56"/>
      <c r="E432" s="65"/>
      <c r="H432" s="56"/>
      <c r="I432" s="56"/>
    </row>
    <row r="433" spans="1:9" s="68" customFormat="1" x14ac:dyDescent="0.2">
      <c r="A433" s="65"/>
      <c r="B433" s="66"/>
      <c r="C433" s="67"/>
      <c r="D433" s="56"/>
      <c r="E433" s="65"/>
      <c r="H433" s="56"/>
      <c r="I433" s="56"/>
    </row>
    <row r="434" spans="1:9" s="68" customFormat="1" x14ac:dyDescent="0.2">
      <c r="A434" s="65"/>
      <c r="B434" s="66"/>
      <c r="C434" s="67"/>
      <c r="D434" s="56"/>
      <c r="E434" s="65"/>
      <c r="H434" s="56"/>
      <c r="I434" s="56"/>
    </row>
    <row r="435" spans="1:9" s="68" customFormat="1" x14ac:dyDescent="0.2">
      <c r="A435" s="65"/>
      <c r="B435" s="66"/>
      <c r="C435" s="67"/>
      <c r="D435" s="56"/>
      <c r="E435" s="65"/>
      <c r="H435" s="56"/>
      <c r="I435" s="56"/>
    </row>
    <row r="436" spans="1:9" s="68" customFormat="1" x14ac:dyDescent="0.2">
      <c r="A436" s="65"/>
      <c r="B436" s="66"/>
      <c r="C436" s="67"/>
      <c r="D436" s="56"/>
      <c r="E436" s="65"/>
      <c r="H436" s="56"/>
      <c r="I436" s="56"/>
    </row>
    <row r="437" spans="1:9" s="68" customFormat="1" x14ac:dyDescent="0.2">
      <c r="A437" s="65"/>
      <c r="B437" s="66"/>
      <c r="C437" s="67"/>
      <c r="D437" s="56"/>
      <c r="E437" s="65"/>
      <c r="H437" s="56"/>
      <c r="I437" s="56"/>
    </row>
    <row r="438" spans="1:9" s="68" customFormat="1" x14ac:dyDescent="0.2">
      <c r="A438" s="65"/>
      <c r="B438" s="66"/>
      <c r="C438" s="67"/>
      <c r="D438" s="56"/>
      <c r="E438" s="65"/>
      <c r="H438" s="56"/>
      <c r="I438" s="56"/>
    </row>
    <row r="439" spans="1:9" s="68" customFormat="1" x14ac:dyDescent="0.2">
      <c r="A439" s="65"/>
      <c r="B439" s="66"/>
      <c r="C439" s="67"/>
      <c r="D439" s="56"/>
      <c r="E439" s="65"/>
      <c r="H439" s="56"/>
      <c r="I439" s="56"/>
    </row>
    <row r="440" spans="1:9" s="68" customFormat="1" x14ac:dyDescent="0.2">
      <c r="A440" s="65"/>
      <c r="B440" s="66"/>
      <c r="C440" s="67"/>
      <c r="D440" s="56"/>
      <c r="E440" s="65"/>
      <c r="H440" s="56"/>
      <c r="I440" s="56"/>
    </row>
    <row r="441" spans="1:9" s="68" customFormat="1" x14ac:dyDescent="0.2">
      <c r="A441" s="65"/>
      <c r="B441" s="66"/>
      <c r="C441" s="67"/>
      <c r="D441" s="56"/>
      <c r="E441" s="65"/>
      <c r="H441" s="56"/>
      <c r="I441" s="56"/>
    </row>
    <row r="442" spans="1:9" s="68" customFormat="1" x14ac:dyDescent="0.2">
      <c r="A442" s="65"/>
      <c r="B442" s="66"/>
      <c r="C442" s="67"/>
      <c r="D442" s="56"/>
      <c r="E442" s="65"/>
      <c r="H442" s="56"/>
      <c r="I442" s="56"/>
    </row>
    <row r="443" spans="1:9" s="68" customFormat="1" x14ac:dyDescent="0.2">
      <c r="A443" s="65"/>
      <c r="B443" s="66"/>
      <c r="C443" s="67"/>
      <c r="D443" s="56"/>
      <c r="E443" s="65"/>
      <c r="H443" s="56"/>
      <c r="I443" s="56"/>
    </row>
    <row r="444" spans="1:9" s="68" customFormat="1" x14ac:dyDescent="0.2">
      <c r="A444" s="65"/>
      <c r="B444" s="66"/>
      <c r="C444" s="67"/>
      <c r="D444" s="56"/>
      <c r="E444" s="65"/>
      <c r="H444" s="56"/>
      <c r="I444" s="56"/>
    </row>
    <row r="445" spans="1:9" s="68" customFormat="1" x14ac:dyDescent="0.2">
      <c r="A445" s="65"/>
      <c r="B445" s="66"/>
      <c r="C445" s="67"/>
      <c r="D445" s="56"/>
      <c r="E445" s="65"/>
      <c r="H445" s="56"/>
      <c r="I445" s="56"/>
    </row>
    <row r="446" spans="1:9" s="68" customFormat="1" x14ac:dyDescent="0.2">
      <c r="A446" s="65"/>
      <c r="B446" s="66"/>
      <c r="C446" s="67"/>
      <c r="D446" s="56"/>
      <c r="E446" s="65"/>
      <c r="H446" s="56"/>
      <c r="I446" s="56"/>
    </row>
    <row r="447" spans="1:9" s="68" customFormat="1" x14ac:dyDescent="0.2">
      <c r="A447" s="65"/>
      <c r="B447" s="66"/>
      <c r="C447" s="67"/>
      <c r="D447" s="56"/>
      <c r="E447" s="65"/>
      <c r="H447" s="56"/>
      <c r="I447" s="56"/>
    </row>
    <row r="448" spans="1:9" s="68" customFormat="1" x14ac:dyDescent="0.2">
      <c r="A448" s="65"/>
      <c r="B448" s="66"/>
      <c r="C448" s="67"/>
      <c r="D448" s="56"/>
      <c r="E448" s="65"/>
      <c r="H448" s="56"/>
      <c r="I448" s="56"/>
    </row>
    <row r="449" spans="1:9" s="68" customFormat="1" x14ac:dyDescent="0.2">
      <c r="A449" s="65"/>
      <c r="B449" s="66"/>
      <c r="C449" s="67"/>
      <c r="D449" s="56"/>
      <c r="E449" s="65"/>
      <c r="H449" s="56"/>
      <c r="I449" s="56"/>
    </row>
    <row r="450" spans="1:9" s="68" customFormat="1" x14ac:dyDescent="0.2">
      <c r="A450" s="65"/>
      <c r="B450" s="66"/>
      <c r="C450" s="67"/>
      <c r="D450" s="56"/>
      <c r="E450" s="65"/>
      <c r="H450" s="56"/>
      <c r="I450" s="56"/>
    </row>
    <row r="451" spans="1:9" s="68" customFormat="1" x14ac:dyDescent="0.2">
      <c r="A451" s="65"/>
      <c r="B451" s="66"/>
      <c r="C451" s="67"/>
      <c r="D451" s="56"/>
      <c r="E451" s="65"/>
      <c r="H451" s="56"/>
      <c r="I451" s="56"/>
    </row>
    <row r="452" spans="1:9" s="68" customFormat="1" x14ac:dyDescent="0.2">
      <c r="A452" s="65"/>
      <c r="B452" s="66"/>
      <c r="C452" s="67"/>
      <c r="D452" s="56"/>
      <c r="E452" s="65"/>
      <c r="H452" s="56"/>
      <c r="I452" s="56"/>
    </row>
    <row r="453" spans="1:9" s="68" customFormat="1" x14ac:dyDescent="0.2">
      <c r="A453" s="65"/>
      <c r="B453" s="66"/>
      <c r="C453" s="67"/>
      <c r="D453" s="56"/>
      <c r="E453" s="65"/>
      <c r="H453" s="56"/>
      <c r="I453" s="56"/>
    </row>
    <row r="454" spans="1:9" s="68" customFormat="1" x14ac:dyDescent="0.2">
      <c r="A454" s="65"/>
      <c r="B454" s="66"/>
      <c r="C454" s="67"/>
      <c r="D454" s="56"/>
      <c r="E454" s="65"/>
      <c r="H454" s="56"/>
      <c r="I454" s="56"/>
    </row>
    <row r="455" spans="1:9" s="68" customFormat="1" x14ac:dyDescent="0.2">
      <c r="A455" s="65"/>
      <c r="B455" s="66"/>
      <c r="C455" s="67"/>
      <c r="D455" s="56"/>
      <c r="E455" s="65"/>
      <c r="H455" s="56"/>
      <c r="I455" s="56"/>
    </row>
    <row r="456" spans="1:9" s="68" customFormat="1" x14ac:dyDescent="0.2">
      <c r="A456" s="65"/>
      <c r="B456" s="66"/>
      <c r="C456" s="67"/>
      <c r="D456" s="56"/>
      <c r="E456" s="65"/>
      <c r="H456" s="56"/>
      <c r="I456" s="56"/>
    </row>
    <row r="457" spans="1:9" s="68" customFormat="1" x14ac:dyDescent="0.2">
      <c r="A457" s="65"/>
      <c r="B457" s="66"/>
      <c r="C457" s="67"/>
      <c r="D457" s="56"/>
      <c r="E457" s="65"/>
      <c r="H457" s="56"/>
      <c r="I457" s="56"/>
    </row>
    <row r="458" spans="1:9" s="68" customFormat="1" x14ac:dyDescent="0.2">
      <c r="A458" s="65"/>
      <c r="B458" s="66"/>
      <c r="C458" s="67"/>
      <c r="D458" s="56"/>
      <c r="E458" s="65"/>
      <c r="H458" s="56"/>
      <c r="I458" s="56"/>
    </row>
    <row r="459" spans="1:9" s="68" customFormat="1" x14ac:dyDescent="0.2">
      <c r="A459" s="65"/>
      <c r="B459" s="66"/>
      <c r="C459" s="67"/>
      <c r="D459" s="56"/>
      <c r="E459" s="65"/>
      <c r="H459" s="56"/>
      <c r="I459" s="56"/>
    </row>
    <row r="460" spans="1:9" s="68" customFormat="1" x14ac:dyDescent="0.2">
      <c r="A460" s="65"/>
      <c r="B460" s="66"/>
      <c r="C460" s="67"/>
      <c r="D460" s="56"/>
      <c r="E460" s="65"/>
      <c r="H460" s="56"/>
      <c r="I460" s="56"/>
    </row>
    <row r="461" spans="1:9" s="68" customFormat="1" x14ac:dyDescent="0.2">
      <c r="A461" s="65"/>
      <c r="B461" s="66"/>
      <c r="C461" s="67"/>
      <c r="D461" s="56"/>
      <c r="E461" s="65"/>
      <c r="H461" s="56"/>
      <c r="I461" s="56"/>
    </row>
    <row r="462" spans="1:9" s="68" customFormat="1" x14ac:dyDescent="0.2">
      <c r="A462" s="65"/>
      <c r="B462" s="66"/>
      <c r="C462" s="67"/>
      <c r="D462" s="56"/>
      <c r="E462" s="65"/>
      <c r="H462" s="56"/>
      <c r="I462" s="56"/>
    </row>
    <row r="463" spans="1:9" s="68" customFormat="1" x14ac:dyDescent="0.2">
      <c r="A463" s="65"/>
      <c r="B463" s="66"/>
      <c r="C463" s="67"/>
      <c r="D463" s="56"/>
      <c r="E463" s="65"/>
      <c r="H463" s="56"/>
      <c r="I463" s="56"/>
    </row>
    <row r="464" spans="1:9" s="68" customFormat="1" x14ac:dyDescent="0.2">
      <c r="A464" s="65"/>
      <c r="B464" s="66"/>
      <c r="C464" s="67"/>
      <c r="D464" s="56"/>
      <c r="E464" s="65"/>
      <c r="H464" s="56"/>
      <c r="I464" s="56"/>
    </row>
    <row r="465" spans="1:9" s="68" customFormat="1" x14ac:dyDescent="0.2">
      <c r="A465" s="65"/>
      <c r="B465" s="66"/>
      <c r="C465" s="67"/>
      <c r="D465" s="56"/>
      <c r="E465" s="65"/>
      <c r="H465" s="56"/>
      <c r="I465" s="56"/>
    </row>
    <row r="466" spans="1:9" s="68" customFormat="1" x14ac:dyDescent="0.2">
      <c r="A466" s="65"/>
      <c r="B466" s="66"/>
      <c r="C466" s="67"/>
      <c r="D466" s="56"/>
      <c r="E466" s="65"/>
      <c r="H466" s="56"/>
      <c r="I466" s="56"/>
    </row>
    <row r="467" spans="1:9" s="68" customFormat="1" x14ac:dyDescent="0.2">
      <c r="A467" s="65"/>
      <c r="B467" s="66"/>
      <c r="C467" s="67"/>
      <c r="D467" s="56"/>
      <c r="E467" s="65"/>
      <c r="H467" s="56"/>
      <c r="I467" s="56"/>
    </row>
    <row r="468" spans="1:9" s="68" customFormat="1" x14ac:dyDescent="0.2">
      <c r="A468" s="65"/>
      <c r="B468" s="66"/>
      <c r="C468" s="67"/>
      <c r="D468" s="56"/>
      <c r="E468" s="65"/>
      <c r="H468" s="56"/>
      <c r="I468" s="56"/>
    </row>
    <row r="469" spans="1:9" s="68" customFormat="1" x14ac:dyDescent="0.2">
      <c r="A469" s="65"/>
      <c r="B469" s="66"/>
      <c r="C469" s="67"/>
      <c r="D469" s="56"/>
      <c r="E469" s="65"/>
      <c r="H469" s="56"/>
      <c r="I469" s="56"/>
    </row>
    <row r="470" spans="1:9" s="68" customFormat="1" x14ac:dyDescent="0.2">
      <c r="A470" s="65"/>
      <c r="B470" s="66"/>
      <c r="C470" s="67"/>
      <c r="D470" s="56"/>
      <c r="E470" s="65"/>
      <c r="H470" s="56"/>
      <c r="I470" s="56"/>
    </row>
    <row r="471" spans="1:9" s="68" customFormat="1" x14ac:dyDescent="0.2">
      <c r="A471" s="65"/>
      <c r="B471" s="66"/>
      <c r="C471" s="67"/>
      <c r="D471" s="56"/>
      <c r="E471" s="65"/>
      <c r="H471" s="56"/>
      <c r="I471" s="56"/>
    </row>
    <row r="472" spans="1:9" s="68" customFormat="1" x14ac:dyDescent="0.2">
      <c r="A472" s="65"/>
      <c r="B472" s="66"/>
      <c r="C472" s="67"/>
      <c r="D472" s="56"/>
      <c r="E472" s="65"/>
      <c r="H472" s="56"/>
      <c r="I472" s="56"/>
    </row>
    <row r="473" spans="1:9" s="68" customFormat="1" x14ac:dyDescent="0.2">
      <c r="A473" s="65"/>
      <c r="B473" s="66"/>
      <c r="C473" s="67"/>
      <c r="D473" s="56"/>
      <c r="E473" s="65"/>
      <c r="H473" s="56"/>
      <c r="I473" s="56"/>
    </row>
    <row r="474" spans="1:9" s="68" customFormat="1" x14ac:dyDescent="0.2">
      <c r="A474" s="65"/>
      <c r="B474" s="66"/>
      <c r="C474" s="67"/>
      <c r="D474" s="56"/>
      <c r="E474" s="65"/>
      <c r="H474" s="56"/>
      <c r="I474" s="56"/>
    </row>
    <row r="475" spans="1:9" s="68" customFormat="1" x14ac:dyDescent="0.2">
      <c r="A475" s="65"/>
      <c r="B475" s="66"/>
      <c r="C475" s="67"/>
      <c r="D475" s="56"/>
      <c r="E475" s="65"/>
      <c r="H475" s="56"/>
      <c r="I475" s="56"/>
    </row>
    <row r="476" spans="1:9" s="68" customFormat="1" x14ac:dyDescent="0.2">
      <c r="A476" s="65"/>
      <c r="B476" s="66"/>
      <c r="C476" s="67"/>
      <c r="D476" s="56"/>
      <c r="E476" s="65"/>
      <c r="H476" s="56"/>
      <c r="I476" s="56"/>
    </row>
    <row r="477" spans="1:9" s="68" customFormat="1" x14ac:dyDescent="0.2">
      <c r="A477" s="65"/>
      <c r="B477" s="66"/>
      <c r="C477" s="67"/>
      <c r="D477" s="56"/>
      <c r="E477" s="65"/>
      <c r="H477" s="56"/>
      <c r="I477" s="56"/>
    </row>
    <row r="478" spans="1:9" s="68" customFormat="1" x14ac:dyDescent="0.2">
      <c r="A478" s="65"/>
      <c r="B478" s="66"/>
      <c r="C478" s="67"/>
      <c r="D478" s="56"/>
      <c r="E478" s="65"/>
      <c r="H478" s="56"/>
      <c r="I478" s="56"/>
    </row>
    <row r="479" spans="1:9" s="68" customFormat="1" x14ac:dyDescent="0.2">
      <c r="A479" s="65"/>
      <c r="B479" s="66"/>
      <c r="C479" s="67"/>
      <c r="D479" s="56"/>
      <c r="E479" s="65"/>
      <c r="H479" s="56"/>
      <c r="I479" s="56"/>
    </row>
    <row r="480" spans="1:9" s="68" customFormat="1" x14ac:dyDescent="0.2">
      <c r="A480" s="65"/>
      <c r="B480" s="66"/>
      <c r="C480" s="67"/>
      <c r="D480" s="56"/>
      <c r="E480" s="65"/>
      <c r="H480" s="56"/>
      <c r="I480" s="56"/>
    </row>
    <row r="481" spans="1:9" s="68" customFormat="1" x14ac:dyDescent="0.2">
      <c r="A481" s="65"/>
      <c r="B481" s="66"/>
      <c r="C481" s="67"/>
      <c r="D481" s="56"/>
      <c r="E481" s="65"/>
      <c r="H481" s="56"/>
      <c r="I481" s="56"/>
    </row>
    <row r="482" spans="1:9" s="68" customFormat="1" x14ac:dyDescent="0.2">
      <c r="A482" s="65"/>
      <c r="B482" s="66"/>
      <c r="C482" s="67"/>
      <c r="D482" s="56"/>
      <c r="E482" s="65"/>
      <c r="H482" s="56"/>
      <c r="I482" s="56"/>
    </row>
    <row r="483" spans="1:9" s="68" customFormat="1" x14ac:dyDescent="0.2">
      <c r="A483" s="65"/>
      <c r="B483" s="66"/>
      <c r="C483" s="67"/>
      <c r="D483" s="56"/>
      <c r="E483" s="65"/>
      <c r="H483" s="56"/>
      <c r="I483" s="56"/>
    </row>
    <row r="484" spans="1:9" s="68" customFormat="1" x14ac:dyDescent="0.2">
      <c r="A484" s="65"/>
      <c r="B484" s="66"/>
      <c r="C484" s="67"/>
      <c r="D484" s="56"/>
      <c r="E484" s="65"/>
      <c r="H484" s="56"/>
      <c r="I484" s="56"/>
    </row>
    <row r="485" spans="1:9" s="68" customFormat="1" x14ac:dyDescent="0.2">
      <c r="A485" s="65"/>
      <c r="B485" s="66"/>
      <c r="C485" s="67"/>
      <c r="D485" s="56"/>
      <c r="E485" s="65"/>
      <c r="H485" s="56"/>
      <c r="I485" s="56"/>
    </row>
    <row r="486" spans="1:9" s="68" customFormat="1" x14ac:dyDescent="0.2">
      <c r="A486" s="65"/>
      <c r="B486" s="66"/>
      <c r="C486" s="67"/>
      <c r="D486" s="56"/>
      <c r="E486" s="65"/>
      <c r="H486" s="56"/>
      <c r="I486" s="56"/>
    </row>
    <row r="487" spans="1:9" s="68" customFormat="1" x14ac:dyDescent="0.2">
      <c r="A487" s="65"/>
      <c r="B487" s="66"/>
      <c r="C487" s="67"/>
      <c r="D487" s="56"/>
      <c r="E487" s="65"/>
      <c r="H487" s="56"/>
      <c r="I487" s="56"/>
    </row>
    <row r="488" spans="1:9" s="68" customFormat="1" x14ac:dyDescent="0.2">
      <c r="A488" s="65"/>
      <c r="B488" s="66"/>
      <c r="C488" s="67"/>
      <c r="D488" s="56"/>
      <c r="E488" s="65"/>
      <c r="H488" s="56"/>
      <c r="I488" s="56"/>
    </row>
    <row r="489" spans="1:9" s="68" customFormat="1" x14ac:dyDescent="0.2">
      <c r="A489" s="65"/>
      <c r="B489" s="66"/>
      <c r="C489" s="67"/>
      <c r="D489" s="56"/>
      <c r="E489" s="65"/>
      <c r="H489" s="56"/>
      <c r="I489" s="56"/>
    </row>
    <row r="490" spans="1:9" s="68" customFormat="1" x14ac:dyDescent="0.2">
      <c r="A490" s="65"/>
      <c r="B490" s="66"/>
      <c r="C490" s="67"/>
      <c r="D490" s="56"/>
      <c r="E490" s="65"/>
      <c r="H490" s="56"/>
      <c r="I490" s="56"/>
    </row>
    <row r="491" spans="1:9" s="68" customFormat="1" x14ac:dyDescent="0.2">
      <c r="A491" s="65"/>
      <c r="B491" s="66"/>
      <c r="C491" s="67"/>
      <c r="D491" s="56"/>
      <c r="E491" s="65"/>
      <c r="H491" s="56"/>
      <c r="I491" s="56"/>
    </row>
    <row r="492" spans="1:9" s="68" customFormat="1" x14ac:dyDescent="0.2">
      <c r="A492" s="65"/>
      <c r="B492" s="66"/>
      <c r="C492" s="67"/>
      <c r="D492" s="56"/>
      <c r="E492" s="65"/>
      <c r="H492" s="56"/>
      <c r="I492" s="56"/>
    </row>
    <row r="493" spans="1:9" s="68" customFormat="1" x14ac:dyDescent="0.2">
      <c r="A493" s="65"/>
      <c r="B493" s="66"/>
      <c r="C493" s="67"/>
      <c r="D493" s="56"/>
      <c r="E493" s="65"/>
      <c r="H493" s="56"/>
      <c r="I493" s="56"/>
    </row>
    <row r="494" spans="1:9" s="68" customFormat="1" x14ac:dyDescent="0.2">
      <c r="A494" s="65"/>
      <c r="B494" s="66"/>
      <c r="C494" s="67"/>
      <c r="D494" s="56"/>
      <c r="E494" s="65"/>
      <c r="H494" s="56"/>
      <c r="I494" s="56"/>
    </row>
    <row r="495" spans="1:9" s="68" customFormat="1" x14ac:dyDescent="0.2">
      <c r="A495" s="65"/>
      <c r="B495" s="66"/>
      <c r="C495" s="67"/>
      <c r="D495" s="56"/>
      <c r="E495" s="65"/>
      <c r="H495" s="56"/>
      <c r="I495" s="56"/>
    </row>
    <row r="496" spans="1:9" s="68" customFormat="1" x14ac:dyDescent="0.2">
      <c r="A496" s="65"/>
      <c r="B496" s="66"/>
      <c r="C496" s="67"/>
      <c r="D496" s="56"/>
      <c r="E496" s="65"/>
      <c r="H496" s="56"/>
      <c r="I496" s="56"/>
    </row>
    <row r="497" spans="1:9" s="68" customFormat="1" x14ac:dyDescent="0.2">
      <c r="A497" s="65"/>
      <c r="B497" s="66"/>
      <c r="C497" s="67"/>
      <c r="D497" s="56"/>
      <c r="E497" s="65"/>
      <c r="H497" s="56"/>
      <c r="I497" s="56"/>
    </row>
    <row r="498" spans="1:9" s="68" customFormat="1" x14ac:dyDescent="0.2">
      <c r="A498" s="65"/>
      <c r="B498" s="66"/>
      <c r="C498" s="67"/>
      <c r="D498" s="56"/>
      <c r="E498" s="65"/>
      <c r="H498" s="56"/>
      <c r="I498" s="56"/>
    </row>
    <row r="499" spans="1:9" s="68" customFormat="1" x14ac:dyDescent="0.2">
      <c r="A499" s="65"/>
      <c r="B499" s="66"/>
      <c r="C499" s="67"/>
      <c r="D499" s="56"/>
      <c r="E499" s="65"/>
      <c r="H499" s="56"/>
      <c r="I499" s="56"/>
    </row>
    <row r="500" spans="1:9" s="68" customFormat="1" x14ac:dyDescent="0.2">
      <c r="A500" s="65"/>
      <c r="B500" s="66"/>
      <c r="C500" s="67"/>
      <c r="D500" s="56"/>
      <c r="E500" s="65"/>
      <c r="H500" s="56"/>
      <c r="I500" s="56"/>
    </row>
    <row r="501" spans="1:9" s="68" customFormat="1" x14ac:dyDescent="0.2">
      <c r="A501" s="65"/>
      <c r="B501" s="66"/>
      <c r="C501" s="67"/>
      <c r="D501" s="56"/>
      <c r="E501" s="65"/>
      <c r="H501" s="56"/>
      <c r="I501" s="56"/>
    </row>
    <row r="502" spans="1:9" s="68" customFormat="1" x14ac:dyDescent="0.2">
      <c r="A502" s="65"/>
      <c r="B502" s="66"/>
      <c r="C502" s="67"/>
      <c r="D502" s="56"/>
      <c r="E502" s="65"/>
      <c r="H502" s="56"/>
      <c r="I502" s="56"/>
    </row>
    <row r="503" spans="1:9" s="68" customFormat="1" x14ac:dyDescent="0.2">
      <c r="A503" s="65"/>
      <c r="B503" s="66"/>
      <c r="C503" s="67"/>
      <c r="D503" s="56"/>
      <c r="E503" s="65"/>
      <c r="H503" s="56"/>
      <c r="I503" s="56"/>
    </row>
    <row r="504" spans="1:9" s="68" customFormat="1" x14ac:dyDescent="0.2">
      <c r="A504" s="65"/>
      <c r="B504" s="66"/>
      <c r="C504" s="67"/>
      <c r="D504" s="56"/>
      <c r="E504" s="65"/>
      <c r="H504" s="56"/>
      <c r="I504" s="56"/>
    </row>
    <row r="505" spans="1:9" s="68" customFormat="1" x14ac:dyDescent="0.2">
      <c r="A505" s="65"/>
      <c r="B505" s="66"/>
      <c r="C505" s="67"/>
      <c r="D505" s="56"/>
      <c r="E505" s="65"/>
      <c r="H505" s="56"/>
      <c r="I505" s="56"/>
    </row>
    <row r="506" spans="1:9" s="68" customFormat="1" x14ac:dyDescent="0.2">
      <c r="A506" s="65"/>
      <c r="B506" s="66"/>
      <c r="C506" s="67"/>
      <c r="D506" s="56"/>
      <c r="E506" s="65"/>
      <c r="H506" s="56"/>
      <c r="I506" s="56"/>
    </row>
    <row r="507" spans="1:9" s="68" customFormat="1" x14ac:dyDescent="0.2">
      <c r="A507" s="65"/>
      <c r="B507" s="66"/>
      <c r="C507" s="67"/>
      <c r="D507" s="56"/>
      <c r="E507" s="65"/>
      <c r="H507" s="56"/>
      <c r="I507" s="56"/>
    </row>
    <row r="508" spans="1:9" s="68" customFormat="1" x14ac:dyDescent="0.2">
      <c r="A508" s="65"/>
      <c r="B508" s="66"/>
      <c r="C508" s="67"/>
      <c r="D508" s="56"/>
      <c r="E508" s="65"/>
      <c r="H508" s="56"/>
      <c r="I508" s="56"/>
    </row>
    <row r="509" spans="1:9" s="68" customFormat="1" x14ac:dyDescent="0.2">
      <c r="A509" s="65"/>
      <c r="B509" s="66"/>
      <c r="C509" s="67"/>
      <c r="D509" s="56"/>
      <c r="E509" s="65"/>
      <c r="H509" s="56"/>
      <c r="I509" s="56"/>
    </row>
    <row r="510" spans="1:9" s="68" customFormat="1" x14ac:dyDescent="0.2">
      <c r="A510" s="65"/>
      <c r="B510" s="66"/>
      <c r="C510" s="67"/>
      <c r="D510" s="56"/>
      <c r="E510" s="65"/>
      <c r="H510" s="56"/>
      <c r="I510" s="56"/>
    </row>
    <row r="511" spans="1:9" s="68" customFormat="1" x14ac:dyDescent="0.2">
      <c r="A511" s="65"/>
      <c r="B511" s="66"/>
      <c r="C511" s="67"/>
      <c r="D511" s="56"/>
      <c r="E511" s="65"/>
      <c r="H511" s="56"/>
      <c r="I511" s="56"/>
    </row>
    <row r="512" spans="1:9" s="68" customFormat="1" x14ac:dyDescent="0.2">
      <c r="A512" s="65"/>
      <c r="B512" s="66"/>
      <c r="C512" s="67"/>
      <c r="D512" s="56"/>
      <c r="E512" s="65"/>
      <c r="H512" s="56"/>
      <c r="I512" s="56"/>
    </row>
    <row r="513" spans="1:9" s="68" customFormat="1" x14ac:dyDescent="0.2">
      <c r="A513" s="65"/>
      <c r="B513" s="66"/>
      <c r="C513" s="67"/>
      <c r="D513" s="56"/>
      <c r="E513" s="65"/>
      <c r="H513" s="56"/>
      <c r="I513" s="56"/>
    </row>
    <row r="514" spans="1:9" s="68" customFormat="1" x14ac:dyDescent="0.2">
      <c r="A514" s="65"/>
      <c r="B514" s="66"/>
      <c r="C514" s="67"/>
      <c r="D514" s="56"/>
      <c r="E514" s="65"/>
      <c r="H514" s="56"/>
      <c r="I514" s="56"/>
    </row>
    <row r="515" spans="1:9" s="68" customFormat="1" x14ac:dyDescent="0.2">
      <c r="A515" s="65"/>
      <c r="B515" s="66"/>
      <c r="C515" s="67"/>
      <c r="D515" s="56"/>
      <c r="E515" s="65"/>
      <c r="H515" s="56"/>
      <c r="I515" s="56"/>
    </row>
    <row r="516" spans="1:9" s="68" customFormat="1" x14ac:dyDescent="0.2">
      <c r="A516" s="65"/>
      <c r="B516" s="66"/>
      <c r="C516" s="67"/>
      <c r="D516" s="56"/>
      <c r="E516" s="65"/>
      <c r="H516" s="56"/>
      <c r="I516" s="56"/>
    </row>
    <row r="517" spans="1:9" s="68" customFormat="1" x14ac:dyDescent="0.2">
      <c r="A517" s="65"/>
      <c r="B517" s="66"/>
      <c r="C517" s="67"/>
      <c r="D517" s="56"/>
      <c r="E517" s="65"/>
      <c r="H517" s="56"/>
      <c r="I517" s="56"/>
    </row>
    <row r="518" spans="1:9" s="68" customFormat="1" x14ac:dyDescent="0.2">
      <c r="A518" s="65"/>
      <c r="B518" s="66"/>
      <c r="C518" s="67"/>
      <c r="D518" s="56"/>
      <c r="E518" s="65"/>
      <c r="H518" s="56"/>
      <c r="I518" s="56"/>
    </row>
    <row r="519" spans="1:9" s="68" customFormat="1" x14ac:dyDescent="0.2">
      <c r="A519" s="65"/>
      <c r="B519" s="66"/>
      <c r="C519" s="67"/>
      <c r="D519" s="56"/>
      <c r="E519" s="65"/>
      <c r="H519" s="56"/>
      <c r="I519" s="56"/>
    </row>
    <row r="520" spans="1:9" s="68" customFormat="1" x14ac:dyDescent="0.2">
      <c r="A520" s="65"/>
      <c r="B520" s="66"/>
      <c r="C520" s="67"/>
      <c r="D520" s="56"/>
      <c r="E520" s="65"/>
      <c r="H520" s="56"/>
      <c r="I520" s="56"/>
    </row>
    <row r="521" spans="1:9" s="68" customFormat="1" x14ac:dyDescent="0.2">
      <c r="A521" s="65"/>
      <c r="B521" s="66"/>
      <c r="C521" s="67"/>
      <c r="D521" s="56"/>
      <c r="E521" s="65"/>
      <c r="H521" s="56"/>
      <c r="I521" s="56"/>
    </row>
    <row r="522" spans="1:9" s="68" customFormat="1" x14ac:dyDescent="0.2">
      <c r="A522" s="65"/>
      <c r="B522" s="66"/>
      <c r="C522" s="67"/>
      <c r="D522" s="56"/>
      <c r="E522" s="65"/>
      <c r="H522" s="56"/>
      <c r="I522" s="56"/>
    </row>
    <row r="523" spans="1:9" s="68" customFormat="1" x14ac:dyDescent="0.2">
      <c r="A523" s="65"/>
      <c r="B523" s="66"/>
      <c r="C523" s="67"/>
      <c r="D523" s="56"/>
      <c r="E523" s="65"/>
      <c r="H523" s="56"/>
      <c r="I523" s="56"/>
    </row>
    <row r="524" spans="1:9" s="68" customFormat="1" x14ac:dyDescent="0.2">
      <c r="A524" s="65"/>
      <c r="B524" s="66"/>
      <c r="C524" s="67"/>
      <c r="D524" s="56"/>
      <c r="E524" s="65"/>
      <c r="H524" s="56"/>
      <c r="I524" s="56"/>
    </row>
    <row r="525" spans="1:9" s="68" customFormat="1" x14ac:dyDescent="0.2">
      <c r="A525" s="65"/>
      <c r="B525" s="66"/>
      <c r="C525" s="67"/>
      <c r="D525" s="56"/>
      <c r="E525" s="65"/>
      <c r="H525" s="56"/>
      <c r="I525" s="56"/>
    </row>
    <row r="526" spans="1:9" s="68" customFormat="1" x14ac:dyDescent="0.2">
      <c r="A526" s="65"/>
      <c r="B526" s="66"/>
      <c r="C526" s="67"/>
      <c r="D526" s="56"/>
      <c r="E526" s="65"/>
      <c r="H526" s="56"/>
      <c r="I526" s="56"/>
    </row>
    <row r="527" spans="1:9" s="68" customFormat="1" x14ac:dyDescent="0.2">
      <c r="A527" s="65"/>
      <c r="B527" s="66"/>
      <c r="C527" s="67"/>
      <c r="D527" s="56"/>
      <c r="E527" s="65"/>
      <c r="H527" s="56"/>
      <c r="I527" s="56"/>
    </row>
    <row r="528" spans="1:9" s="68" customFormat="1" x14ac:dyDescent="0.2">
      <c r="A528" s="65"/>
      <c r="B528" s="66"/>
      <c r="C528" s="67"/>
      <c r="D528" s="56"/>
      <c r="E528" s="65"/>
      <c r="H528" s="56"/>
      <c r="I528" s="56"/>
    </row>
    <row r="529" spans="1:9" s="68" customFormat="1" x14ac:dyDescent="0.2">
      <c r="A529" s="65"/>
      <c r="B529" s="66"/>
      <c r="C529" s="67"/>
      <c r="D529" s="56"/>
      <c r="E529" s="65"/>
      <c r="H529" s="56"/>
      <c r="I529" s="56"/>
    </row>
    <row r="530" spans="1:9" s="68" customFormat="1" x14ac:dyDescent="0.2">
      <c r="A530" s="65"/>
      <c r="B530" s="66"/>
      <c r="C530" s="67"/>
      <c r="D530" s="56"/>
      <c r="E530" s="65"/>
      <c r="H530" s="56"/>
      <c r="I530" s="56"/>
    </row>
    <row r="531" spans="1:9" s="68" customFormat="1" x14ac:dyDescent="0.2">
      <c r="A531" s="65"/>
      <c r="B531" s="66"/>
      <c r="C531" s="67"/>
      <c r="D531" s="56"/>
      <c r="E531" s="65"/>
      <c r="H531" s="56"/>
      <c r="I531" s="56"/>
    </row>
    <row r="532" spans="1:9" s="68" customFormat="1" x14ac:dyDescent="0.2">
      <c r="A532" s="65"/>
      <c r="B532" s="66"/>
      <c r="C532" s="67"/>
      <c r="D532" s="56"/>
      <c r="E532" s="65"/>
      <c r="H532" s="56"/>
      <c r="I532" s="56"/>
    </row>
    <row r="533" spans="1:9" s="68" customFormat="1" x14ac:dyDescent="0.2">
      <c r="A533" s="65"/>
      <c r="B533" s="66"/>
      <c r="C533" s="67"/>
      <c r="D533" s="56"/>
      <c r="E533" s="65"/>
      <c r="H533" s="56"/>
      <c r="I533" s="56"/>
    </row>
    <row r="534" spans="1:9" s="68" customFormat="1" x14ac:dyDescent="0.2">
      <c r="A534" s="65"/>
      <c r="B534" s="66"/>
      <c r="C534" s="67"/>
      <c r="D534" s="56"/>
      <c r="E534" s="65"/>
      <c r="H534" s="56"/>
      <c r="I534" s="56"/>
    </row>
    <row r="535" spans="1:9" s="68" customFormat="1" x14ac:dyDescent="0.2">
      <c r="A535" s="65"/>
      <c r="B535" s="66"/>
      <c r="C535" s="67"/>
      <c r="D535" s="56"/>
      <c r="E535" s="65"/>
      <c r="H535" s="56"/>
      <c r="I535" s="56"/>
    </row>
    <row r="536" spans="1:9" s="68" customFormat="1" x14ac:dyDescent="0.2">
      <c r="A536" s="65"/>
      <c r="B536" s="66"/>
      <c r="C536" s="67"/>
      <c r="D536" s="56"/>
      <c r="E536" s="65"/>
      <c r="H536" s="56"/>
      <c r="I536" s="56"/>
    </row>
    <row r="537" spans="1:9" s="68" customFormat="1" x14ac:dyDescent="0.2">
      <c r="A537" s="65"/>
      <c r="B537" s="66"/>
      <c r="C537" s="67"/>
      <c r="D537" s="56"/>
      <c r="E537" s="65"/>
      <c r="H537" s="56"/>
      <c r="I537" s="56"/>
    </row>
    <row r="538" spans="1:9" s="68" customFormat="1" x14ac:dyDescent="0.2">
      <c r="A538" s="65"/>
      <c r="B538" s="66"/>
      <c r="C538" s="67"/>
      <c r="D538" s="56"/>
      <c r="E538" s="65"/>
      <c r="H538" s="56"/>
      <c r="I538" s="56"/>
    </row>
    <row r="539" spans="1:9" s="68" customFormat="1" x14ac:dyDescent="0.2">
      <c r="A539" s="65"/>
      <c r="B539" s="66"/>
      <c r="C539" s="67"/>
      <c r="D539" s="56"/>
      <c r="E539" s="65"/>
      <c r="H539" s="56"/>
      <c r="I539" s="56"/>
    </row>
    <row r="540" spans="1:9" s="68" customFormat="1" x14ac:dyDescent="0.2">
      <c r="A540" s="65"/>
      <c r="B540" s="66"/>
      <c r="C540" s="67"/>
      <c r="D540" s="56"/>
      <c r="E540" s="65"/>
      <c r="H540" s="56"/>
      <c r="I540" s="56"/>
    </row>
    <row r="541" spans="1:9" s="68" customFormat="1" x14ac:dyDescent="0.2">
      <c r="A541" s="65"/>
      <c r="B541" s="66"/>
      <c r="C541" s="67"/>
      <c r="D541" s="56"/>
      <c r="E541" s="65"/>
      <c r="H541" s="56"/>
      <c r="I541" s="56"/>
    </row>
    <row r="542" spans="1:9" s="68" customFormat="1" x14ac:dyDescent="0.2">
      <c r="A542" s="65"/>
      <c r="B542" s="66"/>
      <c r="C542" s="67"/>
      <c r="D542" s="56"/>
      <c r="E542" s="65"/>
      <c r="H542" s="56"/>
      <c r="I542" s="56"/>
    </row>
    <row r="543" spans="1:9" s="68" customFormat="1" x14ac:dyDescent="0.2">
      <c r="A543" s="65"/>
      <c r="B543" s="66"/>
      <c r="C543" s="67"/>
      <c r="D543" s="56"/>
      <c r="E543" s="65"/>
      <c r="H543" s="56"/>
      <c r="I543" s="56"/>
    </row>
    <row r="544" spans="1:9" s="68" customFormat="1" x14ac:dyDescent="0.2">
      <c r="A544" s="65"/>
      <c r="B544" s="66"/>
      <c r="C544" s="67"/>
      <c r="D544" s="56"/>
      <c r="E544" s="65"/>
      <c r="H544" s="56"/>
      <c r="I544" s="56"/>
    </row>
    <row r="545" spans="1:9" s="68" customFormat="1" x14ac:dyDescent="0.2">
      <c r="A545" s="65"/>
      <c r="B545" s="66"/>
      <c r="C545" s="67"/>
      <c r="D545" s="56"/>
      <c r="E545" s="65"/>
      <c r="H545" s="56"/>
      <c r="I545" s="56"/>
    </row>
    <row r="546" spans="1:9" s="68" customFormat="1" x14ac:dyDescent="0.2">
      <c r="A546" s="65"/>
      <c r="B546" s="66"/>
      <c r="C546" s="67"/>
      <c r="D546" s="56"/>
      <c r="E546" s="65"/>
      <c r="H546" s="56"/>
      <c r="I546" s="56"/>
    </row>
    <row r="547" spans="1:9" s="68" customFormat="1" x14ac:dyDescent="0.2">
      <c r="A547" s="65"/>
      <c r="B547" s="66"/>
      <c r="C547" s="67"/>
      <c r="D547" s="56"/>
      <c r="E547" s="65"/>
      <c r="H547" s="56"/>
      <c r="I547" s="56"/>
    </row>
    <row r="548" spans="1:9" s="68" customFormat="1" x14ac:dyDescent="0.2">
      <c r="A548" s="65"/>
      <c r="B548" s="66"/>
      <c r="C548" s="67"/>
      <c r="D548" s="56"/>
      <c r="E548" s="65"/>
      <c r="H548" s="56"/>
      <c r="I548" s="56"/>
    </row>
    <row r="549" spans="1:9" s="68" customFormat="1" x14ac:dyDescent="0.2">
      <c r="A549" s="65"/>
      <c r="B549" s="66"/>
      <c r="C549" s="67"/>
      <c r="D549" s="56"/>
      <c r="E549" s="65"/>
      <c r="H549" s="56"/>
      <c r="I549" s="56"/>
    </row>
    <row r="550" spans="1:9" s="68" customFormat="1" x14ac:dyDescent="0.2">
      <c r="A550" s="65"/>
      <c r="B550" s="66"/>
      <c r="C550" s="67"/>
      <c r="D550" s="56"/>
      <c r="E550" s="65"/>
      <c r="H550" s="56"/>
      <c r="I550" s="56"/>
    </row>
    <row r="551" spans="1:9" s="68" customFormat="1" x14ac:dyDescent="0.2">
      <c r="A551" s="65"/>
      <c r="B551" s="66"/>
      <c r="C551" s="67"/>
      <c r="D551" s="56"/>
      <c r="E551" s="65"/>
      <c r="H551" s="56"/>
      <c r="I551" s="56"/>
    </row>
    <row r="552" spans="1:9" s="68" customFormat="1" x14ac:dyDescent="0.2">
      <c r="A552" s="65"/>
      <c r="B552" s="66"/>
      <c r="C552" s="67"/>
      <c r="D552" s="56"/>
      <c r="E552" s="65"/>
      <c r="H552" s="56"/>
      <c r="I552" s="56"/>
    </row>
    <row r="553" spans="1:9" s="68" customFormat="1" x14ac:dyDescent="0.2">
      <c r="A553" s="65"/>
      <c r="B553" s="66"/>
      <c r="C553" s="67"/>
      <c r="D553" s="56"/>
      <c r="E553" s="65"/>
      <c r="H553" s="56"/>
      <c r="I553" s="56"/>
    </row>
    <row r="554" spans="1:9" s="68" customFormat="1" x14ac:dyDescent="0.2">
      <c r="A554" s="65"/>
      <c r="B554" s="66"/>
      <c r="C554" s="67"/>
      <c r="D554" s="56"/>
      <c r="E554" s="65"/>
      <c r="H554" s="56"/>
      <c r="I554" s="56"/>
    </row>
    <row r="555" spans="1:9" s="68" customFormat="1" x14ac:dyDescent="0.2">
      <c r="A555" s="65"/>
      <c r="B555" s="66"/>
      <c r="C555" s="67"/>
      <c r="D555" s="56"/>
      <c r="E555" s="65"/>
      <c r="H555" s="56"/>
      <c r="I555" s="56"/>
    </row>
    <row r="556" spans="1:9" s="68" customFormat="1" x14ac:dyDescent="0.2">
      <c r="A556" s="65"/>
      <c r="B556" s="66"/>
      <c r="C556" s="67"/>
      <c r="D556" s="56"/>
      <c r="E556" s="65"/>
      <c r="H556" s="56"/>
      <c r="I556" s="56"/>
    </row>
    <row r="557" spans="1:9" s="68" customFormat="1" x14ac:dyDescent="0.2">
      <c r="A557" s="65"/>
      <c r="B557" s="66"/>
      <c r="C557" s="67"/>
      <c r="D557" s="56"/>
      <c r="E557" s="65"/>
      <c r="H557" s="56"/>
      <c r="I557" s="56"/>
    </row>
    <row r="558" spans="1:9" s="68" customFormat="1" x14ac:dyDescent="0.2">
      <c r="A558" s="65"/>
      <c r="B558" s="66"/>
      <c r="C558" s="67"/>
      <c r="D558" s="56"/>
      <c r="E558" s="65"/>
      <c r="H558" s="56"/>
      <c r="I558" s="56"/>
    </row>
    <row r="559" spans="1:9" s="68" customFormat="1" x14ac:dyDescent="0.2">
      <c r="A559" s="65"/>
      <c r="B559" s="66"/>
      <c r="C559" s="67"/>
      <c r="D559" s="56"/>
      <c r="E559" s="65"/>
      <c r="H559" s="56"/>
      <c r="I559" s="56"/>
    </row>
    <row r="560" spans="1:9" s="68" customFormat="1" x14ac:dyDescent="0.2">
      <c r="A560" s="65"/>
      <c r="B560" s="66"/>
      <c r="C560" s="67"/>
      <c r="D560" s="56"/>
      <c r="E560" s="65"/>
      <c r="H560" s="56"/>
      <c r="I560" s="56"/>
    </row>
    <row r="561" spans="1:9" s="68" customFormat="1" x14ac:dyDescent="0.2">
      <c r="A561" s="65"/>
      <c r="B561" s="66"/>
      <c r="C561" s="67"/>
      <c r="D561" s="56"/>
      <c r="E561" s="65"/>
      <c r="H561" s="56"/>
      <c r="I561" s="56"/>
    </row>
    <row r="562" spans="1:9" s="68" customFormat="1" x14ac:dyDescent="0.2">
      <c r="A562" s="65"/>
      <c r="B562" s="66"/>
      <c r="C562" s="67"/>
      <c r="D562" s="56"/>
      <c r="E562" s="65"/>
      <c r="H562" s="56"/>
      <c r="I562" s="56"/>
    </row>
    <row r="563" spans="1:9" s="68" customFormat="1" x14ac:dyDescent="0.2">
      <c r="A563" s="65"/>
      <c r="B563" s="66"/>
      <c r="C563" s="67"/>
      <c r="D563" s="56"/>
      <c r="E563" s="65"/>
      <c r="H563" s="56"/>
      <c r="I563" s="56"/>
    </row>
    <row r="564" spans="1:9" s="68" customFormat="1" x14ac:dyDescent="0.2">
      <c r="A564" s="65"/>
      <c r="B564" s="66"/>
      <c r="C564" s="67"/>
      <c r="D564" s="56"/>
      <c r="E564" s="65"/>
      <c r="H564" s="56"/>
      <c r="I564" s="56"/>
    </row>
    <row r="565" spans="1:9" s="68" customFormat="1" x14ac:dyDescent="0.2">
      <c r="A565" s="65"/>
      <c r="B565" s="66"/>
      <c r="C565" s="67"/>
      <c r="D565" s="56"/>
      <c r="E565" s="65"/>
      <c r="H565" s="56"/>
      <c r="I565" s="56"/>
    </row>
    <row r="566" spans="1:9" s="68" customFormat="1" x14ac:dyDescent="0.2">
      <c r="A566" s="65"/>
      <c r="B566" s="66"/>
      <c r="C566" s="67"/>
      <c r="D566" s="56"/>
      <c r="E566" s="65"/>
      <c r="H566" s="56"/>
      <c r="I566" s="56"/>
    </row>
    <row r="567" spans="1:9" s="68" customFormat="1" x14ac:dyDescent="0.2">
      <c r="A567" s="65"/>
      <c r="B567" s="66"/>
      <c r="C567" s="67"/>
      <c r="D567" s="56"/>
      <c r="E567" s="65"/>
      <c r="H567" s="56"/>
      <c r="I567" s="56"/>
    </row>
    <row r="568" spans="1:9" s="68" customFormat="1" x14ac:dyDescent="0.2">
      <c r="A568" s="65"/>
      <c r="B568" s="66"/>
      <c r="C568" s="67"/>
      <c r="D568" s="56"/>
      <c r="E568" s="65"/>
      <c r="H568" s="56"/>
      <c r="I568" s="56"/>
    </row>
    <row r="569" spans="1:9" s="68" customFormat="1" x14ac:dyDescent="0.2">
      <c r="A569" s="65"/>
      <c r="B569" s="66"/>
      <c r="C569" s="67"/>
      <c r="D569" s="56"/>
      <c r="E569" s="65"/>
      <c r="H569" s="56"/>
      <c r="I569" s="56"/>
    </row>
    <row r="570" spans="1:9" s="68" customFormat="1" x14ac:dyDescent="0.2">
      <c r="A570" s="65"/>
      <c r="B570" s="66"/>
      <c r="C570" s="67"/>
      <c r="D570" s="56"/>
      <c r="E570" s="65"/>
      <c r="H570" s="56"/>
      <c r="I570" s="56"/>
    </row>
    <row r="571" spans="1:9" s="68" customFormat="1" x14ac:dyDescent="0.2">
      <c r="A571" s="65"/>
      <c r="B571" s="66"/>
      <c r="C571" s="67"/>
      <c r="D571" s="56"/>
      <c r="E571" s="65"/>
      <c r="H571" s="56"/>
      <c r="I571" s="56"/>
    </row>
    <row r="572" spans="1:9" s="68" customFormat="1" x14ac:dyDescent="0.2">
      <c r="A572" s="65"/>
      <c r="B572" s="66"/>
      <c r="C572" s="67"/>
      <c r="D572" s="56"/>
      <c r="E572" s="65"/>
      <c r="H572" s="56"/>
      <c r="I572" s="56"/>
    </row>
    <row r="573" spans="1:9" s="68" customFormat="1" x14ac:dyDescent="0.2">
      <c r="A573" s="65"/>
      <c r="B573" s="66"/>
      <c r="C573" s="67"/>
      <c r="D573" s="56"/>
      <c r="E573" s="65"/>
      <c r="H573" s="56"/>
      <c r="I573" s="56"/>
    </row>
    <row r="574" spans="1:9" s="68" customFormat="1" x14ac:dyDescent="0.2">
      <c r="A574" s="65"/>
      <c r="B574" s="66"/>
      <c r="C574" s="67"/>
      <c r="D574" s="56"/>
      <c r="E574" s="65"/>
      <c r="H574" s="56"/>
      <c r="I574" s="56"/>
    </row>
  </sheetData>
  <pageMargins left="0.25" right="0.25" top="0.95" bottom="0.75" header="0.09" footer="0.3"/>
  <pageSetup scale="69" orientation="portrait" r:id="rId1"/>
  <headerFooter alignWithMargins="0">
    <oddHeader>&amp;CDepartment of Administrative Services
Elevator Upgrades/Replacements
2000
&amp;A
&amp;D</oddHeader>
    <oddFooter>&amp;LAcct Codes 0017-335-2000
Reversion 6/30/2027
&amp;C&amp;Z&amp;F&amp;R&amp;P/&amp;N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75">
    <tabColor indexed="30"/>
    <pageSetUpPr fitToPage="1"/>
  </sheetPr>
  <dimension ref="A1:G24"/>
  <sheetViews>
    <sheetView zoomScaleNormal="100" workbookViewId="0">
      <selection activeCell="E9" sqref="E9"/>
    </sheetView>
  </sheetViews>
  <sheetFormatPr defaultColWidth="11.42578125" defaultRowHeight="12.75" x14ac:dyDescent="0.2"/>
  <cols>
    <col min="1" max="1" width="3.5703125" style="1" customWidth="1"/>
    <col min="2" max="2" width="25" style="5" customWidth="1"/>
    <col min="3" max="3" width="17.42578125" style="5" customWidth="1"/>
    <col min="4" max="4" width="17" style="4" customWidth="1"/>
    <col min="5" max="5" width="13.42578125" style="4" bestFit="1" customWidth="1"/>
    <col min="6" max="6" width="16.42578125" style="4" customWidth="1"/>
    <col min="7" max="7" width="16.42578125" style="4" bestFit="1" customWidth="1"/>
    <col min="8" max="16384" width="11.42578125" style="5"/>
  </cols>
  <sheetData>
    <row r="1" spans="2:7" ht="24.75" customHeight="1" x14ac:dyDescent="0.25">
      <c r="B1" s="2" t="s">
        <v>0</v>
      </c>
      <c r="C1" s="3"/>
    </row>
    <row r="2" spans="2:7" ht="15.75" x14ac:dyDescent="0.25">
      <c r="B2" s="6" t="s">
        <v>1</v>
      </c>
    </row>
    <row r="3" spans="2:7" ht="15.75" x14ac:dyDescent="0.25">
      <c r="B3" s="7" t="s">
        <v>2</v>
      </c>
      <c r="E3" s="8" t="s">
        <v>3</v>
      </c>
    </row>
    <row r="4" spans="2:7" ht="15.75" x14ac:dyDescent="0.25">
      <c r="B4" s="9" t="s">
        <v>4</v>
      </c>
      <c r="C4" s="10" t="s">
        <v>5</v>
      </c>
    </row>
    <row r="5" spans="2:7" ht="15.75" x14ac:dyDescent="0.25">
      <c r="B5" s="11" t="s">
        <v>66</v>
      </c>
    </row>
    <row r="6" spans="2:7" ht="15.75" x14ac:dyDescent="0.25">
      <c r="B6" s="11" t="s">
        <v>6</v>
      </c>
      <c r="C6" s="12"/>
      <c r="D6" s="13" t="s">
        <v>5</v>
      </c>
    </row>
    <row r="7" spans="2:7" s="1" customFormat="1" ht="26.85" customHeight="1" thickBot="1" x14ac:dyDescent="0.25">
      <c r="B7" s="14" t="s">
        <v>5</v>
      </c>
      <c r="C7" s="15" t="s">
        <v>7</v>
      </c>
      <c r="D7" s="16" t="s">
        <v>8</v>
      </c>
      <c r="E7" s="17" t="s">
        <v>9</v>
      </c>
      <c r="F7" s="18" t="s">
        <v>10</v>
      </c>
      <c r="G7" s="18" t="s">
        <v>11</v>
      </c>
    </row>
    <row r="8" spans="2:7" ht="28.35" customHeight="1" x14ac:dyDescent="0.2">
      <c r="B8" s="1" t="s">
        <v>12</v>
      </c>
      <c r="C8" s="19">
        <v>0</v>
      </c>
      <c r="D8" s="20"/>
      <c r="E8" s="20"/>
      <c r="F8" s="20"/>
      <c r="G8" s="21"/>
    </row>
    <row r="9" spans="2:7" x14ac:dyDescent="0.2">
      <c r="C9" s="22"/>
      <c r="D9" s="23"/>
      <c r="E9" s="23"/>
      <c r="F9" s="23"/>
      <c r="G9" s="21"/>
    </row>
    <row r="10" spans="2:7" x14ac:dyDescent="0.2">
      <c r="B10" s="5" t="s">
        <v>13</v>
      </c>
      <c r="C10" s="22"/>
      <c r="D10" s="20">
        <f>'#XXXX.XX Vendor A'!D23</f>
        <v>0</v>
      </c>
      <c r="E10" s="20">
        <f>'#XXXX.XX Vendor A'!F23</f>
        <v>0</v>
      </c>
      <c r="F10" s="20">
        <f>'#XXXX.XX Vendor A'!H23</f>
        <v>0</v>
      </c>
      <c r="G10" s="21"/>
    </row>
    <row r="11" spans="2:7" x14ac:dyDescent="0.2">
      <c r="B11" s="5" t="s">
        <v>14</v>
      </c>
      <c r="C11" s="22"/>
      <c r="D11" s="20">
        <f>'#XXXX.XX PM TIME'!E23</f>
        <v>0</v>
      </c>
      <c r="E11" s="20">
        <f>'#XXXX.XX PM TIME'!G23</f>
        <v>0</v>
      </c>
      <c r="F11" s="20">
        <f>'#XXXX.XX PM TIME'!I23</f>
        <v>0</v>
      </c>
      <c r="G11" s="21"/>
    </row>
    <row r="12" spans="2:7" x14ac:dyDescent="0.2">
      <c r="B12" s="5" t="s">
        <v>15</v>
      </c>
      <c r="C12" s="23"/>
      <c r="D12" s="24">
        <f>'#XXXX.XX Misc'!G22</f>
        <v>0</v>
      </c>
      <c r="E12" s="24">
        <f>'#XXXX.XX Misc'!G22</f>
        <v>0</v>
      </c>
      <c r="F12" s="20">
        <f>D12-E12</f>
        <v>0</v>
      </c>
      <c r="G12" s="21"/>
    </row>
    <row r="13" spans="2:7" ht="13.35" customHeight="1" x14ac:dyDescent="0.2">
      <c r="C13" s="23"/>
      <c r="D13" s="24"/>
      <c r="E13" s="24"/>
      <c r="F13" s="20"/>
      <c r="G13" s="21"/>
    </row>
    <row r="14" spans="2:7" s="25" customFormat="1" ht="24" customHeight="1" thickBot="1" x14ac:dyDescent="0.3">
      <c r="B14" s="26" t="s">
        <v>16</v>
      </c>
      <c r="C14" s="27">
        <f>SUM(C8:C13)</f>
        <v>0</v>
      </c>
      <c r="D14" s="27">
        <f>SUM(D8:D13)</f>
        <v>0</v>
      </c>
      <c r="E14" s="27">
        <f>SUM(E8:E13)</f>
        <v>0</v>
      </c>
      <c r="F14" s="27">
        <f>SUM(D14-E14)</f>
        <v>0</v>
      </c>
      <c r="G14" s="27">
        <f>C8-D14</f>
        <v>0</v>
      </c>
    </row>
    <row r="15" spans="2:7" ht="13.35" customHeight="1" thickTop="1" x14ac:dyDescent="0.2">
      <c r="D15" s="21"/>
      <c r="E15" s="21"/>
      <c r="F15" s="21"/>
      <c r="G15" s="21"/>
    </row>
    <row r="16" spans="2:7" ht="13.35" customHeight="1" x14ac:dyDescent="0.2">
      <c r="D16" s="21"/>
      <c r="E16" s="21"/>
      <c r="F16" s="21"/>
      <c r="G16" s="21"/>
    </row>
    <row r="17" spans="4:7" ht="13.35" customHeight="1" x14ac:dyDescent="0.2">
      <c r="D17" s="21"/>
      <c r="E17" s="21"/>
      <c r="F17" s="21"/>
      <c r="G17" s="21"/>
    </row>
    <row r="18" spans="4:7" ht="13.35" customHeight="1" x14ac:dyDescent="0.2">
      <c r="D18" s="21"/>
      <c r="E18" s="21"/>
      <c r="F18" s="21"/>
      <c r="G18" s="21"/>
    </row>
    <row r="19" spans="4:7" ht="13.35" customHeight="1" x14ac:dyDescent="0.2">
      <c r="D19" s="21"/>
      <c r="E19" s="21"/>
      <c r="F19" s="21"/>
      <c r="G19" s="21"/>
    </row>
    <row r="20" spans="4:7" ht="13.35" customHeight="1" x14ac:dyDescent="0.2">
      <c r="D20" s="21"/>
      <c r="E20" s="21"/>
      <c r="F20" s="21"/>
      <c r="G20" s="21"/>
    </row>
    <row r="21" spans="4:7" ht="13.35" customHeight="1" x14ac:dyDescent="0.2">
      <c r="D21" s="21"/>
      <c r="E21" s="21"/>
      <c r="F21" s="21"/>
      <c r="G21" s="21"/>
    </row>
    <row r="22" spans="4:7" ht="13.35" customHeight="1" x14ac:dyDescent="0.2">
      <c r="D22" s="21"/>
      <c r="E22" s="21"/>
      <c r="F22" s="21"/>
      <c r="G22" s="21"/>
    </row>
    <row r="23" spans="4:7" x14ac:dyDescent="0.2">
      <c r="D23" s="28"/>
    </row>
    <row r="24" spans="4:7" x14ac:dyDescent="0.2">
      <c r="D24" s="28"/>
    </row>
  </sheetData>
  <pageMargins left="0.25" right="0.25" top="1.35625" bottom="0.75" header="0.09" footer="0.3"/>
  <pageSetup scale="93" orientation="portrait" r:id="rId1"/>
  <headerFooter alignWithMargins="0">
    <oddHeader>&amp;CDepartment of Administrative Services
Elevator Upgrades/Replacements
2000
&amp;A
&amp;D</oddHeader>
    <oddFooter>&amp;LAcct Codes 0017-335-2000
Reversion 6/30/2027
&amp;C&amp;Z&amp;F&amp;R&amp;P/&amp;N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76">
    <tabColor rgb="FF0070C0"/>
    <pageSetUpPr fitToPage="1"/>
  </sheetPr>
  <dimension ref="A1:I627"/>
  <sheetViews>
    <sheetView zoomScaleNormal="100" workbookViewId="0">
      <selection activeCell="E9" sqref="E9"/>
    </sheetView>
  </sheetViews>
  <sheetFormatPr defaultColWidth="11.42578125" defaultRowHeight="12.75" x14ac:dyDescent="0.2"/>
  <cols>
    <col min="1" max="1" width="24.5703125" style="65" customWidth="1"/>
    <col min="2" max="2" width="9.42578125" style="66" customWidth="1"/>
    <col min="3" max="3" width="25" style="67" bestFit="1" customWidth="1"/>
    <col min="4" max="4" width="14.42578125" style="56" customWidth="1"/>
    <col min="5" max="5" width="13.5703125" style="68" customWidth="1"/>
    <col min="6" max="6" width="12.42578125" style="68" customWidth="1"/>
    <col min="7" max="7" width="10.5703125" style="68" customWidth="1"/>
    <col min="8" max="8" width="10.5703125" style="56" bestFit="1" customWidth="1"/>
    <col min="9" max="16384" width="11.42578125" style="56"/>
  </cols>
  <sheetData>
    <row r="1" spans="1:9" s="30" customFormat="1" ht="24.75" customHeight="1" x14ac:dyDescent="0.25">
      <c r="A1" s="2" t="str">
        <f>'RECAP #XXXX.XX'!B1</f>
        <v>xxx xxxxxxxxxxxxxxxxxxxxx</v>
      </c>
      <c r="B1" s="3"/>
      <c r="C1" s="4"/>
      <c r="D1" s="4"/>
      <c r="E1" s="4"/>
      <c r="F1" s="29"/>
      <c r="G1" s="29"/>
    </row>
    <row r="2" spans="1:9" s="30" customFormat="1" ht="15.75" x14ac:dyDescent="0.25">
      <c r="A2" s="6" t="str">
        <f>'RECAP #XXXX.XX'!B2</f>
        <v>Project # xxxx.xx</v>
      </c>
      <c r="B2" s="5"/>
      <c r="C2" s="4"/>
      <c r="D2" s="4"/>
      <c r="E2" s="4"/>
      <c r="F2" s="29"/>
      <c r="G2" s="29"/>
    </row>
    <row r="3" spans="1:9" s="30" customFormat="1" ht="15.75" x14ac:dyDescent="0.25">
      <c r="A3" s="7" t="str">
        <f>'RECAP #XXXX.XX'!B3</f>
        <v>Program code xxxxxx</v>
      </c>
      <c r="B3" s="5"/>
      <c r="C3" s="4"/>
      <c r="D3" s="8" t="str">
        <f>'RECAP #XXXX.XX'!E3</f>
        <v>Major Program xxxx</v>
      </c>
      <c r="E3" s="4"/>
      <c r="F3" s="29"/>
      <c r="G3" s="29"/>
    </row>
    <row r="4" spans="1:9" s="30" customFormat="1" ht="15.75" x14ac:dyDescent="0.25">
      <c r="A4" s="31" t="s">
        <v>17</v>
      </c>
      <c r="B4" s="32"/>
      <c r="C4" s="33"/>
      <c r="D4" s="34" t="s">
        <v>18</v>
      </c>
      <c r="E4" s="29"/>
      <c r="F4" s="29"/>
      <c r="G4" s="29"/>
    </row>
    <row r="5" spans="1:9" s="30" customFormat="1" ht="15.75" x14ac:dyDescent="0.25">
      <c r="A5" s="35" t="s">
        <v>67</v>
      </c>
      <c r="B5" s="36"/>
      <c r="C5" s="37"/>
      <c r="D5" s="38"/>
      <c r="E5" s="39"/>
      <c r="F5" s="40"/>
      <c r="G5" s="40"/>
      <c r="H5" s="36"/>
    </row>
    <row r="6" spans="1:9" s="30" customFormat="1" ht="15.75" x14ac:dyDescent="0.25">
      <c r="A6" s="11" t="str">
        <f>'RECAP #XXXX.XX'!B6</f>
        <v>Project Manager - xxxxxxxxxxxxxxxxxxx</v>
      </c>
      <c r="B6" s="11"/>
      <c r="C6" s="41"/>
      <c r="D6" s="42" t="s">
        <v>19</v>
      </c>
      <c r="E6" s="43"/>
      <c r="F6" s="44"/>
      <c r="G6" s="40"/>
      <c r="H6" s="36"/>
    </row>
    <row r="7" spans="1:9" s="30" customFormat="1" ht="15.75" x14ac:dyDescent="0.25">
      <c r="B7" s="45"/>
      <c r="C7" s="45"/>
      <c r="E7" s="44"/>
      <c r="F7" s="44"/>
      <c r="G7" s="40"/>
      <c r="H7" s="36"/>
      <c r="I7" s="30" t="s">
        <v>5</v>
      </c>
    </row>
    <row r="8" spans="1:9" s="30" customFormat="1" ht="32.25" thickBot="1" x14ac:dyDescent="0.3">
      <c r="A8" s="46" t="s">
        <v>20</v>
      </c>
      <c r="B8" s="47" t="s">
        <v>21</v>
      </c>
      <c r="C8" s="48" t="s">
        <v>22</v>
      </c>
      <c r="D8" s="49" t="s">
        <v>23</v>
      </c>
      <c r="E8" s="49" t="s">
        <v>24</v>
      </c>
      <c r="F8" s="49" t="s">
        <v>25</v>
      </c>
      <c r="G8" s="49" t="s">
        <v>26</v>
      </c>
      <c r="H8" s="49" t="s">
        <v>27</v>
      </c>
      <c r="I8" s="30" t="s">
        <v>5</v>
      </c>
    </row>
    <row r="9" spans="1:9" x14ac:dyDescent="0.2">
      <c r="A9" s="50"/>
      <c r="B9" s="51"/>
      <c r="C9" s="52"/>
      <c r="D9" s="53"/>
      <c r="E9" s="54">
        <f>D9</f>
        <v>0</v>
      </c>
      <c r="F9" s="55"/>
      <c r="G9" s="55"/>
      <c r="H9" s="55">
        <f>E9</f>
        <v>0</v>
      </c>
    </row>
    <row r="10" spans="1:9" x14ac:dyDescent="0.2">
      <c r="A10" s="50"/>
      <c r="B10" s="57"/>
      <c r="C10" s="52"/>
      <c r="D10" s="54"/>
      <c r="E10" s="54">
        <f t="shared" ref="E10:E21" si="0">E9+D10</f>
        <v>0</v>
      </c>
      <c r="F10" s="58"/>
      <c r="G10" s="55">
        <f t="shared" ref="G10:G21" si="1">G9+F10</f>
        <v>0</v>
      </c>
      <c r="H10" s="55">
        <f t="shared" ref="H10:H21" si="2">H9-F10+D10</f>
        <v>0</v>
      </c>
    </row>
    <row r="11" spans="1:9" x14ac:dyDescent="0.2">
      <c r="A11" s="50"/>
      <c r="B11" s="51"/>
      <c r="C11" s="52"/>
      <c r="D11" s="54"/>
      <c r="E11" s="54">
        <f t="shared" si="0"/>
        <v>0</v>
      </c>
      <c r="F11" s="58"/>
      <c r="G11" s="55">
        <f t="shared" si="1"/>
        <v>0</v>
      </c>
      <c r="H11" s="55">
        <f t="shared" si="2"/>
        <v>0</v>
      </c>
    </row>
    <row r="12" spans="1:9" x14ac:dyDescent="0.2">
      <c r="A12" s="50"/>
      <c r="B12" s="51"/>
      <c r="C12" s="52"/>
      <c r="D12" s="54"/>
      <c r="E12" s="54">
        <f t="shared" si="0"/>
        <v>0</v>
      </c>
      <c r="F12" s="58"/>
      <c r="G12" s="55">
        <f t="shared" si="1"/>
        <v>0</v>
      </c>
      <c r="H12" s="55">
        <f t="shared" si="2"/>
        <v>0</v>
      </c>
    </row>
    <row r="13" spans="1:9" x14ac:dyDescent="0.2">
      <c r="A13" s="50"/>
      <c r="B13" s="51"/>
      <c r="C13" s="52"/>
      <c r="D13" s="54"/>
      <c r="E13" s="54">
        <f t="shared" si="0"/>
        <v>0</v>
      </c>
      <c r="F13" s="58"/>
      <c r="G13" s="55">
        <f t="shared" si="1"/>
        <v>0</v>
      </c>
      <c r="H13" s="55">
        <f t="shared" si="2"/>
        <v>0</v>
      </c>
    </row>
    <row r="14" spans="1:9" x14ac:dyDescent="0.2">
      <c r="A14" s="50"/>
      <c r="B14" s="51"/>
      <c r="C14" s="52"/>
      <c r="D14" s="54"/>
      <c r="E14" s="54">
        <f t="shared" si="0"/>
        <v>0</v>
      </c>
      <c r="F14" s="55"/>
      <c r="G14" s="55">
        <f t="shared" si="1"/>
        <v>0</v>
      </c>
      <c r="H14" s="55">
        <f t="shared" si="2"/>
        <v>0</v>
      </c>
    </row>
    <row r="15" spans="1:9" x14ac:dyDescent="0.2">
      <c r="A15" s="50"/>
      <c r="B15" s="51"/>
      <c r="C15" s="52"/>
      <c r="D15" s="54"/>
      <c r="E15" s="54">
        <f t="shared" si="0"/>
        <v>0</v>
      </c>
      <c r="F15" s="58"/>
      <c r="G15" s="55">
        <f t="shared" si="1"/>
        <v>0</v>
      </c>
      <c r="H15" s="55">
        <f t="shared" si="2"/>
        <v>0</v>
      </c>
    </row>
    <row r="16" spans="1:9" x14ac:dyDescent="0.2">
      <c r="A16" s="50"/>
      <c r="B16" s="51"/>
      <c r="C16" s="52"/>
      <c r="D16" s="54"/>
      <c r="E16" s="54">
        <f t="shared" si="0"/>
        <v>0</v>
      </c>
      <c r="F16" s="58"/>
      <c r="G16" s="55">
        <f t="shared" si="1"/>
        <v>0</v>
      </c>
      <c r="H16" s="55">
        <f t="shared" si="2"/>
        <v>0</v>
      </c>
    </row>
    <row r="17" spans="1:8" x14ac:dyDescent="0.2">
      <c r="A17" s="50"/>
      <c r="B17" s="51"/>
      <c r="C17" s="52"/>
      <c r="D17" s="54"/>
      <c r="E17" s="54">
        <f t="shared" si="0"/>
        <v>0</v>
      </c>
      <c r="F17" s="58"/>
      <c r="G17" s="55">
        <f t="shared" si="1"/>
        <v>0</v>
      </c>
      <c r="H17" s="55">
        <f t="shared" si="2"/>
        <v>0</v>
      </c>
    </row>
    <row r="18" spans="1:8" x14ac:dyDescent="0.2">
      <c r="A18" s="50"/>
      <c r="B18" s="51"/>
      <c r="C18" s="52"/>
      <c r="D18" s="54"/>
      <c r="E18" s="54">
        <f t="shared" si="0"/>
        <v>0</v>
      </c>
      <c r="F18" s="58"/>
      <c r="G18" s="55">
        <f t="shared" si="1"/>
        <v>0</v>
      </c>
      <c r="H18" s="55">
        <f t="shared" si="2"/>
        <v>0</v>
      </c>
    </row>
    <row r="19" spans="1:8" x14ac:dyDescent="0.2">
      <c r="A19" s="50"/>
      <c r="B19" s="51"/>
      <c r="C19" s="52"/>
      <c r="D19" s="54"/>
      <c r="E19" s="54">
        <f t="shared" si="0"/>
        <v>0</v>
      </c>
      <c r="F19" s="55"/>
      <c r="G19" s="55">
        <f t="shared" si="1"/>
        <v>0</v>
      </c>
      <c r="H19" s="55">
        <f t="shared" si="2"/>
        <v>0</v>
      </c>
    </row>
    <row r="20" spans="1:8" x14ac:dyDescent="0.2">
      <c r="A20" s="50"/>
      <c r="B20" s="51"/>
      <c r="C20" s="52"/>
      <c r="D20" s="54"/>
      <c r="E20" s="54">
        <f t="shared" si="0"/>
        <v>0</v>
      </c>
      <c r="F20" s="55"/>
      <c r="G20" s="55">
        <f t="shared" si="1"/>
        <v>0</v>
      </c>
      <c r="H20" s="55">
        <f t="shared" si="2"/>
        <v>0</v>
      </c>
    </row>
    <row r="21" spans="1:8" x14ac:dyDescent="0.2">
      <c r="A21" s="50"/>
      <c r="B21" s="51"/>
      <c r="C21" s="59"/>
      <c r="D21" s="54"/>
      <c r="E21" s="54">
        <f t="shared" si="0"/>
        <v>0</v>
      </c>
      <c r="F21" s="55"/>
      <c r="G21" s="55">
        <f t="shared" si="1"/>
        <v>0</v>
      </c>
      <c r="H21" s="55">
        <f t="shared" si="2"/>
        <v>0</v>
      </c>
    </row>
    <row r="22" spans="1:8" x14ac:dyDescent="0.2">
      <c r="A22" s="50"/>
      <c r="B22" s="52"/>
      <c r="C22" s="60"/>
      <c r="D22" s="55"/>
      <c r="E22" s="55"/>
      <c r="F22" s="55"/>
      <c r="G22" s="55"/>
      <c r="H22" s="55"/>
    </row>
    <row r="23" spans="1:8" ht="13.5" thickBot="1" x14ac:dyDescent="0.25">
      <c r="A23" s="50"/>
      <c r="B23" s="61"/>
      <c r="C23" s="62" t="s">
        <v>28</v>
      </c>
      <c r="D23" s="63">
        <f>SUM(D9:D22)</f>
        <v>0</v>
      </c>
      <c r="E23" s="63"/>
      <c r="F23" s="63">
        <f>SUM(F9:F22)</f>
        <v>0</v>
      </c>
      <c r="G23" s="63"/>
      <c r="H23" s="63">
        <f>D23-F23</f>
        <v>0</v>
      </c>
    </row>
    <row r="24" spans="1:8" ht="13.5" thickTop="1" x14ac:dyDescent="0.2">
      <c r="A24" s="50"/>
      <c r="B24" s="52"/>
      <c r="C24" s="60"/>
      <c r="D24" s="55"/>
      <c r="E24" s="55"/>
      <c r="F24" s="55"/>
      <c r="G24" s="55"/>
      <c r="H24" s="55"/>
    </row>
    <row r="25" spans="1:8" x14ac:dyDescent="0.2">
      <c r="A25" s="50"/>
      <c r="B25" s="52"/>
      <c r="C25" s="60"/>
      <c r="D25" s="55"/>
      <c r="E25" s="55"/>
      <c r="F25" s="55"/>
      <c r="G25" s="55"/>
      <c r="H25" s="55"/>
    </row>
    <row r="26" spans="1:8" x14ac:dyDescent="0.2">
      <c r="A26" s="50"/>
      <c r="B26" s="52"/>
      <c r="C26" s="60" t="s">
        <v>226</v>
      </c>
      <c r="D26" s="55"/>
      <c r="E26" s="55"/>
      <c r="F26" s="55"/>
      <c r="G26" s="55"/>
      <c r="H26" s="55">
        <f>D26-F26</f>
        <v>0</v>
      </c>
    </row>
    <row r="27" spans="1:8" x14ac:dyDescent="0.2">
      <c r="A27" s="50"/>
      <c r="B27" s="52"/>
      <c r="C27" s="60" t="s">
        <v>117</v>
      </c>
      <c r="D27" s="55"/>
      <c r="E27" s="55"/>
      <c r="F27" s="55"/>
      <c r="G27" s="55"/>
      <c r="H27" s="55">
        <f>D27-F27</f>
        <v>0</v>
      </c>
    </row>
    <row r="28" spans="1:8" ht="13.5" thickBot="1" x14ac:dyDescent="0.25">
      <c r="A28" s="50"/>
      <c r="B28" s="52"/>
      <c r="C28" s="79" t="s">
        <v>130</v>
      </c>
      <c r="D28" s="63">
        <f>SUM(D24:D27)</f>
        <v>0</v>
      </c>
      <c r="E28" s="125"/>
      <c r="F28" s="63">
        <f>SUM(F24:F27)</f>
        <v>0</v>
      </c>
      <c r="G28" s="125"/>
      <c r="H28" s="63">
        <f>SUM(H24:H27)</f>
        <v>0</v>
      </c>
    </row>
    <row r="29" spans="1:8" ht="13.5" thickTop="1" x14ac:dyDescent="0.2">
      <c r="A29" s="50"/>
      <c r="B29" s="52"/>
      <c r="C29" s="60"/>
      <c r="D29" s="55"/>
      <c r="E29" s="55"/>
      <c r="F29" s="55"/>
      <c r="G29" s="55"/>
      <c r="H29" s="55"/>
    </row>
    <row r="30" spans="1:8" x14ac:dyDescent="0.2">
      <c r="A30" s="50"/>
      <c r="B30" s="52"/>
      <c r="C30" s="60"/>
      <c r="D30" s="55"/>
      <c r="E30" s="55"/>
      <c r="F30" s="55"/>
      <c r="G30" s="55"/>
      <c r="H30" s="55"/>
    </row>
    <row r="31" spans="1:8" x14ac:dyDescent="0.2">
      <c r="A31" s="50"/>
      <c r="B31" s="52"/>
      <c r="C31" s="60"/>
      <c r="D31" s="55"/>
      <c r="E31" s="55"/>
      <c r="F31" s="55"/>
      <c r="G31" s="55"/>
      <c r="H31" s="55"/>
    </row>
    <row r="32" spans="1:8" x14ac:dyDescent="0.2">
      <c r="A32" s="50"/>
      <c r="B32" s="52"/>
      <c r="C32" s="60"/>
      <c r="D32" s="39"/>
      <c r="E32" s="50"/>
      <c r="F32" s="64"/>
      <c r="G32" s="64"/>
      <c r="H32" s="39"/>
    </row>
    <row r="33" spans="1:8" x14ac:dyDescent="0.2">
      <c r="A33" s="50"/>
      <c r="B33" s="52"/>
      <c r="C33" s="60"/>
      <c r="D33" s="39"/>
      <c r="E33" s="50"/>
      <c r="F33" s="64"/>
      <c r="G33" s="64"/>
      <c r="H33" s="39"/>
    </row>
    <row r="34" spans="1:8" x14ac:dyDescent="0.2">
      <c r="A34" s="50"/>
      <c r="B34" s="52"/>
      <c r="C34" s="60"/>
      <c r="D34" s="39"/>
      <c r="E34" s="50"/>
      <c r="F34" s="64"/>
      <c r="G34" s="64"/>
      <c r="H34" s="39"/>
    </row>
    <row r="35" spans="1:8" x14ac:dyDescent="0.2">
      <c r="A35" s="50"/>
      <c r="B35" s="52"/>
      <c r="C35" s="60"/>
      <c r="D35" s="39"/>
      <c r="E35" s="50"/>
      <c r="F35" s="64"/>
      <c r="G35" s="64"/>
      <c r="H35" s="39"/>
    </row>
    <row r="36" spans="1:8" x14ac:dyDescent="0.2">
      <c r="A36" s="50"/>
      <c r="B36" s="52"/>
      <c r="C36" s="60"/>
      <c r="D36" s="39"/>
      <c r="E36" s="50"/>
      <c r="F36" s="64"/>
      <c r="G36" s="64"/>
      <c r="H36" s="39"/>
    </row>
    <row r="37" spans="1:8" x14ac:dyDescent="0.2">
      <c r="A37" s="50"/>
      <c r="B37" s="52"/>
      <c r="C37" s="60"/>
      <c r="D37" s="39"/>
      <c r="E37" s="50"/>
      <c r="F37" s="64"/>
      <c r="G37" s="64"/>
      <c r="H37" s="39"/>
    </row>
    <row r="38" spans="1:8" x14ac:dyDescent="0.2">
      <c r="A38" s="50"/>
      <c r="B38" s="52"/>
      <c r="C38" s="60"/>
      <c r="D38" s="39"/>
      <c r="E38" s="50"/>
      <c r="F38" s="64"/>
      <c r="G38" s="64"/>
      <c r="H38" s="39"/>
    </row>
    <row r="39" spans="1:8" x14ac:dyDescent="0.2">
      <c r="A39" s="50"/>
      <c r="B39" s="52"/>
      <c r="C39" s="60"/>
      <c r="D39" s="39"/>
      <c r="E39" s="50"/>
      <c r="F39" s="64"/>
      <c r="G39" s="64"/>
      <c r="H39" s="39"/>
    </row>
    <row r="40" spans="1:8" x14ac:dyDescent="0.2">
      <c r="A40" s="50"/>
      <c r="B40" s="52"/>
      <c r="C40" s="60"/>
      <c r="D40" s="39"/>
      <c r="E40" s="50"/>
      <c r="F40" s="64"/>
      <c r="G40" s="64"/>
      <c r="H40" s="39"/>
    </row>
    <row r="41" spans="1:8" x14ac:dyDescent="0.2">
      <c r="A41" s="50"/>
      <c r="B41" s="52"/>
      <c r="C41" s="60"/>
      <c r="D41" s="39"/>
      <c r="E41" s="50"/>
      <c r="F41" s="64"/>
      <c r="G41" s="64"/>
      <c r="H41" s="39"/>
    </row>
    <row r="42" spans="1:8" x14ac:dyDescent="0.2">
      <c r="E42" s="65"/>
    </row>
    <row r="43" spans="1:8" x14ac:dyDescent="0.2">
      <c r="E43" s="65"/>
    </row>
    <row r="44" spans="1:8" x14ac:dyDescent="0.2">
      <c r="E44" s="65"/>
    </row>
    <row r="45" spans="1:8" x14ac:dyDescent="0.2">
      <c r="E45" s="65"/>
    </row>
    <row r="46" spans="1:8" x14ac:dyDescent="0.2">
      <c r="E46" s="65"/>
    </row>
    <row r="47" spans="1:8" x14ac:dyDescent="0.2">
      <c r="E47" s="65"/>
    </row>
    <row r="48" spans="1:8" x14ac:dyDescent="0.2">
      <c r="E48" s="65"/>
    </row>
    <row r="49" spans="5:5" x14ac:dyDescent="0.2">
      <c r="E49" s="65"/>
    </row>
    <row r="50" spans="5:5" x14ac:dyDescent="0.2">
      <c r="E50" s="65"/>
    </row>
    <row r="51" spans="5:5" x14ac:dyDescent="0.2">
      <c r="E51" s="65"/>
    </row>
    <row r="52" spans="5:5" x14ac:dyDescent="0.2">
      <c r="E52" s="65"/>
    </row>
    <row r="53" spans="5:5" x14ac:dyDescent="0.2">
      <c r="E53" s="65"/>
    </row>
    <row r="54" spans="5:5" x14ac:dyDescent="0.2">
      <c r="E54" s="65"/>
    </row>
    <row r="55" spans="5:5" x14ac:dyDescent="0.2">
      <c r="E55" s="65"/>
    </row>
    <row r="56" spans="5:5" x14ac:dyDescent="0.2">
      <c r="E56" s="65"/>
    </row>
    <row r="57" spans="5:5" x14ac:dyDescent="0.2">
      <c r="E57" s="65"/>
    </row>
    <row r="58" spans="5:5" x14ac:dyDescent="0.2">
      <c r="E58" s="65"/>
    </row>
    <row r="59" spans="5:5" x14ac:dyDescent="0.2">
      <c r="E59" s="65"/>
    </row>
    <row r="60" spans="5:5" x14ac:dyDescent="0.2">
      <c r="E60" s="65"/>
    </row>
    <row r="61" spans="5:5" x14ac:dyDescent="0.2">
      <c r="E61" s="65"/>
    </row>
    <row r="62" spans="5:5" x14ac:dyDescent="0.2">
      <c r="E62" s="65"/>
    </row>
    <row r="63" spans="5:5" x14ac:dyDescent="0.2">
      <c r="E63" s="65"/>
    </row>
    <row r="64" spans="5:5" x14ac:dyDescent="0.2">
      <c r="E64" s="65"/>
    </row>
    <row r="65" spans="5:5" x14ac:dyDescent="0.2">
      <c r="E65" s="65"/>
    </row>
    <row r="66" spans="5:5" x14ac:dyDescent="0.2">
      <c r="E66" s="65"/>
    </row>
    <row r="67" spans="5:5" x14ac:dyDescent="0.2">
      <c r="E67" s="65"/>
    </row>
    <row r="68" spans="5:5" x14ac:dyDescent="0.2">
      <c r="E68" s="65"/>
    </row>
    <row r="69" spans="5:5" x14ac:dyDescent="0.2">
      <c r="E69" s="65"/>
    </row>
    <row r="70" spans="5:5" x14ac:dyDescent="0.2">
      <c r="E70" s="65"/>
    </row>
    <row r="71" spans="5:5" x14ac:dyDescent="0.2">
      <c r="E71" s="65"/>
    </row>
    <row r="72" spans="5:5" x14ac:dyDescent="0.2">
      <c r="E72" s="65"/>
    </row>
    <row r="73" spans="5:5" x14ac:dyDescent="0.2">
      <c r="E73" s="65"/>
    </row>
    <row r="74" spans="5:5" x14ac:dyDescent="0.2">
      <c r="E74" s="65"/>
    </row>
    <row r="75" spans="5:5" x14ac:dyDescent="0.2">
      <c r="E75" s="65"/>
    </row>
    <row r="76" spans="5:5" x14ac:dyDescent="0.2">
      <c r="E76" s="65"/>
    </row>
    <row r="77" spans="5:5" x14ac:dyDescent="0.2">
      <c r="E77" s="65"/>
    </row>
    <row r="78" spans="5:5" x14ac:dyDescent="0.2">
      <c r="E78" s="65"/>
    </row>
    <row r="79" spans="5:5" x14ac:dyDescent="0.2">
      <c r="E79" s="65"/>
    </row>
    <row r="80" spans="5:5" x14ac:dyDescent="0.2">
      <c r="E80" s="65"/>
    </row>
    <row r="81" spans="5:5" x14ac:dyDescent="0.2">
      <c r="E81" s="65"/>
    </row>
    <row r="82" spans="5:5" x14ac:dyDescent="0.2">
      <c r="E82" s="65"/>
    </row>
    <row r="83" spans="5:5" x14ac:dyDescent="0.2">
      <c r="E83" s="65"/>
    </row>
    <row r="84" spans="5:5" x14ac:dyDescent="0.2">
      <c r="E84" s="65"/>
    </row>
    <row r="85" spans="5:5" x14ac:dyDescent="0.2">
      <c r="E85" s="65"/>
    </row>
    <row r="86" spans="5:5" x14ac:dyDescent="0.2">
      <c r="E86" s="65"/>
    </row>
    <row r="87" spans="5:5" x14ac:dyDescent="0.2">
      <c r="E87" s="65"/>
    </row>
    <row r="88" spans="5:5" x14ac:dyDescent="0.2">
      <c r="E88" s="65"/>
    </row>
    <row r="89" spans="5:5" x14ac:dyDescent="0.2">
      <c r="E89" s="65"/>
    </row>
    <row r="90" spans="5:5" x14ac:dyDescent="0.2">
      <c r="E90" s="65"/>
    </row>
    <row r="91" spans="5:5" x14ac:dyDescent="0.2">
      <c r="E91" s="65"/>
    </row>
    <row r="92" spans="5:5" x14ac:dyDescent="0.2">
      <c r="E92" s="65"/>
    </row>
    <row r="93" spans="5:5" x14ac:dyDescent="0.2">
      <c r="E93" s="65"/>
    </row>
    <row r="94" spans="5:5" x14ac:dyDescent="0.2">
      <c r="E94" s="65"/>
    </row>
    <row r="95" spans="5:5" x14ac:dyDescent="0.2">
      <c r="E95" s="65"/>
    </row>
    <row r="96" spans="5:5" x14ac:dyDescent="0.2">
      <c r="E96" s="65"/>
    </row>
    <row r="97" spans="5:5" x14ac:dyDescent="0.2">
      <c r="E97" s="65"/>
    </row>
    <row r="98" spans="5:5" x14ac:dyDescent="0.2">
      <c r="E98" s="65"/>
    </row>
    <row r="99" spans="5:5" x14ac:dyDescent="0.2">
      <c r="E99" s="65"/>
    </row>
    <row r="100" spans="5:5" x14ac:dyDescent="0.2">
      <c r="E100" s="65"/>
    </row>
    <row r="101" spans="5:5" x14ac:dyDescent="0.2">
      <c r="E101" s="65"/>
    </row>
    <row r="102" spans="5:5" x14ac:dyDescent="0.2">
      <c r="E102" s="65"/>
    </row>
    <row r="103" spans="5:5" x14ac:dyDescent="0.2">
      <c r="E103" s="65"/>
    </row>
    <row r="104" spans="5:5" x14ac:dyDescent="0.2">
      <c r="E104" s="65"/>
    </row>
    <row r="105" spans="5:5" x14ac:dyDescent="0.2">
      <c r="E105" s="65"/>
    </row>
    <row r="106" spans="5:5" x14ac:dyDescent="0.2">
      <c r="E106" s="65"/>
    </row>
    <row r="107" spans="5:5" x14ac:dyDescent="0.2">
      <c r="E107" s="65"/>
    </row>
    <row r="108" spans="5:5" x14ac:dyDescent="0.2">
      <c r="E108" s="65"/>
    </row>
    <row r="109" spans="5:5" x14ac:dyDescent="0.2">
      <c r="E109" s="65"/>
    </row>
    <row r="110" spans="5:5" x14ac:dyDescent="0.2">
      <c r="E110" s="65"/>
    </row>
    <row r="111" spans="5:5" x14ac:dyDescent="0.2">
      <c r="E111" s="65"/>
    </row>
    <row r="112" spans="5:5" x14ac:dyDescent="0.2">
      <c r="E112" s="65"/>
    </row>
    <row r="113" spans="5:5" x14ac:dyDescent="0.2">
      <c r="E113" s="65"/>
    </row>
    <row r="114" spans="5:5" x14ac:dyDescent="0.2">
      <c r="E114" s="65"/>
    </row>
    <row r="115" spans="5:5" x14ac:dyDescent="0.2">
      <c r="E115" s="65"/>
    </row>
    <row r="116" spans="5:5" x14ac:dyDescent="0.2">
      <c r="E116" s="65"/>
    </row>
    <row r="117" spans="5:5" x14ac:dyDescent="0.2">
      <c r="E117" s="65"/>
    </row>
    <row r="118" spans="5:5" x14ac:dyDescent="0.2">
      <c r="E118" s="65"/>
    </row>
    <row r="119" spans="5:5" x14ac:dyDescent="0.2">
      <c r="E119" s="65"/>
    </row>
    <row r="120" spans="5:5" x14ac:dyDescent="0.2">
      <c r="E120" s="65"/>
    </row>
    <row r="121" spans="5:5" x14ac:dyDescent="0.2">
      <c r="E121" s="65"/>
    </row>
    <row r="122" spans="5:5" x14ac:dyDescent="0.2">
      <c r="E122" s="65"/>
    </row>
    <row r="123" spans="5:5" x14ac:dyDescent="0.2">
      <c r="E123" s="65"/>
    </row>
    <row r="124" spans="5:5" x14ac:dyDescent="0.2">
      <c r="E124" s="65"/>
    </row>
    <row r="125" spans="5:5" x14ac:dyDescent="0.2">
      <c r="E125" s="65"/>
    </row>
    <row r="126" spans="5:5" x14ac:dyDescent="0.2">
      <c r="E126" s="65"/>
    </row>
    <row r="127" spans="5:5" x14ac:dyDescent="0.2">
      <c r="E127" s="65"/>
    </row>
    <row r="128" spans="5:5" x14ac:dyDescent="0.2">
      <c r="E128" s="65"/>
    </row>
    <row r="129" spans="5:5" x14ac:dyDescent="0.2">
      <c r="E129" s="65"/>
    </row>
    <row r="130" spans="5:5" x14ac:dyDescent="0.2">
      <c r="E130" s="65"/>
    </row>
    <row r="131" spans="5:5" x14ac:dyDescent="0.2">
      <c r="E131" s="65"/>
    </row>
    <row r="132" spans="5:5" x14ac:dyDescent="0.2">
      <c r="E132" s="65"/>
    </row>
    <row r="133" spans="5:5" x14ac:dyDescent="0.2">
      <c r="E133" s="65"/>
    </row>
    <row r="134" spans="5:5" x14ac:dyDescent="0.2">
      <c r="E134" s="65"/>
    </row>
    <row r="135" spans="5:5" x14ac:dyDescent="0.2">
      <c r="E135" s="65"/>
    </row>
    <row r="136" spans="5:5" x14ac:dyDescent="0.2">
      <c r="E136" s="65"/>
    </row>
    <row r="137" spans="5:5" x14ac:dyDescent="0.2">
      <c r="E137" s="65"/>
    </row>
    <row r="138" spans="5:5" x14ac:dyDescent="0.2">
      <c r="E138" s="65"/>
    </row>
    <row r="139" spans="5:5" x14ac:dyDescent="0.2">
      <c r="E139" s="65"/>
    </row>
    <row r="140" spans="5:5" x14ac:dyDescent="0.2">
      <c r="E140" s="65"/>
    </row>
    <row r="141" spans="5:5" x14ac:dyDescent="0.2">
      <c r="E141" s="65"/>
    </row>
    <row r="142" spans="5:5" x14ac:dyDescent="0.2">
      <c r="E142" s="65"/>
    </row>
    <row r="143" spans="5:5" x14ac:dyDescent="0.2">
      <c r="E143" s="65"/>
    </row>
    <row r="144" spans="5:5" x14ac:dyDescent="0.2">
      <c r="E144" s="65"/>
    </row>
    <row r="145" spans="5:5" x14ac:dyDescent="0.2">
      <c r="E145" s="65"/>
    </row>
    <row r="146" spans="5:5" x14ac:dyDescent="0.2">
      <c r="E146" s="65"/>
    </row>
    <row r="147" spans="5:5" x14ac:dyDescent="0.2">
      <c r="E147" s="65"/>
    </row>
    <row r="148" spans="5:5" x14ac:dyDescent="0.2">
      <c r="E148" s="65"/>
    </row>
    <row r="149" spans="5:5" x14ac:dyDescent="0.2">
      <c r="E149" s="65"/>
    </row>
    <row r="150" spans="5:5" x14ac:dyDescent="0.2">
      <c r="E150" s="65"/>
    </row>
    <row r="151" spans="5:5" x14ac:dyDescent="0.2">
      <c r="E151" s="65"/>
    </row>
    <row r="152" spans="5:5" x14ac:dyDescent="0.2">
      <c r="E152" s="65"/>
    </row>
    <row r="153" spans="5:5" x14ac:dyDescent="0.2">
      <c r="E153" s="65"/>
    </row>
    <row r="154" spans="5:5" x14ac:dyDescent="0.2">
      <c r="E154" s="65"/>
    </row>
    <row r="155" spans="5:5" x14ac:dyDescent="0.2">
      <c r="E155" s="65"/>
    </row>
    <row r="156" spans="5:5" x14ac:dyDescent="0.2">
      <c r="E156" s="65"/>
    </row>
    <row r="157" spans="5:5" x14ac:dyDescent="0.2">
      <c r="E157" s="65"/>
    </row>
    <row r="158" spans="5:5" x14ac:dyDescent="0.2">
      <c r="E158" s="65"/>
    </row>
    <row r="159" spans="5:5" x14ac:dyDescent="0.2">
      <c r="E159" s="65"/>
    </row>
    <row r="160" spans="5:5" x14ac:dyDescent="0.2">
      <c r="E160" s="65"/>
    </row>
    <row r="161" spans="5:5" x14ac:dyDescent="0.2">
      <c r="E161" s="65"/>
    </row>
    <row r="162" spans="5:5" x14ac:dyDescent="0.2">
      <c r="E162" s="65"/>
    </row>
    <row r="163" spans="5:5" x14ac:dyDescent="0.2">
      <c r="E163" s="65"/>
    </row>
    <row r="164" spans="5:5" x14ac:dyDescent="0.2">
      <c r="E164" s="65"/>
    </row>
    <row r="165" spans="5:5" x14ac:dyDescent="0.2">
      <c r="E165" s="65"/>
    </row>
    <row r="166" spans="5:5" x14ac:dyDescent="0.2">
      <c r="E166" s="65"/>
    </row>
    <row r="167" spans="5:5" x14ac:dyDescent="0.2">
      <c r="E167" s="65"/>
    </row>
    <row r="168" spans="5:5" x14ac:dyDescent="0.2">
      <c r="E168" s="65"/>
    </row>
    <row r="169" spans="5:5" x14ac:dyDescent="0.2">
      <c r="E169" s="65"/>
    </row>
    <row r="170" spans="5:5" x14ac:dyDescent="0.2">
      <c r="E170" s="65"/>
    </row>
    <row r="171" spans="5:5" x14ac:dyDescent="0.2">
      <c r="E171" s="65"/>
    </row>
    <row r="172" spans="5:5" x14ac:dyDescent="0.2">
      <c r="E172" s="65"/>
    </row>
    <row r="173" spans="5:5" x14ac:dyDescent="0.2">
      <c r="E173" s="65"/>
    </row>
    <row r="174" spans="5:5" x14ac:dyDescent="0.2">
      <c r="E174" s="65"/>
    </row>
    <row r="175" spans="5:5" x14ac:dyDescent="0.2">
      <c r="E175" s="65"/>
    </row>
    <row r="176" spans="5:5" x14ac:dyDescent="0.2">
      <c r="E176" s="65"/>
    </row>
    <row r="177" spans="5:5" x14ac:dyDescent="0.2">
      <c r="E177" s="65"/>
    </row>
    <row r="178" spans="5:5" x14ac:dyDescent="0.2">
      <c r="E178" s="65"/>
    </row>
    <row r="179" spans="5:5" x14ac:dyDescent="0.2">
      <c r="E179" s="65"/>
    </row>
    <row r="180" spans="5:5" x14ac:dyDescent="0.2">
      <c r="E180" s="65"/>
    </row>
    <row r="181" spans="5:5" x14ac:dyDescent="0.2">
      <c r="E181" s="65"/>
    </row>
    <row r="182" spans="5:5" x14ac:dyDescent="0.2">
      <c r="E182" s="65"/>
    </row>
    <row r="183" spans="5:5" x14ac:dyDescent="0.2">
      <c r="E183" s="65"/>
    </row>
    <row r="184" spans="5:5" x14ac:dyDescent="0.2">
      <c r="E184" s="65"/>
    </row>
    <row r="185" spans="5:5" x14ac:dyDescent="0.2">
      <c r="E185" s="65"/>
    </row>
    <row r="186" spans="5:5" x14ac:dyDescent="0.2">
      <c r="E186" s="65"/>
    </row>
    <row r="187" spans="5:5" x14ac:dyDescent="0.2">
      <c r="E187" s="65"/>
    </row>
    <row r="188" spans="5:5" x14ac:dyDescent="0.2">
      <c r="E188" s="65"/>
    </row>
    <row r="189" spans="5:5" x14ac:dyDescent="0.2">
      <c r="E189" s="65"/>
    </row>
    <row r="190" spans="5:5" x14ac:dyDescent="0.2">
      <c r="E190" s="65"/>
    </row>
    <row r="191" spans="5:5" x14ac:dyDescent="0.2">
      <c r="E191" s="65"/>
    </row>
    <row r="192" spans="5:5" x14ac:dyDescent="0.2">
      <c r="E192" s="65"/>
    </row>
    <row r="193" spans="5:5" x14ac:dyDescent="0.2">
      <c r="E193" s="65"/>
    </row>
    <row r="194" spans="5:5" x14ac:dyDescent="0.2">
      <c r="E194" s="65"/>
    </row>
    <row r="195" spans="5:5" x14ac:dyDescent="0.2">
      <c r="E195" s="65"/>
    </row>
    <row r="196" spans="5:5" x14ac:dyDescent="0.2">
      <c r="E196" s="65"/>
    </row>
    <row r="197" spans="5:5" x14ac:dyDescent="0.2">
      <c r="E197" s="65"/>
    </row>
    <row r="198" spans="5:5" x14ac:dyDescent="0.2">
      <c r="E198" s="65"/>
    </row>
    <row r="199" spans="5:5" x14ac:dyDescent="0.2">
      <c r="E199" s="65"/>
    </row>
    <row r="200" spans="5:5" x14ac:dyDescent="0.2">
      <c r="E200" s="65"/>
    </row>
    <row r="201" spans="5:5" x14ac:dyDescent="0.2">
      <c r="E201" s="65"/>
    </row>
    <row r="202" spans="5:5" x14ac:dyDescent="0.2">
      <c r="E202" s="65"/>
    </row>
    <row r="203" spans="5:5" x14ac:dyDescent="0.2">
      <c r="E203" s="65"/>
    </row>
    <row r="204" spans="5:5" x14ac:dyDescent="0.2">
      <c r="E204" s="65"/>
    </row>
    <row r="205" spans="5:5" x14ac:dyDescent="0.2">
      <c r="E205" s="65"/>
    </row>
    <row r="206" spans="5:5" x14ac:dyDescent="0.2">
      <c r="E206" s="65"/>
    </row>
    <row r="207" spans="5:5" x14ac:dyDescent="0.2">
      <c r="E207" s="65"/>
    </row>
    <row r="208" spans="5:5" x14ac:dyDescent="0.2">
      <c r="E208" s="65"/>
    </row>
    <row r="209" spans="5:5" x14ac:dyDescent="0.2">
      <c r="E209" s="65"/>
    </row>
    <row r="210" spans="5:5" x14ac:dyDescent="0.2">
      <c r="E210" s="65"/>
    </row>
    <row r="211" spans="5:5" x14ac:dyDescent="0.2">
      <c r="E211" s="65"/>
    </row>
    <row r="212" spans="5:5" x14ac:dyDescent="0.2">
      <c r="E212" s="65"/>
    </row>
    <row r="213" spans="5:5" x14ac:dyDescent="0.2">
      <c r="E213" s="65"/>
    </row>
    <row r="214" spans="5:5" x14ac:dyDescent="0.2">
      <c r="E214" s="65"/>
    </row>
    <row r="215" spans="5:5" x14ac:dyDescent="0.2">
      <c r="E215" s="65"/>
    </row>
    <row r="216" spans="5:5" x14ac:dyDescent="0.2">
      <c r="E216" s="65"/>
    </row>
    <row r="217" spans="5:5" x14ac:dyDescent="0.2">
      <c r="E217" s="65"/>
    </row>
    <row r="218" spans="5:5" x14ac:dyDescent="0.2">
      <c r="E218" s="65"/>
    </row>
    <row r="219" spans="5:5" x14ac:dyDescent="0.2">
      <c r="E219" s="65"/>
    </row>
    <row r="220" spans="5:5" x14ac:dyDescent="0.2">
      <c r="E220" s="65"/>
    </row>
    <row r="221" spans="5:5" x14ac:dyDescent="0.2">
      <c r="E221" s="65"/>
    </row>
    <row r="222" spans="5:5" x14ac:dyDescent="0.2">
      <c r="E222" s="65"/>
    </row>
    <row r="223" spans="5:5" x14ac:dyDescent="0.2">
      <c r="E223" s="65"/>
    </row>
    <row r="224" spans="5:5" x14ac:dyDescent="0.2">
      <c r="E224" s="65"/>
    </row>
    <row r="225" spans="5:5" x14ac:dyDescent="0.2">
      <c r="E225" s="65"/>
    </row>
    <row r="226" spans="5:5" x14ac:dyDescent="0.2">
      <c r="E226" s="65"/>
    </row>
    <row r="227" spans="5:5" x14ac:dyDescent="0.2">
      <c r="E227" s="65"/>
    </row>
    <row r="228" spans="5:5" x14ac:dyDescent="0.2">
      <c r="E228" s="65"/>
    </row>
    <row r="229" spans="5:5" x14ac:dyDescent="0.2">
      <c r="E229" s="65"/>
    </row>
    <row r="230" spans="5:5" x14ac:dyDescent="0.2">
      <c r="E230" s="65"/>
    </row>
    <row r="231" spans="5:5" x14ac:dyDescent="0.2">
      <c r="E231" s="65"/>
    </row>
    <row r="232" spans="5:5" x14ac:dyDescent="0.2">
      <c r="E232" s="65"/>
    </row>
    <row r="233" spans="5:5" x14ac:dyDescent="0.2">
      <c r="E233" s="65"/>
    </row>
    <row r="234" spans="5:5" x14ac:dyDescent="0.2">
      <c r="E234" s="65"/>
    </row>
    <row r="235" spans="5:5" x14ac:dyDescent="0.2">
      <c r="E235" s="65"/>
    </row>
    <row r="236" spans="5:5" x14ac:dyDescent="0.2">
      <c r="E236" s="65"/>
    </row>
    <row r="237" spans="5:5" x14ac:dyDescent="0.2">
      <c r="E237" s="65"/>
    </row>
    <row r="238" spans="5:5" x14ac:dyDescent="0.2">
      <c r="E238" s="65"/>
    </row>
    <row r="239" spans="5:5" x14ac:dyDescent="0.2">
      <c r="E239" s="65"/>
    </row>
    <row r="240" spans="5:5" x14ac:dyDescent="0.2">
      <c r="E240" s="65"/>
    </row>
    <row r="241" spans="5:5" x14ac:dyDescent="0.2">
      <c r="E241" s="65"/>
    </row>
    <row r="242" spans="5:5" x14ac:dyDescent="0.2">
      <c r="E242" s="65"/>
    </row>
    <row r="243" spans="5:5" x14ac:dyDescent="0.2">
      <c r="E243" s="65"/>
    </row>
    <row r="244" spans="5:5" x14ac:dyDescent="0.2">
      <c r="E244" s="65"/>
    </row>
    <row r="245" spans="5:5" x14ac:dyDescent="0.2">
      <c r="E245" s="65"/>
    </row>
    <row r="246" spans="5:5" x14ac:dyDescent="0.2">
      <c r="E246" s="65"/>
    </row>
    <row r="247" spans="5:5" x14ac:dyDescent="0.2">
      <c r="E247" s="65"/>
    </row>
    <row r="248" spans="5:5" x14ac:dyDescent="0.2">
      <c r="E248" s="65"/>
    </row>
    <row r="249" spans="5:5" x14ac:dyDescent="0.2">
      <c r="E249" s="65"/>
    </row>
    <row r="250" spans="5:5" x14ac:dyDescent="0.2">
      <c r="E250" s="65"/>
    </row>
    <row r="251" spans="5:5" x14ac:dyDescent="0.2">
      <c r="E251" s="65"/>
    </row>
    <row r="252" spans="5:5" x14ac:dyDescent="0.2">
      <c r="E252" s="65"/>
    </row>
    <row r="253" spans="5:5" x14ac:dyDescent="0.2">
      <c r="E253" s="65"/>
    </row>
    <row r="254" spans="5:5" x14ac:dyDescent="0.2">
      <c r="E254" s="65"/>
    </row>
    <row r="255" spans="5:5" x14ac:dyDescent="0.2">
      <c r="E255" s="65"/>
    </row>
    <row r="256" spans="5:5" x14ac:dyDescent="0.2">
      <c r="E256" s="65"/>
    </row>
    <row r="257" spans="5:5" x14ac:dyDescent="0.2">
      <c r="E257" s="65"/>
    </row>
    <row r="258" spans="5:5" x14ac:dyDescent="0.2">
      <c r="E258" s="65"/>
    </row>
    <row r="259" spans="5:5" x14ac:dyDescent="0.2">
      <c r="E259" s="65"/>
    </row>
    <row r="260" spans="5:5" x14ac:dyDescent="0.2">
      <c r="E260" s="65"/>
    </row>
    <row r="261" spans="5:5" x14ac:dyDescent="0.2">
      <c r="E261" s="65"/>
    </row>
    <row r="262" spans="5:5" x14ac:dyDescent="0.2">
      <c r="E262" s="65"/>
    </row>
    <row r="263" spans="5:5" x14ac:dyDescent="0.2">
      <c r="E263" s="65"/>
    </row>
    <row r="264" spans="5:5" x14ac:dyDescent="0.2">
      <c r="E264" s="65"/>
    </row>
    <row r="265" spans="5:5" x14ac:dyDescent="0.2">
      <c r="E265" s="65"/>
    </row>
    <row r="266" spans="5:5" x14ac:dyDescent="0.2">
      <c r="E266" s="65"/>
    </row>
    <row r="267" spans="5:5" x14ac:dyDescent="0.2">
      <c r="E267" s="65"/>
    </row>
    <row r="268" spans="5:5" x14ac:dyDescent="0.2">
      <c r="E268" s="65"/>
    </row>
    <row r="269" spans="5:5" x14ac:dyDescent="0.2">
      <c r="E269" s="65"/>
    </row>
    <row r="270" spans="5:5" x14ac:dyDescent="0.2">
      <c r="E270" s="65"/>
    </row>
    <row r="271" spans="5:5" x14ac:dyDescent="0.2">
      <c r="E271" s="65"/>
    </row>
    <row r="272" spans="5:5" x14ac:dyDescent="0.2">
      <c r="E272" s="65"/>
    </row>
    <row r="273" spans="5:5" x14ac:dyDescent="0.2">
      <c r="E273" s="65"/>
    </row>
    <row r="274" spans="5:5" x14ac:dyDescent="0.2">
      <c r="E274" s="65"/>
    </row>
    <row r="275" spans="5:5" x14ac:dyDescent="0.2">
      <c r="E275" s="65"/>
    </row>
    <row r="276" spans="5:5" x14ac:dyDescent="0.2">
      <c r="E276" s="65"/>
    </row>
    <row r="277" spans="5:5" x14ac:dyDescent="0.2">
      <c r="E277" s="65"/>
    </row>
    <row r="278" spans="5:5" x14ac:dyDescent="0.2">
      <c r="E278" s="65"/>
    </row>
    <row r="279" spans="5:5" x14ac:dyDescent="0.2">
      <c r="E279" s="65"/>
    </row>
    <row r="280" spans="5:5" x14ac:dyDescent="0.2">
      <c r="E280" s="65"/>
    </row>
    <row r="281" spans="5:5" x14ac:dyDescent="0.2">
      <c r="E281" s="65"/>
    </row>
    <row r="282" spans="5:5" x14ac:dyDescent="0.2">
      <c r="E282" s="65"/>
    </row>
    <row r="283" spans="5:5" x14ac:dyDescent="0.2">
      <c r="E283" s="65"/>
    </row>
    <row r="284" spans="5:5" x14ac:dyDescent="0.2">
      <c r="E284" s="65"/>
    </row>
    <row r="285" spans="5:5" x14ac:dyDescent="0.2">
      <c r="E285" s="65"/>
    </row>
    <row r="286" spans="5:5" x14ac:dyDescent="0.2">
      <c r="E286" s="65"/>
    </row>
    <row r="287" spans="5:5" x14ac:dyDescent="0.2">
      <c r="E287" s="65"/>
    </row>
    <row r="288" spans="5:5" x14ac:dyDescent="0.2">
      <c r="E288" s="65"/>
    </row>
    <row r="289" spans="5:5" x14ac:dyDescent="0.2">
      <c r="E289" s="65"/>
    </row>
    <row r="290" spans="5:5" x14ac:dyDescent="0.2">
      <c r="E290" s="65"/>
    </row>
    <row r="291" spans="5:5" x14ac:dyDescent="0.2">
      <c r="E291" s="65"/>
    </row>
    <row r="292" spans="5:5" x14ac:dyDescent="0.2">
      <c r="E292" s="65"/>
    </row>
    <row r="293" spans="5:5" x14ac:dyDescent="0.2">
      <c r="E293" s="65"/>
    </row>
    <row r="294" spans="5:5" x14ac:dyDescent="0.2">
      <c r="E294" s="65"/>
    </row>
    <row r="295" spans="5:5" x14ac:dyDescent="0.2">
      <c r="E295" s="65"/>
    </row>
    <row r="296" spans="5:5" x14ac:dyDescent="0.2">
      <c r="E296" s="65"/>
    </row>
    <row r="297" spans="5:5" x14ac:dyDescent="0.2">
      <c r="E297" s="65"/>
    </row>
    <row r="298" spans="5:5" x14ac:dyDescent="0.2">
      <c r="E298" s="65"/>
    </row>
    <row r="299" spans="5:5" x14ac:dyDescent="0.2">
      <c r="E299" s="65"/>
    </row>
    <row r="300" spans="5:5" x14ac:dyDescent="0.2">
      <c r="E300" s="65"/>
    </row>
    <row r="301" spans="5:5" x14ac:dyDescent="0.2">
      <c r="E301" s="65"/>
    </row>
    <row r="302" spans="5:5" x14ac:dyDescent="0.2">
      <c r="E302" s="65"/>
    </row>
    <row r="303" spans="5:5" x14ac:dyDescent="0.2">
      <c r="E303" s="65"/>
    </row>
    <row r="304" spans="5:5" x14ac:dyDescent="0.2">
      <c r="E304" s="65"/>
    </row>
    <row r="305" spans="5:5" x14ac:dyDescent="0.2">
      <c r="E305" s="65"/>
    </row>
    <row r="306" spans="5:5" x14ac:dyDescent="0.2">
      <c r="E306" s="65"/>
    </row>
    <row r="307" spans="5:5" x14ac:dyDescent="0.2">
      <c r="E307" s="65"/>
    </row>
    <row r="308" spans="5:5" x14ac:dyDescent="0.2">
      <c r="E308" s="65"/>
    </row>
    <row r="309" spans="5:5" x14ac:dyDescent="0.2">
      <c r="E309" s="65"/>
    </row>
    <row r="310" spans="5:5" x14ac:dyDescent="0.2">
      <c r="E310" s="65"/>
    </row>
    <row r="311" spans="5:5" x14ac:dyDescent="0.2">
      <c r="E311" s="65"/>
    </row>
    <row r="312" spans="5:5" x14ac:dyDescent="0.2">
      <c r="E312" s="65"/>
    </row>
    <row r="313" spans="5:5" x14ac:dyDescent="0.2">
      <c r="E313" s="65"/>
    </row>
    <row r="314" spans="5:5" x14ac:dyDescent="0.2">
      <c r="E314" s="65"/>
    </row>
    <row r="315" spans="5:5" x14ac:dyDescent="0.2">
      <c r="E315" s="65"/>
    </row>
    <row r="316" spans="5:5" x14ac:dyDescent="0.2">
      <c r="E316" s="65"/>
    </row>
    <row r="317" spans="5:5" x14ac:dyDescent="0.2">
      <c r="E317" s="65"/>
    </row>
    <row r="318" spans="5:5" x14ac:dyDescent="0.2">
      <c r="E318" s="65"/>
    </row>
    <row r="319" spans="5:5" x14ac:dyDescent="0.2">
      <c r="E319" s="65"/>
    </row>
    <row r="320" spans="5:5" x14ac:dyDescent="0.2">
      <c r="E320" s="65"/>
    </row>
    <row r="321" spans="5:5" x14ac:dyDescent="0.2">
      <c r="E321" s="65"/>
    </row>
    <row r="322" spans="5:5" x14ac:dyDescent="0.2">
      <c r="E322" s="65"/>
    </row>
    <row r="323" spans="5:5" x14ac:dyDescent="0.2">
      <c r="E323" s="65"/>
    </row>
    <row r="324" spans="5:5" x14ac:dyDescent="0.2">
      <c r="E324" s="65"/>
    </row>
    <row r="325" spans="5:5" x14ac:dyDescent="0.2">
      <c r="E325" s="65"/>
    </row>
    <row r="326" spans="5:5" x14ac:dyDescent="0.2">
      <c r="E326" s="65"/>
    </row>
    <row r="327" spans="5:5" x14ac:dyDescent="0.2">
      <c r="E327" s="65"/>
    </row>
    <row r="328" spans="5:5" x14ac:dyDescent="0.2">
      <c r="E328" s="65"/>
    </row>
    <row r="329" spans="5:5" x14ac:dyDescent="0.2">
      <c r="E329" s="65"/>
    </row>
    <row r="330" spans="5:5" x14ac:dyDescent="0.2">
      <c r="E330" s="65"/>
    </row>
    <row r="331" spans="5:5" x14ac:dyDescent="0.2">
      <c r="E331" s="65"/>
    </row>
    <row r="332" spans="5:5" x14ac:dyDescent="0.2">
      <c r="E332" s="65"/>
    </row>
    <row r="333" spans="5:5" x14ac:dyDescent="0.2">
      <c r="E333" s="65"/>
    </row>
    <row r="334" spans="5:5" x14ac:dyDescent="0.2">
      <c r="E334" s="65"/>
    </row>
    <row r="335" spans="5:5" x14ac:dyDescent="0.2">
      <c r="E335" s="65"/>
    </row>
    <row r="336" spans="5:5" x14ac:dyDescent="0.2">
      <c r="E336" s="65"/>
    </row>
    <row r="337" spans="5:5" x14ac:dyDescent="0.2">
      <c r="E337" s="65"/>
    </row>
    <row r="338" spans="5:5" x14ac:dyDescent="0.2">
      <c r="E338" s="65"/>
    </row>
    <row r="339" spans="5:5" x14ac:dyDescent="0.2">
      <c r="E339" s="65"/>
    </row>
    <row r="340" spans="5:5" x14ac:dyDescent="0.2">
      <c r="E340" s="65"/>
    </row>
    <row r="341" spans="5:5" x14ac:dyDescent="0.2">
      <c r="E341" s="65"/>
    </row>
    <row r="342" spans="5:5" x14ac:dyDescent="0.2">
      <c r="E342" s="65"/>
    </row>
    <row r="343" spans="5:5" x14ac:dyDescent="0.2">
      <c r="E343" s="65"/>
    </row>
    <row r="344" spans="5:5" x14ac:dyDescent="0.2">
      <c r="E344" s="65"/>
    </row>
    <row r="345" spans="5:5" x14ac:dyDescent="0.2">
      <c r="E345" s="65"/>
    </row>
    <row r="346" spans="5:5" x14ac:dyDescent="0.2">
      <c r="E346" s="65"/>
    </row>
    <row r="347" spans="5:5" x14ac:dyDescent="0.2">
      <c r="E347" s="65"/>
    </row>
    <row r="348" spans="5:5" x14ac:dyDescent="0.2">
      <c r="E348" s="65"/>
    </row>
    <row r="349" spans="5:5" x14ac:dyDescent="0.2">
      <c r="E349" s="65"/>
    </row>
    <row r="350" spans="5:5" x14ac:dyDescent="0.2">
      <c r="E350" s="65"/>
    </row>
    <row r="351" spans="5:5" x14ac:dyDescent="0.2">
      <c r="E351" s="65"/>
    </row>
    <row r="352" spans="5:5" x14ac:dyDescent="0.2">
      <c r="E352" s="65"/>
    </row>
    <row r="353" spans="5:5" x14ac:dyDescent="0.2">
      <c r="E353" s="65"/>
    </row>
    <row r="354" spans="5:5" x14ac:dyDescent="0.2">
      <c r="E354" s="65"/>
    </row>
    <row r="355" spans="5:5" x14ac:dyDescent="0.2">
      <c r="E355" s="65"/>
    </row>
    <row r="356" spans="5:5" x14ac:dyDescent="0.2">
      <c r="E356" s="65"/>
    </row>
    <row r="357" spans="5:5" x14ac:dyDescent="0.2">
      <c r="E357" s="65"/>
    </row>
    <row r="358" spans="5:5" x14ac:dyDescent="0.2">
      <c r="E358" s="65"/>
    </row>
    <row r="359" spans="5:5" x14ac:dyDescent="0.2">
      <c r="E359" s="65"/>
    </row>
    <row r="360" spans="5:5" x14ac:dyDescent="0.2">
      <c r="E360" s="65"/>
    </row>
    <row r="361" spans="5:5" x14ac:dyDescent="0.2">
      <c r="E361" s="65"/>
    </row>
    <row r="362" spans="5:5" x14ac:dyDescent="0.2">
      <c r="E362" s="65"/>
    </row>
    <row r="363" spans="5:5" x14ac:dyDescent="0.2">
      <c r="E363" s="65"/>
    </row>
    <row r="364" spans="5:5" x14ac:dyDescent="0.2">
      <c r="E364" s="65"/>
    </row>
    <row r="365" spans="5:5" x14ac:dyDescent="0.2">
      <c r="E365" s="65"/>
    </row>
    <row r="366" spans="5:5" x14ac:dyDescent="0.2">
      <c r="E366" s="65"/>
    </row>
    <row r="367" spans="5:5" x14ac:dyDescent="0.2">
      <c r="E367" s="65"/>
    </row>
    <row r="368" spans="5:5" x14ac:dyDescent="0.2">
      <c r="E368" s="65"/>
    </row>
    <row r="369" spans="5:5" x14ac:dyDescent="0.2">
      <c r="E369" s="65"/>
    </row>
    <row r="370" spans="5:5" x14ac:dyDescent="0.2">
      <c r="E370" s="65"/>
    </row>
    <row r="371" spans="5:5" x14ac:dyDescent="0.2">
      <c r="E371" s="65"/>
    </row>
    <row r="372" spans="5:5" x14ac:dyDescent="0.2">
      <c r="E372" s="65"/>
    </row>
    <row r="373" spans="5:5" x14ac:dyDescent="0.2">
      <c r="E373" s="65"/>
    </row>
    <row r="374" spans="5:5" x14ac:dyDescent="0.2">
      <c r="E374" s="65"/>
    </row>
    <row r="375" spans="5:5" x14ac:dyDescent="0.2">
      <c r="E375" s="65"/>
    </row>
    <row r="376" spans="5:5" x14ac:dyDescent="0.2">
      <c r="E376" s="65"/>
    </row>
    <row r="377" spans="5:5" x14ac:dyDescent="0.2">
      <c r="E377" s="65"/>
    </row>
    <row r="378" spans="5:5" x14ac:dyDescent="0.2">
      <c r="E378" s="65"/>
    </row>
    <row r="379" spans="5:5" x14ac:dyDescent="0.2">
      <c r="E379" s="65"/>
    </row>
    <row r="380" spans="5:5" x14ac:dyDescent="0.2">
      <c r="E380" s="65"/>
    </row>
    <row r="381" spans="5:5" x14ac:dyDescent="0.2">
      <c r="E381" s="65"/>
    </row>
    <row r="382" spans="5:5" x14ac:dyDescent="0.2">
      <c r="E382" s="65"/>
    </row>
    <row r="383" spans="5:5" x14ac:dyDescent="0.2">
      <c r="E383" s="65"/>
    </row>
    <row r="384" spans="5:5" x14ac:dyDescent="0.2">
      <c r="E384" s="65"/>
    </row>
    <row r="385" spans="5:5" x14ac:dyDescent="0.2">
      <c r="E385" s="65"/>
    </row>
    <row r="386" spans="5:5" x14ac:dyDescent="0.2">
      <c r="E386" s="65"/>
    </row>
    <row r="387" spans="5:5" x14ac:dyDescent="0.2">
      <c r="E387" s="65"/>
    </row>
    <row r="388" spans="5:5" x14ac:dyDescent="0.2">
      <c r="E388" s="65"/>
    </row>
    <row r="389" spans="5:5" x14ac:dyDescent="0.2">
      <c r="E389" s="65"/>
    </row>
    <row r="390" spans="5:5" x14ac:dyDescent="0.2">
      <c r="E390" s="65"/>
    </row>
    <row r="391" spans="5:5" x14ac:dyDescent="0.2">
      <c r="E391" s="65"/>
    </row>
    <row r="392" spans="5:5" x14ac:dyDescent="0.2">
      <c r="E392" s="65"/>
    </row>
    <row r="393" spans="5:5" x14ac:dyDescent="0.2">
      <c r="E393" s="65"/>
    </row>
    <row r="394" spans="5:5" x14ac:dyDescent="0.2">
      <c r="E394" s="65"/>
    </row>
    <row r="395" spans="5:5" x14ac:dyDescent="0.2">
      <c r="E395" s="65"/>
    </row>
    <row r="396" spans="5:5" x14ac:dyDescent="0.2">
      <c r="E396" s="65"/>
    </row>
    <row r="397" spans="5:5" x14ac:dyDescent="0.2">
      <c r="E397" s="65"/>
    </row>
    <row r="398" spans="5:5" x14ac:dyDescent="0.2">
      <c r="E398" s="65"/>
    </row>
    <row r="399" spans="5:5" x14ac:dyDescent="0.2">
      <c r="E399" s="65"/>
    </row>
    <row r="400" spans="5:5" x14ac:dyDescent="0.2">
      <c r="E400" s="65"/>
    </row>
    <row r="401" spans="5:5" x14ac:dyDescent="0.2">
      <c r="E401" s="65"/>
    </row>
    <row r="402" spans="5:5" x14ac:dyDescent="0.2">
      <c r="E402" s="65"/>
    </row>
    <row r="403" spans="5:5" x14ac:dyDescent="0.2">
      <c r="E403" s="65"/>
    </row>
    <row r="404" spans="5:5" x14ac:dyDescent="0.2">
      <c r="E404" s="65"/>
    </row>
    <row r="405" spans="5:5" x14ac:dyDescent="0.2">
      <c r="E405" s="65"/>
    </row>
    <row r="406" spans="5:5" x14ac:dyDescent="0.2">
      <c r="E406" s="65"/>
    </row>
    <row r="407" spans="5:5" x14ac:dyDescent="0.2">
      <c r="E407" s="65"/>
    </row>
    <row r="408" spans="5:5" x14ac:dyDescent="0.2">
      <c r="E408" s="65"/>
    </row>
    <row r="409" spans="5:5" x14ac:dyDescent="0.2">
      <c r="E409" s="65"/>
    </row>
    <row r="410" spans="5:5" x14ac:dyDescent="0.2">
      <c r="E410" s="65"/>
    </row>
    <row r="411" spans="5:5" x14ac:dyDescent="0.2">
      <c r="E411" s="65"/>
    </row>
    <row r="412" spans="5:5" x14ac:dyDescent="0.2">
      <c r="E412" s="65"/>
    </row>
    <row r="413" spans="5:5" x14ac:dyDescent="0.2">
      <c r="E413" s="65"/>
    </row>
    <row r="414" spans="5:5" x14ac:dyDescent="0.2">
      <c r="E414" s="65"/>
    </row>
    <row r="415" spans="5:5" x14ac:dyDescent="0.2">
      <c r="E415" s="65"/>
    </row>
    <row r="416" spans="5:5" x14ac:dyDescent="0.2">
      <c r="E416" s="65"/>
    </row>
    <row r="417" spans="5:5" x14ac:dyDescent="0.2">
      <c r="E417" s="65"/>
    </row>
    <row r="418" spans="5:5" x14ac:dyDescent="0.2">
      <c r="E418" s="65"/>
    </row>
    <row r="419" spans="5:5" x14ac:dyDescent="0.2">
      <c r="E419" s="65"/>
    </row>
    <row r="420" spans="5:5" x14ac:dyDescent="0.2">
      <c r="E420" s="65"/>
    </row>
    <row r="421" spans="5:5" x14ac:dyDescent="0.2">
      <c r="E421" s="65"/>
    </row>
    <row r="422" spans="5:5" x14ac:dyDescent="0.2">
      <c r="E422" s="65"/>
    </row>
    <row r="423" spans="5:5" x14ac:dyDescent="0.2">
      <c r="E423" s="65"/>
    </row>
    <row r="424" spans="5:5" x14ac:dyDescent="0.2">
      <c r="E424" s="65"/>
    </row>
    <row r="425" spans="5:5" x14ac:dyDescent="0.2">
      <c r="E425" s="65"/>
    </row>
    <row r="426" spans="5:5" x14ac:dyDescent="0.2">
      <c r="E426" s="65"/>
    </row>
    <row r="427" spans="5:5" x14ac:dyDescent="0.2">
      <c r="E427" s="65"/>
    </row>
    <row r="428" spans="5:5" x14ac:dyDescent="0.2">
      <c r="E428" s="65"/>
    </row>
    <row r="429" spans="5:5" x14ac:dyDescent="0.2">
      <c r="E429" s="65"/>
    </row>
    <row r="430" spans="5:5" x14ac:dyDescent="0.2">
      <c r="E430" s="65"/>
    </row>
    <row r="431" spans="5:5" x14ac:dyDescent="0.2">
      <c r="E431" s="65"/>
    </row>
    <row r="432" spans="5:5" x14ac:dyDescent="0.2">
      <c r="E432" s="65"/>
    </row>
    <row r="433" spans="5:5" x14ac:dyDescent="0.2">
      <c r="E433" s="65"/>
    </row>
    <row r="434" spans="5:5" x14ac:dyDescent="0.2">
      <c r="E434" s="65"/>
    </row>
    <row r="435" spans="5:5" x14ac:dyDescent="0.2">
      <c r="E435" s="65"/>
    </row>
    <row r="436" spans="5:5" x14ac:dyDescent="0.2">
      <c r="E436" s="65"/>
    </row>
    <row r="437" spans="5:5" x14ac:dyDescent="0.2">
      <c r="E437" s="65"/>
    </row>
    <row r="438" spans="5:5" x14ac:dyDescent="0.2">
      <c r="E438" s="65"/>
    </row>
    <row r="439" spans="5:5" x14ac:dyDescent="0.2">
      <c r="E439" s="65"/>
    </row>
    <row r="440" spans="5:5" x14ac:dyDescent="0.2">
      <c r="E440" s="65"/>
    </row>
    <row r="441" spans="5:5" x14ac:dyDescent="0.2">
      <c r="E441" s="65"/>
    </row>
    <row r="442" spans="5:5" x14ac:dyDescent="0.2">
      <c r="E442" s="65"/>
    </row>
    <row r="443" spans="5:5" x14ac:dyDescent="0.2">
      <c r="E443" s="65"/>
    </row>
    <row r="444" spans="5:5" x14ac:dyDescent="0.2">
      <c r="E444" s="65"/>
    </row>
    <row r="445" spans="5:5" x14ac:dyDescent="0.2">
      <c r="E445" s="65"/>
    </row>
    <row r="446" spans="5:5" x14ac:dyDescent="0.2">
      <c r="E446" s="65"/>
    </row>
    <row r="447" spans="5:5" x14ac:dyDescent="0.2">
      <c r="E447" s="65"/>
    </row>
    <row r="448" spans="5:5" x14ac:dyDescent="0.2">
      <c r="E448" s="65"/>
    </row>
    <row r="449" spans="5:5" x14ac:dyDescent="0.2">
      <c r="E449" s="65"/>
    </row>
    <row r="450" spans="5:5" x14ac:dyDescent="0.2">
      <c r="E450" s="65"/>
    </row>
    <row r="451" spans="5:5" x14ac:dyDescent="0.2">
      <c r="E451" s="65"/>
    </row>
    <row r="452" spans="5:5" x14ac:dyDescent="0.2">
      <c r="E452" s="65"/>
    </row>
    <row r="453" spans="5:5" x14ac:dyDescent="0.2">
      <c r="E453" s="65"/>
    </row>
    <row r="454" spans="5:5" x14ac:dyDescent="0.2">
      <c r="E454" s="65"/>
    </row>
    <row r="455" spans="5:5" x14ac:dyDescent="0.2">
      <c r="E455" s="65"/>
    </row>
    <row r="456" spans="5:5" x14ac:dyDescent="0.2">
      <c r="E456" s="65"/>
    </row>
    <row r="457" spans="5:5" x14ac:dyDescent="0.2">
      <c r="E457" s="65"/>
    </row>
    <row r="458" spans="5:5" x14ac:dyDescent="0.2">
      <c r="E458" s="65"/>
    </row>
    <row r="459" spans="5:5" x14ac:dyDescent="0.2">
      <c r="E459" s="65"/>
    </row>
    <row r="460" spans="5:5" x14ac:dyDescent="0.2">
      <c r="E460" s="65"/>
    </row>
    <row r="461" spans="5:5" x14ac:dyDescent="0.2">
      <c r="E461" s="65"/>
    </row>
    <row r="462" spans="5:5" x14ac:dyDescent="0.2">
      <c r="E462" s="65"/>
    </row>
    <row r="463" spans="5:5" x14ac:dyDescent="0.2">
      <c r="E463" s="65"/>
    </row>
    <row r="464" spans="5:5" x14ac:dyDescent="0.2">
      <c r="E464" s="65"/>
    </row>
    <row r="465" spans="5:5" x14ac:dyDescent="0.2">
      <c r="E465" s="65"/>
    </row>
    <row r="466" spans="5:5" x14ac:dyDescent="0.2">
      <c r="E466" s="65"/>
    </row>
    <row r="467" spans="5:5" x14ac:dyDescent="0.2">
      <c r="E467" s="65"/>
    </row>
    <row r="468" spans="5:5" x14ac:dyDescent="0.2">
      <c r="E468" s="65"/>
    </row>
    <row r="469" spans="5:5" x14ac:dyDescent="0.2">
      <c r="E469" s="65"/>
    </row>
    <row r="470" spans="5:5" x14ac:dyDescent="0.2">
      <c r="E470" s="65"/>
    </row>
    <row r="471" spans="5:5" x14ac:dyDescent="0.2">
      <c r="E471" s="65"/>
    </row>
    <row r="472" spans="5:5" x14ac:dyDescent="0.2">
      <c r="E472" s="65"/>
    </row>
    <row r="473" spans="5:5" x14ac:dyDescent="0.2">
      <c r="E473" s="65"/>
    </row>
    <row r="474" spans="5:5" x14ac:dyDescent="0.2">
      <c r="E474" s="65"/>
    </row>
    <row r="475" spans="5:5" x14ac:dyDescent="0.2">
      <c r="E475" s="65"/>
    </row>
    <row r="476" spans="5:5" x14ac:dyDescent="0.2">
      <c r="E476" s="65"/>
    </row>
    <row r="477" spans="5:5" x14ac:dyDescent="0.2">
      <c r="E477" s="65"/>
    </row>
    <row r="478" spans="5:5" x14ac:dyDescent="0.2">
      <c r="E478" s="65"/>
    </row>
    <row r="479" spans="5:5" x14ac:dyDescent="0.2">
      <c r="E479" s="65"/>
    </row>
    <row r="480" spans="5:5" x14ac:dyDescent="0.2">
      <c r="E480" s="65"/>
    </row>
    <row r="481" spans="5:5" x14ac:dyDescent="0.2">
      <c r="E481" s="65"/>
    </row>
    <row r="482" spans="5:5" x14ac:dyDescent="0.2">
      <c r="E482" s="65"/>
    </row>
    <row r="483" spans="5:5" x14ac:dyDescent="0.2">
      <c r="E483" s="65"/>
    </row>
    <row r="484" spans="5:5" x14ac:dyDescent="0.2">
      <c r="E484" s="65"/>
    </row>
    <row r="485" spans="5:5" x14ac:dyDescent="0.2">
      <c r="E485" s="65"/>
    </row>
    <row r="486" spans="5:5" x14ac:dyDescent="0.2">
      <c r="E486" s="65"/>
    </row>
    <row r="487" spans="5:5" x14ac:dyDescent="0.2">
      <c r="E487" s="65"/>
    </row>
    <row r="488" spans="5:5" x14ac:dyDescent="0.2">
      <c r="E488" s="65"/>
    </row>
    <row r="489" spans="5:5" x14ac:dyDescent="0.2">
      <c r="E489" s="65"/>
    </row>
    <row r="490" spans="5:5" x14ac:dyDescent="0.2">
      <c r="E490" s="65"/>
    </row>
    <row r="491" spans="5:5" x14ac:dyDescent="0.2">
      <c r="E491" s="65"/>
    </row>
    <row r="492" spans="5:5" x14ac:dyDescent="0.2">
      <c r="E492" s="65"/>
    </row>
    <row r="493" spans="5:5" x14ac:dyDescent="0.2">
      <c r="E493" s="65"/>
    </row>
    <row r="494" spans="5:5" x14ac:dyDescent="0.2">
      <c r="E494" s="65"/>
    </row>
    <row r="495" spans="5:5" x14ac:dyDescent="0.2">
      <c r="E495" s="65"/>
    </row>
    <row r="496" spans="5:5" x14ac:dyDescent="0.2">
      <c r="E496" s="65"/>
    </row>
    <row r="497" spans="5:5" x14ac:dyDescent="0.2">
      <c r="E497" s="65"/>
    </row>
    <row r="498" spans="5:5" x14ac:dyDescent="0.2">
      <c r="E498" s="65"/>
    </row>
    <row r="499" spans="5:5" x14ac:dyDescent="0.2">
      <c r="E499" s="65"/>
    </row>
    <row r="500" spans="5:5" x14ac:dyDescent="0.2">
      <c r="E500" s="65"/>
    </row>
    <row r="501" spans="5:5" x14ac:dyDescent="0.2">
      <c r="E501" s="65"/>
    </row>
    <row r="502" spans="5:5" x14ac:dyDescent="0.2">
      <c r="E502" s="65"/>
    </row>
    <row r="503" spans="5:5" x14ac:dyDescent="0.2">
      <c r="E503" s="65"/>
    </row>
    <row r="504" spans="5:5" x14ac:dyDescent="0.2">
      <c r="E504" s="65"/>
    </row>
    <row r="505" spans="5:5" x14ac:dyDescent="0.2">
      <c r="E505" s="65"/>
    </row>
    <row r="506" spans="5:5" x14ac:dyDescent="0.2">
      <c r="E506" s="65"/>
    </row>
    <row r="507" spans="5:5" x14ac:dyDescent="0.2">
      <c r="E507" s="65"/>
    </row>
    <row r="508" spans="5:5" x14ac:dyDescent="0.2">
      <c r="E508" s="65"/>
    </row>
    <row r="509" spans="5:5" x14ac:dyDescent="0.2">
      <c r="E509" s="65"/>
    </row>
    <row r="510" spans="5:5" x14ac:dyDescent="0.2">
      <c r="E510" s="65"/>
    </row>
    <row r="511" spans="5:5" x14ac:dyDescent="0.2">
      <c r="E511" s="65"/>
    </row>
    <row r="512" spans="5:5" x14ac:dyDescent="0.2">
      <c r="E512" s="65"/>
    </row>
    <row r="513" spans="5:5" x14ac:dyDescent="0.2">
      <c r="E513" s="65"/>
    </row>
    <row r="514" spans="5:5" x14ac:dyDescent="0.2">
      <c r="E514" s="65"/>
    </row>
    <row r="515" spans="5:5" x14ac:dyDescent="0.2">
      <c r="E515" s="65"/>
    </row>
    <row r="516" spans="5:5" x14ac:dyDescent="0.2">
      <c r="E516" s="65"/>
    </row>
    <row r="517" spans="5:5" x14ac:dyDescent="0.2">
      <c r="E517" s="65"/>
    </row>
    <row r="518" spans="5:5" x14ac:dyDescent="0.2">
      <c r="E518" s="65"/>
    </row>
    <row r="519" spans="5:5" x14ac:dyDescent="0.2">
      <c r="E519" s="65"/>
    </row>
    <row r="520" spans="5:5" x14ac:dyDescent="0.2">
      <c r="E520" s="65"/>
    </row>
    <row r="521" spans="5:5" x14ac:dyDescent="0.2">
      <c r="E521" s="65"/>
    </row>
    <row r="522" spans="5:5" x14ac:dyDescent="0.2">
      <c r="E522" s="65"/>
    </row>
    <row r="523" spans="5:5" x14ac:dyDescent="0.2">
      <c r="E523" s="65"/>
    </row>
    <row r="524" spans="5:5" x14ac:dyDescent="0.2">
      <c r="E524" s="65"/>
    </row>
    <row r="525" spans="5:5" x14ac:dyDescent="0.2">
      <c r="E525" s="65"/>
    </row>
    <row r="526" spans="5:5" x14ac:dyDescent="0.2">
      <c r="E526" s="65"/>
    </row>
    <row r="527" spans="5:5" x14ac:dyDescent="0.2">
      <c r="E527" s="65"/>
    </row>
    <row r="528" spans="5:5" x14ac:dyDescent="0.2">
      <c r="E528" s="65"/>
    </row>
    <row r="529" spans="5:5" x14ac:dyDescent="0.2">
      <c r="E529" s="65"/>
    </row>
    <row r="530" spans="5:5" x14ac:dyDescent="0.2">
      <c r="E530" s="65"/>
    </row>
    <row r="531" spans="5:5" x14ac:dyDescent="0.2">
      <c r="E531" s="65"/>
    </row>
    <row r="532" spans="5:5" x14ac:dyDescent="0.2">
      <c r="E532" s="65"/>
    </row>
    <row r="533" spans="5:5" x14ac:dyDescent="0.2">
      <c r="E533" s="65"/>
    </row>
    <row r="534" spans="5:5" x14ac:dyDescent="0.2">
      <c r="E534" s="65"/>
    </row>
    <row r="535" spans="5:5" x14ac:dyDescent="0.2">
      <c r="E535" s="65"/>
    </row>
    <row r="536" spans="5:5" x14ac:dyDescent="0.2">
      <c r="E536" s="65"/>
    </row>
    <row r="537" spans="5:5" x14ac:dyDescent="0.2">
      <c r="E537" s="65"/>
    </row>
    <row r="538" spans="5:5" x14ac:dyDescent="0.2">
      <c r="E538" s="65"/>
    </row>
    <row r="539" spans="5:5" x14ac:dyDescent="0.2">
      <c r="E539" s="65"/>
    </row>
    <row r="540" spans="5:5" x14ac:dyDescent="0.2">
      <c r="E540" s="65"/>
    </row>
    <row r="541" spans="5:5" x14ac:dyDescent="0.2">
      <c r="E541" s="65"/>
    </row>
    <row r="542" spans="5:5" x14ac:dyDescent="0.2">
      <c r="E542" s="65"/>
    </row>
    <row r="543" spans="5:5" x14ac:dyDescent="0.2">
      <c r="E543" s="65"/>
    </row>
    <row r="544" spans="5:5" x14ac:dyDescent="0.2">
      <c r="E544" s="65"/>
    </row>
    <row r="545" spans="5:5" x14ac:dyDescent="0.2">
      <c r="E545" s="65"/>
    </row>
    <row r="546" spans="5:5" x14ac:dyDescent="0.2">
      <c r="E546" s="65"/>
    </row>
    <row r="547" spans="5:5" x14ac:dyDescent="0.2">
      <c r="E547" s="65"/>
    </row>
    <row r="548" spans="5:5" x14ac:dyDescent="0.2">
      <c r="E548" s="65"/>
    </row>
    <row r="549" spans="5:5" x14ac:dyDescent="0.2">
      <c r="E549" s="65"/>
    </row>
    <row r="550" spans="5:5" x14ac:dyDescent="0.2">
      <c r="E550" s="65"/>
    </row>
    <row r="551" spans="5:5" x14ac:dyDescent="0.2">
      <c r="E551" s="65"/>
    </row>
    <row r="552" spans="5:5" x14ac:dyDescent="0.2">
      <c r="E552" s="65"/>
    </row>
    <row r="553" spans="5:5" x14ac:dyDescent="0.2">
      <c r="E553" s="65"/>
    </row>
    <row r="554" spans="5:5" x14ac:dyDescent="0.2">
      <c r="E554" s="65"/>
    </row>
    <row r="555" spans="5:5" x14ac:dyDescent="0.2">
      <c r="E555" s="65"/>
    </row>
    <row r="556" spans="5:5" x14ac:dyDescent="0.2">
      <c r="E556" s="65"/>
    </row>
    <row r="557" spans="5:5" x14ac:dyDescent="0.2">
      <c r="E557" s="65"/>
    </row>
    <row r="558" spans="5:5" x14ac:dyDescent="0.2">
      <c r="E558" s="65"/>
    </row>
    <row r="559" spans="5:5" x14ac:dyDescent="0.2">
      <c r="E559" s="65"/>
    </row>
    <row r="560" spans="5:5" x14ac:dyDescent="0.2">
      <c r="E560" s="65"/>
    </row>
    <row r="561" spans="5:5" x14ac:dyDescent="0.2">
      <c r="E561" s="65"/>
    </row>
    <row r="562" spans="5:5" x14ac:dyDescent="0.2">
      <c r="E562" s="65"/>
    </row>
    <row r="563" spans="5:5" x14ac:dyDescent="0.2">
      <c r="E563" s="65"/>
    </row>
    <row r="564" spans="5:5" x14ac:dyDescent="0.2">
      <c r="E564" s="65"/>
    </row>
    <row r="565" spans="5:5" x14ac:dyDescent="0.2">
      <c r="E565" s="65"/>
    </row>
    <row r="566" spans="5:5" x14ac:dyDescent="0.2">
      <c r="E566" s="65"/>
    </row>
    <row r="567" spans="5:5" x14ac:dyDescent="0.2">
      <c r="E567" s="65"/>
    </row>
    <row r="568" spans="5:5" x14ac:dyDescent="0.2">
      <c r="E568" s="65"/>
    </row>
    <row r="569" spans="5:5" x14ac:dyDescent="0.2">
      <c r="E569" s="65"/>
    </row>
    <row r="570" spans="5:5" x14ac:dyDescent="0.2">
      <c r="E570" s="65"/>
    </row>
    <row r="571" spans="5:5" x14ac:dyDescent="0.2">
      <c r="E571" s="65"/>
    </row>
    <row r="572" spans="5:5" x14ac:dyDescent="0.2">
      <c r="E572" s="65"/>
    </row>
    <row r="573" spans="5:5" x14ac:dyDescent="0.2">
      <c r="E573" s="65"/>
    </row>
    <row r="574" spans="5:5" x14ac:dyDescent="0.2">
      <c r="E574" s="65"/>
    </row>
    <row r="575" spans="5:5" x14ac:dyDescent="0.2">
      <c r="E575" s="65"/>
    </row>
    <row r="576" spans="5:5" x14ac:dyDescent="0.2">
      <c r="E576" s="65"/>
    </row>
    <row r="577" spans="5:5" x14ac:dyDescent="0.2">
      <c r="E577" s="65"/>
    </row>
    <row r="578" spans="5:5" x14ac:dyDescent="0.2">
      <c r="E578" s="65"/>
    </row>
    <row r="579" spans="5:5" x14ac:dyDescent="0.2">
      <c r="E579" s="65"/>
    </row>
    <row r="580" spans="5:5" x14ac:dyDescent="0.2">
      <c r="E580" s="65"/>
    </row>
    <row r="581" spans="5:5" x14ac:dyDescent="0.2">
      <c r="E581" s="65"/>
    </row>
    <row r="582" spans="5:5" x14ac:dyDescent="0.2">
      <c r="E582" s="65"/>
    </row>
    <row r="583" spans="5:5" x14ac:dyDescent="0.2">
      <c r="E583" s="65"/>
    </row>
    <row r="584" spans="5:5" x14ac:dyDescent="0.2">
      <c r="E584" s="65"/>
    </row>
    <row r="585" spans="5:5" x14ac:dyDescent="0.2">
      <c r="E585" s="65"/>
    </row>
    <row r="586" spans="5:5" x14ac:dyDescent="0.2">
      <c r="E586" s="65"/>
    </row>
    <row r="587" spans="5:5" x14ac:dyDescent="0.2">
      <c r="E587" s="65"/>
    </row>
    <row r="588" spans="5:5" x14ac:dyDescent="0.2">
      <c r="E588" s="65"/>
    </row>
    <row r="589" spans="5:5" x14ac:dyDescent="0.2">
      <c r="E589" s="65"/>
    </row>
    <row r="590" spans="5:5" x14ac:dyDescent="0.2">
      <c r="E590" s="65"/>
    </row>
    <row r="591" spans="5:5" x14ac:dyDescent="0.2">
      <c r="E591" s="65"/>
    </row>
    <row r="592" spans="5:5" x14ac:dyDescent="0.2">
      <c r="E592" s="65"/>
    </row>
    <row r="593" spans="5:5" x14ac:dyDescent="0.2">
      <c r="E593" s="65"/>
    </row>
    <row r="594" spans="5:5" x14ac:dyDescent="0.2">
      <c r="E594" s="65"/>
    </row>
    <row r="595" spans="5:5" x14ac:dyDescent="0.2">
      <c r="E595" s="65"/>
    </row>
    <row r="596" spans="5:5" x14ac:dyDescent="0.2">
      <c r="E596" s="65"/>
    </row>
    <row r="597" spans="5:5" x14ac:dyDescent="0.2">
      <c r="E597" s="65"/>
    </row>
    <row r="598" spans="5:5" x14ac:dyDescent="0.2">
      <c r="E598" s="65"/>
    </row>
    <row r="599" spans="5:5" x14ac:dyDescent="0.2">
      <c r="E599" s="65"/>
    </row>
    <row r="600" spans="5:5" x14ac:dyDescent="0.2">
      <c r="E600" s="65"/>
    </row>
    <row r="601" spans="5:5" x14ac:dyDescent="0.2">
      <c r="E601" s="65"/>
    </row>
    <row r="602" spans="5:5" x14ac:dyDescent="0.2">
      <c r="E602" s="65"/>
    </row>
    <row r="603" spans="5:5" x14ac:dyDescent="0.2">
      <c r="E603" s="65"/>
    </row>
    <row r="604" spans="5:5" x14ac:dyDescent="0.2">
      <c r="E604" s="65"/>
    </row>
    <row r="605" spans="5:5" x14ac:dyDescent="0.2">
      <c r="E605" s="65"/>
    </row>
    <row r="606" spans="5:5" x14ac:dyDescent="0.2">
      <c r="E606" s="65"/>
    </row>
    <row r="607" spans="5:5" x14ac:dyDescent="0.2">
      <c r="E607" s="65"/>
    </row>
    <row r="608" spans="5:5" x14ac:dyDescent="0.2">
      <c r="E608" s="65"/>
    </row>
    <row r="609" spans="5:5" x14ac:dyDescent="0.2">
      <c r="E609" s="65"/>
    </row>
    <row r="610" spans="5:5" x14ac:dyDescent="0.2">
      <c r="E610" s="65"/>
    </row>
    <row r="611" spans="5:5" x14ac:dyDescent="0.2">
      <c r="E611" s="65"/>
    </row>
    <row r="612" spans="5:5" x14ac:dyDescent="0.2">
      <c r="E612" s="65"/>
    </row>
    <row r="613" spans="5:5" x14ac:dyDescent="0.2">
      <c r="E613" s="65"/>
    </row>
    <row r="614" spans="5:5" x14ac:dyDescent="0.2">
      <c r="E614" s="65"/>
    </row>
    <row r="615" spans="5:5" x14ac:dyDescent="0.2">
      <c r="E615" s="65"/>
    </row>
    <row r="616" spans="5:5" x14ac:dyDescent="0.2">
      <c r="E616" s="65"/>
    </row>
    <row r="617" spans="5:5" x14ac:dyDescent="0.2">
      <c r="E617" s="65"/>
    </row>
    <row r="618" spans="5:5" x14ac:dyDescent="0.2">
      <c r="E618" s="65"/>
    </row>
    <row r="619" spans="5:5" x14ac:dyDescent="0.2">
      <c r="E619" s="65"/>
    </row>
    <row r="620" spans="5:5" x14ac:dyDescent="0.2">
      <c r="E620" s="65"/>
    </row>
    <row r="621" spans="5:5" x14ac:dyDescent="0.2">
      <c r="E621" s="65"/>
    </row>
    <row r="622" spans="5:5" x14ac:dyDescent="0.2">
      <c r="E622" s="65"/>
    </row>
    <row r="623" spans="5:5" x14ac:dyDescent="0.2">
      <c r="E623" s="65"/>
    </row>
    <row r="624" spans="5:5" x14ac:dyDescent="0.2">
      <c r="E624" s="65"/>
    </row>
    <row r="625" spans="5:5" x14ac:dyDescent="0.2">
      <c r="E625" s="65"/>
    </row>
    <row r="626" spans="5:5" x14ac:dyDescent="0.2">
      <c r="E626" s="65"/>
    </row>
    <row r="627" spans="5:5" x14ac:dyDescent="0.2">
      <c r="E627" s="65"/>
    </row>
  </sheetData>
  <conditionalFormatting sqref="I9:I28">
    <cfRule type="cellIs" dxfId="0" priority="1" operator="greaterThan">
      <formula>$H$23</formula>
    </cfRule>
  </conditionalFormatting>
  <pageMargins left="0.25" right="0.25" top="0.95" bottom="0.75" header="0.09" footer="0.3"/>
  <pageSetup scale="77" orientation="portrait" r:id="rId1"/>
  <headerFooter alignWithMargins="0">
    <oddHeader>&amp;CDepartment of Administrative Services
Elevator Upgrades/Replacements
2000
&amp;A
&amp;D</oddHeader>
    <oddFooter>&amp;LAcct Codes 0017-335-2000
Reversion 6/30/2027
&amp;C&amp;Z&amp;F&amp;R&amp;P/&amp;N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pageSetUpPr fitToPage="1"/>
  </sheetPr>
  <dimension ref="A1:G35"/>
  <sheetViews>
    <sheetView zoomScaleNormal="100" workbookViewId="0">
      <selection activeCell="I11" sqref="I11"/>
    </sheetView>
  </sheetViews>
  <sheetFormatPr defaultColWidth="11.42578125" defaultRowHeight="12.75" x14ac:dyDescent="0.2"/>
  <cols>
    <col min="1" max="1" width="3.5703125" style="163" customWidth="1"/>
    <col min="2" max="2" width="25" style="136" customWidth="1"/>
    <col min="3" max="3" width="17.42578125" style="136" customWidth="1"/>
    <col min="4" max="4" width="17" style="133" customWidth="1"/>
    <col min="5" max="5" width="13.42578125" style="133" bestFit="1" customWidth="1"/>
    <col min="6" max="6" width="16.42578125" style="133" customWidth="1"/>
    <col min="7" max="7" width="16.42578125" style="133" bestFit="1" customWidth="1"/>
    <col min="8" max="16384" width="11.42578125" style="136"/>
  </cols>
  <sheetData>
    <row r="1" spans="1:7" ht="24.75" customHeight="1" x14ac:dyDescent="0.25">
      <c r="B1" s="31" t="s">
        <v>71</v>
      </c>
      <c r="C1" s="31"/>
    </row>
    <row r="2" spans="1:7" ht="15.75" x14ac:dyDescent="0.25">
      <c r="B2" s="32" t="s">
        <v>73</v>
      </c>
    </row>
    <row r="3" spans="1:7" ht="15.75" x14ac:dyDescent="0.25">
      <c r="B3" s="137" t="s">
        <v>74</v>
      </c>
      <c r="E3" s="138" t="s">
        <v>76</v>
      </c>
    </row>
    <row r="4" spans="1:7" ht="15.75" x14ac:dyDescent="0.25">
      <c r="B4" s="134" t="s">
        <v>4</v>
      </c>
      <c r="C4" s="275" t="s">
        <v>5</v>
      </c>
    </row>
    <row r="5" spans="1:7" ht="15.75" x14ac:dyDescent="0.25">
      <c r="B5" s="32" t="s">
        <v>66</v>
      </c>
      <c r="E5" s="277" t="s">
        <v>590</v>
      </c>
      <c r="F5" s="296">
        <v>46181</v>
      </c>
    </row>
    <row r="6" spans="1:7" ht="15.75" x14ac:dyDescent="0.25">
      <c r="B6" s="32" t="s">
        <v>75</v>
      </c>
      <c r="C6" s="276"/>
      <c r="D6" s="277" t="s">
        <v>5</v>
      </c>
    </row>
    <row r="7" spans="1:7" s="163" customFormat="1" ht="26.85" customHeight="1" thickBot="1" x14ac:dyDescent="0.25">
      <c r="B7" s="278" t="s">
        <v>5</v>
      </c>
      <c r="C7" s="279" t="s">
        <v>7</v>
      </c>
      <c r="D7" s="280" t="s">
        <v>8</v>
      </c>
      <c r="E7" s="281" t="s">
        <v>9</v>
      </c>
      <c r="F7" s="282" t="s">
        <v>10</v>
      </c>
      <c r="G7" s="282" t="s">
        <v>11</v>
      </c>
    </row>
    <row r="8" spans="1:7" ht="28.35" customHeight="1" x14ac:dyDescent="0.2">
      <c r="B8" s="163" t="s">
        <v>12</v>
      </c>
      <c r="C8" s="283">
        <f>FINANCIAL!E15</f>
        <v>774772.06</v>
      </c>
      <c r="D8" s="284"/>
      <c r="E8" s="284"/>
      <c r="F8" s="284"/>
      <c r="G8" s="285"/>
    </row>
    <row r="9" spans="1:7" x14ac:dyDescent="0.2">
      <c r="C9" s="286"/>
      <c r="D9" s="287"/>
      <c r="E9" s="287"/>
      <c r="F9" s="287"/>
      <c r="G9" s="285"/>
    </row>
    <row r="10" spans="1:7" x14ac:dyDescent="0.2">
      <c r="A10" s="163" t="s">
        <v>198</v>
      </c>
      <c r="B10" s="136" t="s">
        <v>85</v>
      </c>
      <c r="C10" s="286"/>
      <c r="D10" s="284">
        <f>'#9436.00 DCI Group'!D23</f>
        <v>23472.829999999998</v>
      </c>
      <c r="E10" s="284">
        <f>'#9436.00 DCI Group'!F23</f>
        <v>23472.83</v>
      </c>
      <c r="F10" s="284">
        <f>'#9436.00 DCI Group'!H23</f>
        <v>0</v>
      </c>
      <c r="G10" s="285"/>
    </row>
    <row r="11" spans="1:7" x14ac:dyDescent="0.2">
      <c r="A11" s="163" t="s">
        <v>198</v>
      </c>
      <c r="B11" s="136" t="s">
        <v>14</v>
      </c>
      <c r="C11" s="286"/>
      <c r="D11" s="284">
        <f>'#9436.00 PM TIME'!E52</f>
        <v>22892.84</v>
      </c>
      <c r="E11" s="284">
        <f>'#9436.00 PM TIME'!G52</f>
        <v>22892.840000000004</v>
      </c>
      <c r="F11" s="284">
        <f>'#9436.00 PM TIME'!I52</f>
        <v>0</v>
      </c>
      <c r="G11" s="285"/>
    </row>
    <row r="12" spans="1:7" x14ac:dyDescent="0.2">
      <c r="A12" s="163" t="s">
        <v>198</v>
      </c>
      <c r="B12" s="136" t="s">
        <v>15</v>
      </c>
      <c r="C12" s="287"/>
      <c r="D12" s="265">
        <f>'#9436.00 Misc'!G22</f>
        <v>1230.3200000000002</v>
      </c>
      <c r="E12" s="265">
        <f>'#9436.00 Misc'!G22</f>
        <v>1230.3200000000002</v>
      </c>
      <c r="F12" s="284">
        <f>D12-E12</f>
        <v>0</v>
      </c>
      <c r="G12" s="285"/>
    </row>
    <row r="13" spans="1:7" x14ac:dyDescent="0.2">
      <c r="A13" s="163" t="s">
        <v>198</v>
      </c>
      <c r="B13" s="136" t="s">
        <v>93</v>
      </c>
      <c r="C13" s="287"/>
      <c r="D13" s="265">
        <f>'#9436.00 OPN Architects'!D27</f>
        <v>74850</v>
      </c>
      <c r="E13" s="265">
        <f>'#9436.00 OPN Architects'!F27</f>
        <v>74850.000000000015</v>
      </c>
      <c r="F13" s="284">
        <f>'#9436.00 OPN Architects'!H27</f>
        <v>0</v>
      </c>
      <c r="G13" s="285"/>
    </row>
    <row r="14" spans="1:7" x14ac:dyDescent="0.2">
      <c r="A14" s="163" t="s">
        <v>198</v>
      </c>
      <c r="B14" s="136" t="s">
        <v>156</v>
      </c>
      <c r="C14" s="287"/>
      <c r="D14" s="265">
        <f>'#9436.00 Bergstrom Construction'!D23</f>
        <v>24800</v>
      </c>
      <c r="E14" s="265">
        <f>'#9436.00 Bergstrom Construction'!F23</f>
        <v>24799.999999999996</v>
      </c>
      <c r="F14" s="284">
        <f>'#9436.00 Bergstrom Construction'!H23</f>
        <v>0</v>
      </c>
      <c r="G14" s="285"/>
    </row>
    <row r="15" spans="1:7" x14ac:dyDescent="0.2">
      <c r="A15" s="163" t="s">
        <v>198</v>
      </c>
      <c r="B15" s="136" t="s">
        <v>162</v>
      </c>
      <c r="C15" s="287"/>
      <c r="D15" s="265">
        <f>'#9436.00 Schumacher Elevator'!D23</f>
        <v>291074</v>
      </c>
      <c r="E15" s="265">
        <f>'#9436.00 Schumacher Elevator'!F23</f>
        <v>291074</v>
      </c>
      <c r="F15" s="284">
        <f>'#9436.00 Schumacher Elevator'!H23</f>
        <v>0</v>
      </c>
      <c r="G15" s="285"/>
    </row>
    <row r="16" spans="1:7" x14ac:dyDescent="0.2">
      <c r="A16" s="163" t="s">
        <v>198</v>
      </c>
      <c r="B16" s="136" t="s">
        <v>165</v>
      </c>
      <c r="C16" s="287"/>
      <c r="D16" s="265">
        <f>'#9436.00 All Iowa Mechanical'!D23</f>
        <v>24600</v>
      </c>
      <c r="E16" s="265">
        <f>'#9436.00 All Iowa Mechanical'!F23</f>
        <v>24600</v>
      </c>
      <c r="F16" s="284">
        <f>'#9436.00 All Iowa Mechanical'!H23</f>
        <v>0</v>
      </c>
      <c r="G16" s="285"/>
    </row>
    <row r="17" spans="1:7" x14ac:dyDescent="0.2">
      <c r="A17" s="163" t="s">
        <v>198</v>
      </c>
      <c r="B17" s="136" t="s">
        <v>168</v>
      </c>
      <c r="C17" s="287"/>
      <c r="D17" s="265">
        <f>'#9436.00 Air Con Electric'!D23</f>
        <v>49692</v>
      </c>
      <c r="E17" s="265">
        <f>'#9436.00 Air Con Electric'!F23</f>
        <v>49692.000000000007</v>
      </c>
      <c r="F17" s="284">
        <f>'#9436.00 Air Con Electric'!H23</f>
        <v>0</v>
      </c>
      <c r="G17" s="285"/>
    </row>
    <row r="18" spans="1:7" x14ac:dyDescent="0.2">
      <c r="A18" s="163" t="s">
        <v>198</v>
      </c>
      <c r="B18" s="136" t="s">
        <v>189</v>
      </c>
      <c r="C18" s="287"/>
      <c r="D18" s="265">
        <f>'#9436.00 DCI Group (2)'!D23</f>
        <v>119895.79000000001</v>
      </c>
      <c r="E18" s="265">
        <f>'#9436.00 DCI Group (2)'!F23</f>
        <v>119895.79</v>
      </c>
      <c r="F18" s="284">
        <f>'#9436.00 DCI Group (2)'!H23</f>
        <v>0</v>
      </c>
      <c r="G18" s="285"/>
    </row>
    <row r="19" spans="1:7" x14ac:dyDescent="0.2">
      <c r="A19" s="163" t="s">
        <v>198</v>
      </c>
      <c r="B19" s="136" t="s">
        <v>208</v>
      </c>
      <c r="C19" s="287"/>
      <c r="D19" s="265">
        <f>'#9436.00 Johnson Controls'!D23</f>
        <v>5360</v>
      </c>
      <c r="E19" s="265">
        <f>'#9436.00 Johnson Controls'!F23</f>
        <v>5360</v>
      </c>
      <c r="F19" s="284">
        <f>'#9436.00 Johnson Controls'!H23</f>
        <v>0</v>
      </c>
      <c r="G19" s="285"/>
    </row>
    <row r="20" spans="1:7" x14ac:dyDescent="0.2">
      <c r="A20" s="163" t="s">
        <v>198</v>
      </c>
      <c r="B20" s="136" t="s">
        <v>238</v>
      </c>
      <c r="C20" s="287"/>
      <c r="D20" s="265">
        <f>'#9436.00 Johnson Controls (2)'!D23</f>
        <v>116731.47</v>
      </c>
      <c r="E20" s="265">
        <f>'#9436.00 Johnson Controls (2)'!F23</f>
        <v>116731.47</v>
      </c>
      <c r="F20" s="284">
        <f>'#9436.00 Johnson Controls (2)'!H23</f>
        <v>0</v>
      </c>
      <c r="G20" s="285"/>
    </row>
    <row r="21" spans="1:7" x14ac:dyDescent="0.2">
      <c r="A21" s="163" t="s">
        <v>198</v>
      </c>
      <c r="B21" s="136" t="s">
        <v>446</v>
      </c>
      <c r="C21" s="287"/>
      <c r="D21" s="265">
        <f>'#9436.00 Johnson Controls ( (3)'!D23</f>
        <v>0</v>
      </c>
      <c r="E21" s="265">
        <f>'#9436.00 Johnson Controls ( (3)'!F23</f>
        <v>0</v>
      </c>
      <c r="F21" s="284">
        <f>'#9436.00 Johnson Controls ( (3)'!H23</f>
        <v>0</v>
      </c>
      <c r="G21" s="285"/>
    </row>
    <row r="22" spans="1:7" x14ac:dyDescent="0.2">
      <c r="A22" s="163" t="s">
        <v>198</v>
      </c>
      <c r="B22" s="136" t="s">
        <v>449</v>
      </c>
      <c r="C22" s="287"/>
      <c r="D22" s="265">
        <f>'#9436.00 Basepoint-Access Contr'!D23</f>
        <v>14244.11</v>
      </c>
      <c r="E22" s="265">
        <f>'#9436.00 Basepoint-Access Contr'!F23</f>
        <v>14244.11</v>
      </c>
      <c r="F22" s="284">
        <f>'#9436.00 Basepoint-Access Contr'!H23</f>
        <v>0</v>
      </c>
      <c r="G22" s="285"/>
    </row>
    <row r="23" spans="1:7" x14ac:dyDescent="0.2">
      <c r="A23" s="163" t="s">
        <v>198</v>
      </c>
      <c r="B23" s="136" t="s">
        <v>470</v>
      </c>
      <c r="C23" s="287"/>
      <c r="D23" s="265">
        <f>'#9436.00 Johnson Controls (4)'!D23</f>
        <v>5928.7</v>
      </c>
      <c r="E23" s="265">
        <f>'#9436.00 Johnson Controls (4)'!F23</f>
        <v>5928.7</v>
      </c>
      <c r="F23" s="284">
        <f>'#9436.00 Johnson Controls (4)'!H23</f>
        <v>0</v>
      </c>
      <c r="G23" s="285"/>
    </row>
    <row r="24" spans="1:7" ht="13.35" customHeight="1" x14ac:dyDescent="0.2">
      <c r="C24" s="287"/>
      <c r="D24" s="265"/>
      <c r="E24" s="265"/>
      <c r="F24" s="284"/>
      <c r="G24" s="285"/>
    </row>
    <row r="25" spans="1:7" s="288" customFormat="1" ht="24" customHeight="1" thickBot="1" x14ac:dyDescent="0.3">
      <c r="B25" s="289" t="s">
        <v>16</v>
      </c>
      <c r="C25" s="290">
        <f>SUM(C8:C24)</f>
        <v>774772.06</v>
      </c>
      <c r="D25" s="290">
        <f>SUM(D8:D24)</f>
        <v>774772.05999999994</v>
      </c>
      <c r="E25" s="290">
        <f>SUM(E8:E24)</f>
        <v>774772.05999999994</v>
      </c>
      <c r="F25" s="290">
        <f>SUM(D25-E25)</f>
        <v>0</v>
      </c>
      <c r="G25" s="290">
        <f>C8-D25</f>
        <v>0</v>
      </c>
    </row>
    <row r="26" spans="1:7" ht="13.35" customHeight="1" thickTop="1" x14ac:dyDescent="0.2">
      <c r="D26" s="285"/>
      <c r="E26" s="285"/>
      <c r="F26" s="285"/>
      <c r="G26" s="285"/>
    </row>
    <row r="27" spans="1:7" ht="13.35" customHeight="1" x14ac:dyDescent="0.2">
      <c r="D27" s="285"/>
      <c r="E27" s="285"/>
      <c r="F27" s="285"/>
      <c r="G27" s="285"/>
    </row>
    <row r="28" spans="1:7" ht="13.35" customHeight="1" x14ac:dyDescent="0.2">
      <c r="B28" s="163" t="s">
        <v>540</v>
      </c>
      <c r="D28" s="285"/>
      <c r="E28" s="285"/>
      <c r="F28" s="285"/>
      <c r="G28" s="285"/>
    </row>
    <row r="29" spans="1:7" ht="13.35" customHeight="1" x14ac:dyDescent="0.2">
      <c r="D29" s="285"/>
      <c r="E29" s="285"/>
      <c r="F29" s="285"/>
      <c r="G29" s="285"/>
    </row>
    <row r="30" spans="1:7" ht="13.35" customHeight="1" x14ac:dyDescent="0.2">
      <c r="D30" s="285"/>
      <c r="E30" s="285"/>
      <c r="F30" s="285"/>
      <c r="G30" s="285"/>
    </row>
    <row r="31" spans="1:7" ht="13.35" customHeight="1" x14ac:dyDescent="0.2">
      <c r="D31" s="285"/>
      <c r="E31" s="285"/>
      <c r="F31" s="285"/>
      <c r="G31" s="285"/>
    </row>
    <row r="32" spans="1:7" ht="13.35" customHeight="1" x14ac:dyDescent="0.2">
      <c r="D32" s="285"/>
      <c r="E32" s="285"/>
      <c r="F32" s="285"/>
      <c r="G32" s="285"/>
    </row>
    <row r="33" spans="4:7" ht="13.35" customHeight="1" x14ac:dyDescent="0.2">
      <c r="D33" s="285"/>
      <c r="E33" s="285"/>
      <c r="F33" s="285"/>
      <c r="G33" s="285"/>
    </row>
    <row r="34" spans="4:7" x14ac:dyDescent="0.2">
      <c r="D34" s="291"/>
    </row>
    <row r="35" spans="4:7" x14ac:dyDescent="0.2">
      <c r="D35" s="291"/>
    </row>
  </sheetData>
  <pageMargins left="0.25" right="0.25" top="0.95" bottom="0.75" header="0.09" footer="0.3"/>
  <pageSetup scale="93" orientation="portrait" r:id="rId1"/>
  <headerFooter alignWithMargins="0">
    <oddHeader>&amp;CDepartment of Administrative Services
Major Maintenance 
2000
&amp;A
&amp;D</oddHeader>
    <oddFooter>&amp;LAcct Codes 0017-335-2000
Reversion 6/30/2027
&amp;C&amp;Z&amp;F&amp;R&amp;P/&amp;N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7">
    <tabColor indexed="30"/>
    <pageSetUpPr fitToPage="1"/>
  </sheetPr>
  <dimension ref="A1:J627"/>
  <sheetViews>
    <sheetView zoomScaleNormal="100" workbookViewId="0">
      <selection activeCell="E9" sqref="E9"/>
    </sheetView>
  </sheetViews>
  <sheetFormatPr defaultColWidth="11.42578125" defaultRowHeight="12.75" x14ac:dyDescent="0.2"/>
  <cols>
    <col min="1" max="1" width="24.5703125" style="65" customWidth="1"/>
    <col min="2" max="3" width="9.42578125" style="66" customWidth="1"/>
    <col min="4" max="4" width="25" style="67" bestFit="1" customWidth="1"/>
    <col min="5" max="5" width="12.5703125" style="56" customWidth="1"/>
    <col min="6" max="6" width="13.5703125" style="68" customWidth="1"/>
    <col min="7" max="7" width="12.42578125" style="68" customWidth="1"/>
    <col min="8" max="8" width="10.5703125" style="68" customWidth="1"/>
    <col min="9" max="9" width="10.5703125" style="56" bestFit="1" customWidth="1"/>
    <col min="10" max="16384" width="11.42578125" style="56"/>
  </cols>
  <sheetData>
    <row r="1" spans="1:10" s="30" customFormat="1" ht="24.75" customHeight="1" x14ac:dyDescent="0.25">
      <c r="A1" s="2" t="str">
        <f>'RECAP #XXXX.XX'!B1</f>
        <v>xxx xxxxxxxxxxxxxxxxxxxxx</v>
      </c>
      <c r="B1" s="3"/>
      <c r="C1" s="3"/>
      <c r="D1" s="4"/>
      <c r="E1" s="4"/>
      <c r="F1" s="4"/>
      <c r="G1" s="29"/>
      <c r="H1" s="29"/>
    </row>
    <row r="2" spans="1:10" s="30" customFormat="1" ht="15.75" x14ac:dyDescent="0.25">
      <c r="A2" s="6" t="str">
        <f>'RECAP #XXXX.XX'!B2</f>
        <v>Project # xxxx.xx</v>
      </c>
      <c r="B2" s="5"/>
      <c r="C2" s="5"/>
      <c r="D2" s="4"/>
      <c r="E2" s="4"/>
      <c r="F2" s="4"/>
      <c r="G2" s="29"/>
      <c r="H2" s="29"/>
    </row>
    <row r="3" spans="1:10" s="30" customFormat="1" ht="15.75" x14ac:dyDescent="0.25">
      <c r="A3" s="7" t="str">
        <f>'RECAP #XXXX.XX'!B3</f>
        <v>Program code xxxxxx</v>
      </c>
      <c r="B3" s="5"/>
      <c r="C3" s="5"/>
      <c r="D3" s="4"/>
      <c r="E3" s="8" t="str">
        <f>'RECAP #XXXX.XX'!E3</f>
        <v>Major Program xxxx</v>
      </c>
      <c r="F3" s="4"/>
      <c r="G3" s="29"/>
      <c r="H3" s="29"/>
    </row>
    <row r="4" spans="1:10" s="30" customFormat="1" ht="15.75" x14ac:dyDescent="0.25">
      <c r="A4" s="31" t="s">
        <v>14</v>
      </c>
      <c r="B4" s="32"/>
      <c r="C4" s="32"/>
      <c r="D4" s="33"/>
      <c r="E4" s="34" t="s">
        <v>29</v>
      </c>
      <c r="F4" s="29"/>
      <c r="G4" s="29"/>
      <c r="H4" s="29"/>
    </row>
    <row r="5" spans="1:10" s="30" customFormat="1" ht="15.75" x14ac:dyDescent="0.25">
      <c r="A5" s="11"/>
      <c r="B5" s="36"/>
      <c r="C5" s="36"/>
      <c r="D5" s="37"/>
      <c r="E5" s="38"/>
      <c r="F5" s="39"/>
      <c r="G5" s="40"/>
      <c r="H5" s="40"/>
      <c r="I5" s="36"/>
    </row>
    <row r="6" spans="1:10" s="30" customFormat="1" ht="15.75" x14ac:dyDescent="0.25">
      <c r="A6" s="35" t="s">
        <v>67</v>
      </c>
      <c r="B6" s="11"/>
      <c r="C6" s="11"/>
      <c r="D6" s="41"/>
      <c r="E6" s="38" t="s">
        <v>30</v>
      </c>
      <c r="F6" s="43"/>
      <c r="G6" s="44"/>
      <c r="H6" s="40"/>
      <c r="I6" s="36"/>
    </row>
    <row r="7" spans="1:10" s="30" customFormat="1" ht="15.75" x14ac:dyDescent="0.25">
      <c r="A7" s="11" t="str">
        <f>'RECAP #XXXX.XX'!B6</f>
        <v>Project Manager - xxxxxxxxxxxxxxxxxxx</v>
      </c>
      <c r="B7" s="45"/>
      <c r="C7" s="45"/>
      <c r="D7" s="45"/>
      <c r="E7" s="44" t="s">
        <v>5</v>
      </c>
      <c r="F7" s="44"/>
      <c r="G7" s="44"/>
      <c r="H7" s="40"/>
      <c r="I7" s="36"/>
      <c r="J7" s="30" t="s">
        <v>5</v>
      </c>
    </row>
    <row r="8" spans="1:10" s="30" customFormat="1" ht="32.25" thickBot="1" x14ac:dyDescent="0.3">
      <c r="A8" s="46" t="s">
        <v>20</v>
      </c>
      <c r="B8" s="47" t="s">
        <v>21</v>
      </c>
      <c r="C8" s="69" t="s">
        <v>31</v>
      </c>
      <c r="D8" s="48" t="s">
        <v>32</v>
      </c>
      <c r="E8" s="49" t="s">
        <v>23</v>
      </c>
      <c r="F8" s="49" t="s">
        <v>24</v>
      </c>
      <c r="G8" s="49" t="s">
        <v>25</v>
      </c>
      <c r="H8" s="49" t="s">
        <v>26</v>
      </c>
      <c r="I8" s="49" t="s">
        <v>27</v>
      </c>
      <c r="J8" s="30" t="s">
        <v>5</v>
      </c>
    </row>
    <row r="9" spans="1:10" x14ac:dyDescent="0.2">
      <c r="A9" s="70"/>
      <c r="B9" s="51"/>
      <c r="C9" s="51"/>
      <c r="D9" s="60" t="s">
        <v>33</v>
      </c>
      <c r="E9" s="53"/>
      <c r="F9" s="54">
        <f>E9</f>
        <v>0</v>
      </c>
      <c r="G9" s="55"/>
      <c r="H9" s="55"/>
      <c r="I9" s="55">
        <f>F9</f>
        <v>0</v>
      </c>
    </row>
    <row r="10" spans="1:10" x14ac:dyDescent="0.2">
      <c r="A10" s="71"/>
      <c r="B10" s="57"/>
      <c r="C10" s="57"/>
      <c r="D10" s="60"/>
      <c r="E10" s="54"/>
      <c r="F10" s="54">
        <f t="shared" ref="F10:F21" si="0">F9+E10</f>
        <v>0</v>
      </c>
      <c r="G10" s="58"/>
      <c r="H10" s="55">
        <f t="shared" ref="H10:H21" si="1">H9+G10</f>
        <v>0</v>
      </c>
      <c r="I10" s="55">
        <f t="shared" ref="I10:I21" si="2">I9-G10+E10</f>
        <v>0</v>
      </c>
    </row>
    <row r="11" spans="1:10" x14ac:dyDescent="0.2">
      <c r="A11" s="70"/>
      <c r="B11" s="51"/>
      <c r="C11" s="51"/>
      <c r="D11" s="60"/>
      <c r="E11" s="54"/>
      <c r="F11" s="54">
        <f t="shared" si="0"/>
        <v>0</v>
      </c>
      <c r="G11" s="58"/>
      <c r="H11" s="55">
        <f t="shared" si="1"/>
        <v>0</v>
      </c>
      <c r="I11" s="55">
        <f t="shared" si="2"/>
        <v>0</v>
      </c>
    </row>
    <row r="12" spans="1:10" x14ac:dyDescent="0.2">
      <c r="A12" s="70"/>
      <c r="B12" s="51"/>
      <c r="C12" s="51"/>
      <c r="D12" s="60"/>
      <c r="E12" s="54"/>
      <c r="F12" s="54">
        <f t="shared" si="0"/>
        <v>0</v>
      </c>
      <c r="G12" s="58"/>
      <c r="H12" s="55">
        <f t="shared" si="1"/>
        <v>0</v>
      </c>
      <c r="I12" s="55">
        <f t="shared" si="2"/>
        <v>0</v>
      </c>
    </row>
    <row r="13" spans="1:10" x14ac:dyDescent="0.2">
      <c r="A13" s="70"/>
      <c r="B13" s="51"/>
      <c r="C13" s="51"/>
      <c r="D13" s="60"/>
      <c r="E13" s="54"/>
      <c r="F13" s="54">
        <f t="shared" si="0"/>
        <v>0</v>
      </c>
      <c r="G13" s="58"/>
      <c r="H13" s="55">
        <f t="shared" si="1"/>
        <v>0</v>
      </c>
      <c r="I13" s="55">
        <f t="shared" si="2"/>
        <v>0</v>
      </c>
    </row>
    <row r="14" spans="1:10" x14ac:dyDescent="0.2">
      <c r="A14" s="70"/>
      <c r="B14" s="51"/>
      <c r="C14" s="51"/>
      <c r="D14" s="60"/>
      <c r="E14" s="54"/>
      <c r="F14" s="54">
        <f t="shared" si="0"/>
        <v>0</v>
      </c>
      <c r="G14" s="55"/>
      <c r="H14" s="55">
        <f t="shared" si="1"/>
        <v>0</v>
      </c>
      <c r="I14" s="55">
        <f t="shared" si="2"/>
        <v>0</v>
      </c>
    </row>
    <row r="15" spans="1:10" x14ac:dyDescent="0.2">
      <c r="A15" s="70"/>
      <c r="B15" s="51"/>
      <c r="C15" s="51"/>
      <c r="D15" s="60"/>
      <c r="E15" s="54"/>
      <c r="F15" s="54">
        <f t="shared" si="0"/>
        <v>0</v>
      </c>
      <c r="G15" s="58"/>
      <c r="H15" s="55">
        <f t="shared" si="1"/>
        <v>0</v>
      </c>
      <c r="I15" s="55">
        <f t="shared" si="2"/>
        <v>0</v>
      </c>
    </row>
    <row r="16" spans="1:10" x14ac:dyDescent="0.2">
      <c r="A16" s="70"/>
      <c r="B16" s="51"/>
      <c r="C16" s="51"/>
      <c r="D16" s="60"/>
      <c r="E16" s="54"/>
      <c r="F16" s="54">
        <f t="shared" si="0"/>
        <v>0</v>
      </c>
      <c r="G16" s="58"/>
      <c r="H16" s="55">
        <f t="shared" si="1"/>
        <v>0</v>
      </c>
      <c r="I16" s="55">
        <f t="shared" si="2"/>
        <v>0</v>
      </c>
    </row>
    <row r="17" spans="1:9" x14ac:dyDescent="0.2">
      <c r="A17" s="70"/>
      <c r="B17" s="51"/>
      <c r="C17" s="51"/>
      <c r="D17" s="60"/>
      <c r="E17" s="54"/>
      <c r="F17" s="54">
        <f t="shared" si="0"/>
        <v>0</v>
      </c>
      <c r="G17" s="58"/>
      <c r="H17" s="55">
        <f t="shared" si="1"/>
        <v>0</v>
      </c>
      <c r="I17" s="55">
        <f t="shared" si="2"/>
        <v>0</v>
      </c>
    </row>
    <row r="18" spans="1:9" x14ac:dyDescent="0.2">
      <c r="A18" s="70"/>
      <c r="B18" s="51"/>
      <c r="C18" s="51"/>
      <c r="D18" s="60"/>
      <c r="E18" s="54"/>
      <c r="F18" s="54">
        <f t="shared" si="0"/>
        <v>0</v>
      </c>
      <c r="G18" s="58"/>
      <c r="H18" s="55">
        <f t="shared" si="1"/>
        <v>0</v>
      </c>
      <c r="I18" s="55">
        <f t="shared" si="2"/>
        <v>0</v>
      </c>
    </row>
    <row r="19" spans="1:9" x14ac:dyDescent="0.2">
      <c r="A19" s="70"/>
      <c r="B19" s="51"/>
      <c r="C19" s="51"/>
      <c r="D19" s="60"/>
      <c r="E19" s="54"/>
      <c r="F19" s="54">
        <f t="shared" si="0"/>
        <v>0</v>
      </c>
      <c r="G19" s="55"/>
      <c r="H19" s="55">
        <f t="shared" si="1"/>
        <v>0</v>
      </c>
      <c r="I19" s="55">
        <f t="shared" si="2"/>
        <v>0</v>
      </c>
    </row>
    <row r="20" spans="1:9" x14ac:dyDescent="0.2">
      <c r="A20" s="70"/>
      <c r="B20" s="51"/>
      <c r="C20" s="51"/>
      <c r="D20" s="60"/>
      <c r="E20" s="54"/>
      <c r="F20" s="54">
        <f t="shared" si="0"/>
        <v>0</v>
      </c>
      <c r="G20" s="55"/>
      <c r="H20" s="55">
        <f t="shared" si="1"/>
        <v>0</v>
      </c>
      <c r="I20" s="55">
        <f t="shared" si="2"/>
        <v>0</v>
      </c>
    </row>
    <row r="21" spans="1:9" x14ac:dyDescent="0.2">
      <c r="A21" s="70"/>
      <c r="B21" s="51"/>
      <c r="C21" s="51"/>
      <c r="D21" s="39"/>
      <c r="E21" s="54"/>
      <c r="F21" s="54">
        <f t="shared" si="0"/>
        <v>0</v>
      </c>
      <c r="G21" s="55"/>
      <c r="H21" s="55">
        <f t="shared" si="1"/>
        <v>0</v>
      </c>
      <c r="I21" s="55">
        <f t="shared" si="2"/>
        <v>0</v>
      </c>
    </row>
    <row r="22" spans="1:9" x14ac:dyDescent="0.2">
      <c r="A22" s="50"/>
      <c r="B22" s="52"/>
      <c r="C22" s="52"/>
      <c r="D22" s="60"/>
      <c r="E22" s="55"/>
      <c r="F22" s="55"/>
      <c r="G22" s="55"/>
      <c r="H22" s="55"/>
      <c r="I22" s="55"/>
    </row>
    <row r="23" spans="1:9" ht="13.5" thickBot="1" x14ac:dyDescent="0.25">
      <c r="A23" s="50"/>
      <c r="B23" s="61"/>
      <c r="C23" s="61"/>
      <c r="D23" s="62" t="s">
        <v>28</v>
      </c>
      <c r="E23" s="63">
        <f>SUM(E9:E22)</f>
        <v>0</v>
      </c>
      <c r="F23" s="63"/>
      <c r="G23" s="63">
        <f>SUM(G9:G22)</f>
        <v>0</v>
      </c>
      <c r="H23" s="63"/>
      <c r="I23" s="63">
        <f>E23-G23</f>
        <v>0</v>
      </c>
    </row>
    <row r="24" spans="1:9" ht="13.5" thickTop="1" x14ac:dyDescent="0.2">
      <c r="A24" s="50"/>
      <c r="B24" s="52"/>
      <c r="C24" s="52"/>
      <c r="D24" s="60"/>
      <c r="E24" s="55"/>
      <c r="F24" s="55"/>
      <c r="G24" s="55"/>
      <c r="H24" s="55"/>
      <c r="I24" s="55"/>
    </row>
    <row r="25" spans="1:9" x14ac:dyDescent="0.2">
      <c r="A25" s="50"/>
      <c r="B25" s="52"/>
      <c r="C25" s="52"/>
      <c r="D25" s="60"/>
      <c r="E25" s="55"/>
      <c r="F25" s="55"/>
      <c r="G25" s="55"/>
      <c r="H25" s="55"/>
      <c r="I25" s="55"/>
    </row>
    <row r="26" spans="1:9" x14ac:dyDescent="0.2">
      <c r="A26" s="50"/>
      <c r="B26" s="52"/>
      <c r="C26" s="52"/>
      <c r="D26" s="60"/>
      <c r="E26" s="55"/>
      <c r="F26" s="55"/>
      <c r="G26" s="55"/>
      <c r="H26" s="55"/>
      <c r="I26" s="55"/>
    </row>
    <row r="27" spans="1:9" x14ac:dyDescent="0.2">
      <c r="A27" s="50"/>
      <c r="B27" s="52"/>
      <c r="C27" s="52"/>
      <c r="D27" s="60"/>
      <c r="E27" s="55"/>
      <c r="F27" s="55"/>
      <c r="G27" s="55"/>
      <c r="H27" s="55"/>
      <c r="I27" s="55"/>
    </row>
    <row r="28" spans="1:9" x14ac:dyDescent="0.2">
      <c r="A28" s="50"/>
      <c r="B28" s="52"/>
      <c r="C28" s="52"/>
      <c r="D28" s="60"/>
      <c r="E28" s="55"/>
      <c r="F28" s="55"/>
      <c r="G28" s="55"/>
      <c r="H28" s="55"/>
      <c r="I28" s="55"/>
    </row>
    <row r="29" spans="1:9" x14ac:dyDescent="0.2">
      <c r="A29" s="50"/>
      <c r="B29" s="52"/>
      <c r="C29" s="52"/>
      <c r="D29" s="60"/>
      <c r="E29" s="55"/>
      <c r="F29" s="55"/>
      <c r="G29" s="55"/>
      <c r="H29" s="55"/>
      <c r="I29" s="55"/>
    </row>
    <row r="30" spans="1:9" x14ac:dyDescent="0.2">
      <c r="A30" s="50"/>
      <c r="B30" s="52"/>
      <c r="C30" s="52"/>
      <c r="D30" s="60"/>
      <c r="E30" s="55"/>
      <c r="F30" s="55"/>
      <c r="G30" s="55"/>
      <c r="H30" s="55"/>
      <c r="I30" s="55"/>
    </row>
    <row r="31" spans="1:9" x14ac:dyDescent="0.2">
      <c r="A31" s="50"/>
      <c r="B31" s="52"/>
      <c r="C31" s="52"/>
      <c r="D31" s="60"/>
      <c r="E31" s="55"/>
      <c r="F31" s="55"/>
      <c r="G31" s="55"/>
      <c r="H31" s="55"/>
      <c r="I31" s="55"/>
    </row>
    <row r="32" spans="1:9" x14ac:dyDescent="0.2">
      <c r="A32" s="50"/>
      <c r="B32" s="52"/>
      <c r="C32" s="52"/>
      <c r="D32" s="60"/>
      <c r="E32" s="39"/>
      <c r="F32" s="50"/>
      <c r="G32" s="64"/>
      <c r="H32" s="64"/>
      <c r="I32" s="39"/>
    </row>
    <row r="33" spans="1:9" x14ac:dyDescent="0.2">
      <c r="A33" s="50"/>
      <c r="B33" s="52"/>
      <c r="C33" s="52"/>
      <c r="D33" s="60"/>
      <c r="E33" s="39"/>
      <c r="F33" s="50"/>
      <c r="G33" s="64"/>
      <c r="H33" s="64"/>
      <c r="I33" s="39"/>
    </row>
    <row r="34" spans="1:9" x14ac:dyDescent="0.2">
      <c r="A34" s="50"/>
      <c r="B34" s="52"/>
      <c r="C34" s="52"/>
      <c r="D34" s="60"/>
      <c r="E34" s="39"/>
      <c r="F34" s="50"/>
      <c r="G34" s="64"/>
      <c r="H34" s="64"/>
      <c r="I34" s="39"/>
    </row>
    <row r="35" spans="1:9" x14ac:dyDescent="0.2">
      <c r="A35" s="50"/>
      <c r="B35" s="52"/>
      <c r="C35" s="52"/>
      <c r="D35" s="60"/>
      <c r="E35" s="39"/>
      <c r="F35" s="50"/>
      <c r="G35" s="64"/>
      <c r="H35" s="64"/>
      <c r="I35" s="39"/>
    </row>
    <row r="36" spans="1:9" x14ac:dyDescent="0.2">
      <c r="A36" s="50"/>
      <c r="B36" s="52"/>
      <c r="C36" s="52"/>
      <c r="D36" s="60"/>
      <c r="E36" s="39"/>
      <c r="F36" s="50"/>
      <c r="G36" s="64"/>
      <c r="H36" s="64"/>
      <c r="I36" s="39"/>
    </row>
    <row r="37" spans="1:9" x14ac:dyDescent="0.2">
      <c r="A37" s="50"/>
      <c r="B37" s="52"/>
      <c r="C37" s="52"/>
      <c r="D37" s="60"/>
      <c r="E37" s="39"/>
      <c r="F37" s="50"/>
      <c r="G37" s="64"/>
      <c r="H37" s="64"/>
      <c r="I37" s="39"/>
    </row>
    <row r="38" spans="1:9" x14ac:dyDescent="0.2">
      <c r="A38" s="50"/>
      <c r="B38" s="52"/>
      <c r="C38" s="52"/>
      <c r="D38" s="60"/>
      <c r="E38" s="39"/>
      <c r="F38" s="50"/>
      <c r="G38" s="64"/>
      <c r="H38" s="64"/>
      <c r="I38" s="39"/>
    </row>
    <row r="39" spans="1:9" x14ac:dyDescent="0.2">
      <c r="A39" s="50"/>
      <c r="B39" s="52"/>
      <c r="C39" s="52"/>
      <c r="D39" s="60"/>
      <c r="E39" s="39"/>
      <c r="F39" s="50"/>
      <c r="G39" s="64"/>
      <c r="H39" s="64"/>
      <c r="I39" s="39"/>
    </row>
    <row r="40" spans="1:9" x14ac:dyDescent="0.2">
      <c r="A40" s="50"/>
      <c r="B40" s="52"/>
      <c r="C40" s="52"/>
      <c r="D40" s="60"/>
      <c r="E40" s="39"/>
      <c r="F40" s="50"/>
      <c r="G40" s="64"/>
      <c r="H40" s="64"/>
      <c r="I40" s="39"/>
    </row>
    <row r="41" spans="1:9" x14ac:dyDescent="0.2">
      <c r="A41" s="50"/>
      <c r="B41" s="52"/>
      <c r="C41" s="52"/>
      <c r="D41" s="60"/>
      <c r="E41" s="39"/>
      <c r="F41" s="50"/>
      <c r="G41" s="64"/>
      <c r="H41" s="64"/>
      <c r="I41" s="39"/>
    </row>
    <row r="42" spans="1:9" x14ac:dyDescent="0.2">
      <c r="F42" s="65"/>
    </row>
    <row r="43" spans="1:9" x14ac:dyDescent="0.2">
      <c r="F43" s="65"/>
    </row>
    <row r="44" spans="1:9" x14ac:dyDescent="0.2">
      <c r="F44" s="65"/>
    </row>
    <row r="45" spans="1:9" x14ac:dyDescent="0.2">
      <c r="F45" s="65"/>
    </row>
    <row r="46" spans="1:9" x14ac:dyDescent="0.2">
      <c r="F46" s="65"/>
    </row>
    <row r="47" spans="1:9" x14ac:dyDescent="0.2">
      <c r="F47" s="65"/>
    </row>
    <row r="48" spans="1:9" x14ac:dyDescent="0.2">
      <c r="F48" s="65"/>
    </row>
    <row r="49" spans="6:6" x14ac:dyDescent="0.2">
      <c r="F49" s="65"/>
    </row>
    <row r="50" spans="6:6" x14ac:dyDescent="0.2">
      <c r="F50" s="65"/>
    </row>
    <row r="51" spans="6:6" x14ac:dyDescent="0.2">
      <c r="F51" s="65"/>
    </row>
    <row r="52" spans="6:6" x14ac:dyDescent="0.2">
      <c r="F52" s="65"/>
    </row>
    <row r="53" spans="6:6" x14ac:dyDescent="0.2">
      <c r="F53" s="65"/>
    </row>
    <row r="54" spans="6:6" x14ac:dyDescent="0.2">
      <c r="F54" s="65"/>
    </row>
    <row r="55" spans="6:6" x14ac:dyDescent="0.2">
      <c r="F55" s="65"/>
    </row>
    <row r="56" spans="6:6" x14ac:dyDescent="0.2">
      <c r="F56" s="65"/>
    </row>
    <row r="57" spans="6:6" x14ac:dyDescent="0.2">
      <c r="F57" s="65"/>
    </row>
    <row r="58" spans="6:6" x14ac:dyDescent="0.2">
      <c r="F58" s="65"/>
    </row>
    <row r="59" spans="6:6" x14ac:dyDescent="0.2">
      <c r="F59" s="65"/>
    </row>
    <row r="60" spans="6:6" x14ac:dyDescent="0.2">
      <c r="F60" s="65"/>
    </row>
    <row r="61" spans="6:6" x14ac:dyDescent="0.2">
      <c r="F61" s="65"/>
    </row>
    <row r="62" spans="6:6" x14ac:dyDescent="0.2">
      <c r="F62" s="65"/>
    </row>
    <row r="63" spans="6:6" x14ac:dyDescent="0.2">
      <c r="F63" s="65"/>
    </row>
    <row r="64" spans="6:6" x14ac:dyDescent="0.2">
      <c r="F64" s="65"/>
    </row>
    <row r="65" spans="6:6" x14ac:dyDescent="0.2">
      <c r="F65" s="65"/>
    </row>
    <row r="66" spans="6:6" x14ac:dyDescent="0.2">
      <c r="F66" s="65"/>
    </row>
    <row r="67" spans="6:6" x14ac:dyDescent="0.2">
      <c r="F67" s="65"/>
    </row>
    <row r="68" spans="6:6" x14ac:dyDescent="0.2">
      <c r="F68" s="65"/>
    </row>
    <row r="69" spans="6:6" x14ac:dyDescent="0.2">
      <c r="F69" s="65"/>
    </row>
    <row r="70" spans="6:6" x14ac:dyDescent="0.2">
      <c r="F70" s="65"/>
    </row>
    <row r="71" spans="6:6" x14ac:dyDescent="0.2">
      <c r="F71" s="65"/>
    </row>
    <row r="72" spans="6:6" x14ac:dyDescent="0.2">
      <c r="F72" s="65"/>
    </row>
    <row r="73" spans="6:6" x14ac:dyDescent="0.2">
      <c r="F73" s="65"/>
    </row>
    <row r="74" spans="6:6" x14ac:dyDescent="0.2">
      <c r="F74" s="65"/>
    </row>
    <row r="75" spans="6:6" x14ac:dyDescent="0.2">
      <c r="F75" s="65"/>
    </row>
    <row r="76" spans="6:6" x14ac:dyDescent="0.2">
      <c r="F76" s="65"/>
    </row>
    <row r="77" spans="6:6" x14ac:dyDescent="0.2">
      <c r="F77" s="65"/>
    </row>
    <row r="78" spans="6:6" x14ac:dyDescent="0.2">
      <c r="F78" s="65"/>
    </row>
    <row r="79" spans="6:6" x14ac:dyDescent="0.2">
      <c r="F79" s="65"/>
    </row>
    <row r="80" spans="6:6" x14ac:dyDescent="0.2">
      <c r="F80" s="65"/>
    </row>
    <row r="81" spans="6:6" x14ac:dyDescent="0.2">
      <c r="F81" s="65"/>
    </row>
    <row r="82" spans="6:6" x14ac:dyDescent="0.2">
      <c r="F82" s="65"/>
    </row>
    <row r="83" spans="6:6" x14ac:dyDescent="0.2">
      <c r="F83" s="65"/>
    </row>
    <row r="84" spans="6:6" x14ac:dyDescent="0.2">
      <c r="F84" s="65"/>
    </row>
    <row r="85" spans="6:6" x14ac:dyDescent="0.2">
      <c r="F85" s="65"/>
    </row>
    <row r="86" spans="6:6" x14ac:dyDescent="0.2">
      <c r="F86" s="65"/>
    </row>
    <row r="87" spans="6:6" x14ac:dyDescent="0.2">
      <c r="F87" s="65"/>
    </row>
    <row r="88" spans="6:6" x14ac:dyDescent="0.2">
      <c r="F88" s="65"/>
    </row>
    <row r="89" spans="6:6" x14ac:dyDescent="0.2">
      <c r="F89" s="65"/>
    </row>
    <row r="90" spans="6:6" x14ac:dyDescent="0.2">
      <c r="F90" s="65"/>
    </row>
    <row r="91" spans="6:6" x14ac:dyDescent="0.2">
      <c r="F91" s="65"/>
    </row>
    <row r="92" spans="6:6" x14ac:dyDescent="0.2">
      <c r="F92" s="65"/>
    </row>
    <row r="93" spans="6:6" x14ac:dyDescent="0.2">
      <c r="F93" s="65"/>
    </row>
    <row r="94" spans="6:6" x14ac:dyDescent="0.2">
      <c r="F94" s="65"/>
    </row>
    <row r="95" spans="6:6" x14ac:dyDescent="0.2">
      <c r="F95" s="65"/>
    </row>
    <row r="96" spans="6:6" x14ac:dyDescent="0.2">
      <c r="F96" s="65"/>
    </row>
    <row r="97" spans="6:6" x14ac:dyDescent="0.2">
      <c r="F97" s="65"/>
    </row>
    <row r="98" spans="6:6" x14ac:dyDescent="0.2">
      <c r="F98" s="65"/>
    </row>
    <row r="99" spans="6:6" x14ac:dyDescent="0.2">
      <c r="F99" s="65"/>
    </row>
    <row r="100" spans="6:6" x14ac:dyDescent="0.2">
      <c r="F100" s="65"/>
    </row>
    <row r="101" spans="6:6" x14ac:dyDescent="0.2">
      <c r="F101" s="65"/>
    </row>
    <row r="102" spans="6:6" x14ac:dyDescent="0.2">
      <c r="F102" s="65"/>
    </row>
    <row r="103" spans="6:6" x14ac:dyDescent="0.2">
      <c r="F103" s="65"/>
    </row>
    <row r="104" spans="6:6" x14ac:dyDescent="0.2">
      <c r="F104" s="65"/>
    </row>
    <row r="105" spans="6:6" x14ac:dyDescent="0.2">
      <c r="F105" s="65"/>
    </row>
    <row r="106" spans="6:6" x14ac:dyDescent="0.2">
      <c r="F106" s="65"/>
    </row>
    <row r="107" spans="6:6" x14ac:dyDescent="0.2">
      <c r="F107" s="65"/>
    </row>
    <row r="108" spans="6:6" x14ac:dyDescent="0.2">
      <c r="F108" s="65"/>
    </row>
    <row r="109" spans="6:6" x14ac:dyDescent="0.2">
      <c r="F109" s="65"/>
    </row>
    <row r="110" spans="6:6" x14ac:dyDescent="0.2">
      <c r="F110" s="65"/>
    </row>
    <row r="111" spans="6:6" x14ac:dyDescent="0.2">
      <c r="F111" s="65"/>
    </row>
    <row r="112" spans="6:6" x14ac:dyDescent="0.2">
      <c r="F112" s="65"/>
    </row>
    <row r="113" spans="6:6" x14ac:dyDescent="0.2">
      <c r="F113" s="65"/>
    </row>
    <row r="114" spans="6:6" x14ac:dyDescent="0.2">
      <c r="F114" s="65"/>
    </row>
    <row r="115" spans="6:6" x14ac:dyDescent="0.2">
      <c r="F115" s="65"/>
    </row>
    <row r="116" spans="6:6" x14ac:dyDescent="0.2">
      <c r="F116" s="65"/>
    </row>
    <row r="117" spans="6:6" x14ac:dyDescent="0.2">
      <c r="F117" s="65"/>
    </row>
    <row r="118" spans="6:6" x14ac:dyDescent="0.2">
      <c r="F118" s="65"/>
    </row>
    <row r="119" spans="6:6" x14ac:dyDescent="0.2">
      <c r="F119" s="65"/>
    </row>
    <row r="120" spans="6:6" x14ac:dyDescent="0.2">
      <c r="F120" s="65"/>
    </row>
    <row r="121" spans="6:6" x14ac:dyDescent="0.2">
      <c r="F121" s="65"/>
    </row>
    <row r="122" spans="6:6" x14ac:dyDescent="0.2">
      <c r="F122" s="65"/>
    </row>
    <row r="123" spans="6:6" x14ac:dyDescent="0.2">
      <c r="F123" s="65"/>
    </row>
    <row r="124" spans="6:6" x14ac:dyDescent="0.2">
      <c r="F124" s="65"/>
    </row>
    <row r="125" spans="6:6" x14ac:dyDescent="0.2">
      <c r="F125" s="65"/>
    </row>
    <row r="126" spans="6:6" x14ac:dyDescent="0.2">
      <c r="F126" s="65"/>
    </row>
    <row r="127" spans="6:6" x14ac:dyDescent="0.2">
      <c r="F127" s="65"/>
    </row>
    <row r="128" spans="6:6" x14ac:dyDescent="0.2">
      <c r="F128" s="65"/>
    </row>
    <row r="129" spans="6:6" x14ac:dyDescent="0.2">
      <c r="F129" s="65"/>
    </row>
    <row r="130" spans="6:6" x14ac:dyDescent="0.2">
      <c r="F130" s="65"/>
    </row>
    <row r="131" spans="6:6" x14ac:dyDescent="0.2">
      <c r="F131" s="65"/>
    </row>
    <row r="132" spans="6:6" x14ac:dyDescent="0.2">
      <c r="F132" s="65"/>
    </row>
    <row r="133" spans="6:6" x14ac:dyDescent="0.2">
      <c r="F133" s="65"/>
    </row>
    <row r="134" spans="6:6" x14ac:dyDescent="0.2">
      <c r="F134" s="65"/>
    </row>
    <row r="135" spans="6:6" x14ac:dyDescent="0.2">
      <c r="F135" s="65"/>
    </row>
    <row r="136" spans="6:6" x14ac:dyDescent="0.2">
      <c r="F136" s="65"/>
    </row>
    <row r="137" spans="6:6" x14ac:dyDescent="0.2">
      <c r="F137" s="65"/>
    </row>
    <row r="138" spans="6:6" x14ac:dyDescent="0.2">
      <c r="F138" s="65"/>
    </row>
    <row r="139" spans="6:6" x14ac:dyDescent="0.2">
      <c r="F139" s="65"/>
    </row>
    <row r="140" spans="6:6" x14ac:dyDescent="0.2">
      <c r="F140" s="65"/>
    </row>
    <row r="141" spans="6:6" x14ac:dyDescent="0.2">
      <c r="F141" s="65"/>
    </row>
    <row r="142" spans="6:6" x14ac:dyDescent="0.2">
      <c r="F142" s="65"/>
    </row>
    <row r="143" spans="6:6" x14ac:dyDescent="0.2">
      <c r="F143" s="65"/>
    </row>
    <row r="144" spans="6:6" x14ac:dyDescent="0.2">
      <c r="F144" s="65"/>
    </row>
    <row r="145" spans="6:6" x14ac:dyDescent="0.2">
      <c r="F145" s="65"/>
    </row>
    <row r="146" spans="6:6" x14ac:dyDescent="0.2">
      <c r="F146" s="65"/>
    </row>
    <row r="147" spans="6:6" x14ac:dyDescent="0.2">
      <c r="F147" s="65"/>
    </row>
    <row r="148" spans="6:6" x14ac:dyDescent="0.2">
      <c r="F148" s="65"/>
    </row>
    <row r="149" spans="6:6" x14ac:dyDescent="0.2">
      <c r="F149" s="65"/>
    </row>
    <row r="150" spans="6:6" x14ac:dyDescent="0.2">
      <c r="F150" s="65"/>
    </row>
    <row r="151" spans="6:6" x14ac:dyDescent="0.2">
      <c r="F151" s="65"/>
    </row>
    <row r="152" spans="6:6" x14ac:dyDescent="0.2">
      <c r="F152" s="65"/>
    </row>
    <row r="153" spans="6:6" x14ac:dyDescent="0.2">
      <c r="F153" s="65"/>
    </row>
    <row r="154" spans="6:6" x14ac:dyDescent="0.2">
      <c r="F154" s="65"/>
    </row>
    <row r="155" spans="6:6" x14ac:dyDescent="0.2">
      <c r="F155" s="65"/>
    </row>
    <row r="156" spans="6:6" x14ac:dyDescent="0.2">
      <c r="F156" s="65"/>
    </row>
    <row r="157" spans="6:6" x14ac:dyDescent="0.2">
      <c r="F157" s="65"/>
    </row>
    <row r="158" spans="6:6" x14ac:dyDescent="0.2">
      <c r="F158" s="65"/>
    </row>
    <row r="159" spans="6:6" x14ac:dyDescent="0.2">
      <c r="F159" s="65"/>
    </row>
    <row r="160" spans="6:6" x14ac:dyDescent="0.2">
      <c r="F160" s="65"/>
    </row>
    <row r="161" spans="6:6" x14ac:dyDescent="0.2">
      <c r="F161" s="65"/>
    </row>
    <row r="162" spans="6:6" x14ac:dyDescent="0.2">
      <c r="F162" s="65"/>
    </row>
    <row r="163" spans="6:6" x14ac:dyDescent="0.2">
      <c r="F163" s="65"/>
    </row>
    <row r="164" spans="6:6" x14ac:dyDescent="0.2">
      <c r="F164" s="65"/>
    </row>
    <row r="165" spans="6:6" x14ac:dyDescent="0.2">
      <c r="F165" s="65"/>
    </row>
    <row r="166" spans="6:6" x14ac:dyDescent="0.2">
      <c r="F166" s="65"/>
    </row>
    <row r="167" spans="6:6" x14ac:dyDescent="0.2">
      <c r="F167" s="65"/>
    </row>
    <row r="168" spans="6:6" x14ac:dyDescent="0.2">
      <c r="F168" s="65"/>
    </row>
    <row r="169" spans="6:6" x14ac:dyDescent="0.2">
      <c r="F169" s="65"/>
    </row>
    <row r="170" spans="6:6" x14ac:dyDescent="0.2">
      <c r="F170" s="65"/>
    </row>
    <row r="171" spans="6:6" x14ac:dyDescent="0.2">
      <c r="F171" s="65"/>
    </row>
    <row r="172" spans="6:6" x14ac:dyDescent="0.2">
      <c r="F172" s="65"/>
    </row>
    <row r="173" spans="6:6" x14ac:dyDescent="0.2">
      <c r="F173" s="65"/>
    </row>
    <row r="174" spans="6:6" x14ac:dyDescent="0.2">
      <c r="F174" s="65"/>
    </row>
    <row r="175" spans="6:6" x14ac:dyDescent="0.2">
      <c r="F175" s="65"/>
    </row>
    <row r="176" spans="6:6" x14ac:dyDescent="0.2">
      <c r="F176" s="65"/>
    </row>
    <row r="177" spans="6:6" x14ac:dyDescent="0.2">
      <c r="F177" s="65"/>
    </row>
    <row r="178" spans="6:6" x14ac:dyDescent="0.2">
      <c r="F178" s="65"/>
    </row>
    <row r="179" spans="6:6" x14ac:dyDescent="0.2">
      <c r="F179" s="65"/>
    </row>
    <row r="180" spans="6:6" x14ac:dyDescent="0.2">
      <c r="F180" s="65"/>
    </row>
    <row r="181" spans="6:6" x14ac:dyDescent="0.2">
      <c r="F181" s="65"/>
    </row>
    <row r="182" spans="6:6" x14ac:dyDescent="0.2">
      <c r="F182" s="65"/>
    </row>
    <row r="183" spans="6:6" x14ac:dyDescent="0.2">
      <c r="F183" s="65"/>
    </row>
    <row r="184" spans="6:6" x14ac:dyDescent="0.2">
      <c r="F184" s="65"/>
    </row>
    <row r="185" spans="6:6" x14ac:dyDescent="0.2">
      <c r="F185" s="65"/>
    </row>
    <row r="186" spans="6:6" x14ac:dyDescent="0.2">
      <c r="F186" s="65"/>
    </row>
    <row r="187" spans="6:6" x14ac:dyDescent="0.2">
      <c r="F187" s="65"/>
    </row>
    <row r="188" spans="6:6" x14ac:dyDescent="0.2">
      <c r="F188" s="65"/>
    </row>
    <row r="189" spans="6:6" x14ac:dyDescent="0.2">
      <c r="F189" s="65"/>
    </row>
    <row r="190" spans="6:6" x14ac:dyDescent="0.2">
      <c r="F190" s="65"/>
    </row>
    <row r="191" spans="6:6" x14ac:dyDescent="0.2">
      <c r="F191" s="65"/>
    </row>
    <row r="192" spans="6:6" x14ac:dyDescent="0.2">
      <c r="F192" s="65"/>
    </row>
    <row r="193" spans="6:6" x14ac:dyDescent="0.2">
      <c r="F193" s="65"/>
    </row>
    <row r="194" spans="6:6" x14ac:dyDescent="0.2">
      <c r="F194" s="65"/>
    </row>
    <row r="195" spans="6:6" x14ac:dyDescent="0.2">
      <c r="F195" s="65"/>
    </row>
    <row r="196" spans="6:6" x14ac:dyDescent="0.2">
      <c r="F196" s="65"/>
    </row>
    <row r="197" spans="6:6" x14ac:dyDescent="0.2">
      <c r="F197" s="65"/>
    </row>
    <row r="198" spans="6:6" x14ac:dyDescent="0.2">
      <c r="F198" s="65"/>
    </row>
    <row r="199" spans="6:6" x14ac:dyDescent="0.2">
      <c r="F199" s="65"/>
    </row>
    <row r="200" spans="6:6" x14ac:dyDescent="0.2">
      <c r="F200" s="65"/>
    </row>
    <row r="201" spans="6:6" x14ac:dyDescent="0.2">
      <c r="F201" s="65"/>
    </row>
    <row r="202" spans="6:6" x14ac:dyDescent="0.2">
      <c r="F202" s="65"/>
    </row>
    <row r="203" spans="6:6" x14ac:dyDescent="0.2">
      <c r="F203" s="65"/>
    </row>
    <row r="204" spans="6:6" x14ac:dyDescent="0.2">
      <c r="F204" s="65"/>
    </row>
    <row r="205" spans="6:6" x14ac:dyDescent="0.2">
      <c r="F205" s="65"/>
    </row>
    <row r="206" spans="6:6" x14ac:dyDescent="0.2">
      <c r="F206" s="65"/>
    </row>
    <row r="207" spans="6:6" x14ac:dyDescent="0.2">
      <c r="F207" s="65"/>
    </row>
    <row r="208" spans="6:6" x14ac:dyDescent="0.2">
      <c r="F208" s="65"/>
    </row>
    <row r="209" spans="6:6" x14ac:dyDescent="0.2">
      <c r="F209" s="65"/>
    </row>
    <row r="210" spans="6:6" x14ac:dyDescent="0.2">
      <c r="F210" s="65"/>
    </row>
    <row r="211" spans="6:6" x14ac:dyDescent="0.2">
      <c r="F211" s="65"/>
    </row>
    <row r="212" spans="6:6" x14ac:dyDescent="0.2">
      <c r="F212" s="65"/>
    </row>
    <row r="213" spans="6:6" x14ac:dyDescent="0.2">
      <c r="F213" s="65"/>
    </row>
    <row r="214" spans="6:6" x14ac:dyDescent="0.2">
      <c r="F214" s="65"/>
    </row>
    <row r="215" spans="6:6" x14ac:dyDescent="0.2">
      <c r="F215" s="65"/>
    </row>
    <row r="216" spans="6:6" x14ac:dyDescent="0.2">
      <c r="F216" s="65"/>
    </row>
    <row r="217" spans="6:6" x14ac:dyDescent="0.2">
      <c r="F217" s="65"/>
    </row>
    <row r="218" spans="6:6" x14ac:dyDescent="0.2">
      <c r="F218" s="65"/>
    </row>
    <row r="219" spans="6:6" x14ac:dyDescent="0.2">
      <c r="F219" s="65"/>
    </row>
    <row r="220" spans="6:6" x14ac:dyDescent="0.2">
      <c r="F220" s="65"/>
    </row>
    <row r="221" spans="6:6" x14ac:dyDescent="0.2">
      <c r="F221" s="65"/>
    </row>
    <row r="222" spans="6:6" x14ac:dyDescent="0.2">
      <c r="F222" s="65"/>
    </row>
    <row r="223" spans="6:6" x14ac:dyDescent="0.2">
      <c r="F223" s="65"/>
    </row>
    <row r="224" spans="6:6" x14ac:dyDescent="0.2">
      <c r="F224" s="65"/>
    </row>
    <row r="225" spans="6:6" x14ac:dyDescent="0.2">
      <c r="F225" s="65"/>
    </row>
    <row r="226" spans="6:6" x14ac:dyDescent="0.2">
      <c r="F226" s="65"/>
    </row>
    <row r="227" spans="6:6" x14ac:dyDescent="0.2">
      <c r="F227" s="65"/>
    </row>
    <row r="228" spans="6:6" x14ac:dyDescent="0.2">
      <c r="F228" s="65"/>
    </row>
    <row r="229" spans="6:6" x14ac:dyDescent="0.2">
      <c r="F229" s="65"/>
    </row>
    <row r="230" spans="6:6" x14ac:dyDescent="0.2">
      <c r="F230" s="65"/>
    </row>
    <row r="231" spans="6:6" x14ac:dyDescent="0.2">
      <c r="F231" s="65"/>
    </row>
    <row r="232" spans="6:6" x14ac:dyDescent="0.2">
      <c r="F232" s="65"/>
    </row>
    <row r="233" spans="6:6" x14ac:dyDescent="0.2">
      <c r="F233" s="65"/>
    </row>
    <row r="234" spans="6:6" x14ac:dyDescent="0.2">
      <c r="F234" s="65"/>
    </row>
    <row r="235" spans="6:6" x14ac:dyDescent="0.2">
      <c r="F235" s="65"/>
    </row>
    <row r="236" spans="6:6" x14ac:dyDescent="0.2">
      <c r="F236" s="65"/>
    </row>
    <row r="237" spans="6:6" x14ac:dyDescent="0.2">
      <c r="F237" s="65"/>
    </row>
    <row r="238" spans="6:6" x14ac:dyDescent="0.2">
      <c r="F238" s="65"/>
    </row>
    <row r="239" spans="6:6" x14ac:dyDescent="0.2">
      <c r="F239" s="65"/>
    </row>
    <row r="240" spans="6:6" x14ac:dyDescent="0.2">
      <c r="F240" s="65"/>
    </row>
    <row r="241" spans="6:6" x14ac:dyDescent="0.2">
      <c r="F241" s="65"/>
    </row>
    <row r="242" spans="6:6" x14ac:dyDescent="0.2">
      <c r="F242" s="65"/>
    </row>
    <row r="243" spans="6:6" x14ac:dyDescent="0.2">
      <c r="F243" s="65"/>
    </row>
    <row r="244" spans="6:6" x14ac:dyDescent="0.2">
      <c r="F244" s="65"/>
    </row>
    <row r="245" spans="6:6" x14ac:dyDescent="0.2">
      <c r="F245" s="65"/>
    </row>
    <row r="246" spans="6:6" x14ac:dyDescent="0.2">
      <c r="F246" s="65"/>
    </row>
    <row r="247" spans="6:6" x14ac:dyDescent="0.2">
      <c r="F247" s="65"/>
    </row>
    <row r="248" spans="6:6" x14ac:dyDescent="0.2">
      <c r="F248" s="65"/>
    </row>
    <row r="249" spans="6:6" x14ac:dyDescent="0.2">
      <c r="F249" s="65"/>
    </row>
    <row r="250" spans="6:6" x14ac:dyDescent="0.2">
      <c r="F250" s="65"/>
    </row>
    <row r="251" spans="6:6" x14ac:dyDescent="0.2">
      <c r="F251" s="65"/>
    </row>
    <row r="252" spans="6:6" x14ac:dyDescent="0.2">
      <c r="F252" s="65"/>
    </row>
    <row r="253" spans="6:6" x14ac:dyDescent="0.2">
      <c r="F253" s="65"/>
    </row>
    <row r="254" spans="6:6" x14ac:dyDescent="0.2">
      <c r="F254" s="65"/>
    </row>
    <row r="255" spans="6:6" x14ac:dyDescent="0.2">
      <c r="F255" s="65"/>
    </row>
    <row r="256" spans="6:6" x14ac:dyDescent="0.2">
      <c r="F256" s="65"/>
    </row>
    <row r="257" spans="6:6" x14ac:dyDescent="0.2">
      <c r="F257" s="65"/>
    </row>
    <row r="258" spans="6:6" x14ac:dyDescent="0.2">
      <c r="F258" s="65"/>
    </row>
    <row r="259" spans="6:6" x14ac:dyDescent="0.2">
      <c r="F259" s="65"/>
    </row>
    <row r="260" spans="6:6" x14ac:dyDescent="0.2">
      <c r="F260" s="65"/>
    </row>
    <row r="261" spans="6:6" x14ac:dyDescent="0.2">
      <c r="F261" s="65"/>
    </row>
    <row r="262" spans="6:6" x14ac:dyDescent="0.2">
      <c r="F262" s="65"/>
    </row>
    <row r="263" spans="6:6" x14ac:dyDescent="0.2">
      <c r="F263" s="65"/>
    </row>
    <row r="264" spans="6:6" x14ac:dyDescent="0.2">
      <c r="F264" s="65"/>
    </row>
    <row r="265" spans="6:6" x14ac:dyDescent="0.2">
      <c r="F265" s="65"/>
    </row>
    <row r="266" spans="6:6" x14ac:dyDescent="0.2">
      <c r="F266" s="65"/>
    </row>
    <row r="267" spans="6:6" x14ac:dyDescent="0.2">
      <c r="F267" s="65"/>
    </row>
    <row r="268" spans="6:6" x14ac:dyDescent="0.2">
      <c r="F268" s="65"/>
    </row>
    <row r="269" spans="6:6" x14ac:dyDescent="0.2">
      <c r="F269" s="65"/>
    </row>
    <row r="270" spans="6:6" x14ac:dyDescent="0.2">
      <c r="F270" s="65"/>
    </row>
    <row r="271" spans="6:6" x14ac:dyDescent="0.2">
      <c r="F271" s="65"/>
    </row>
    <row r="272" spans="6:6" x14ac:dyDescent="0.2">
      <c r="F272" s="65"/>
    </row>
    <row r="273" spans="6:6" x14ac:dyDescent="0.2">
      <c r="F273" s="65"/>
    </row>
    <row r="274" spans="6:6" x14ac:dyDescent="0.2">
      <c r="F274" s="65"/>
    </row>
    <row r="275" spans="6:6" x14ac:dyDescent="0.2">
      <c r="F275" s="65"/>
    </row>
    <row r="276" spans="6:6" x14ac:dyDescent="0.2">
      <c r="F276" s="65"/>
    </row>
    <row r="277" spans="6:6" x14ac:dyDescent="0.2">
      <c r="F277" s="65"/>
    </row>
    <row r="278" spans="6:6" x14ac:dyDescent="0.2">
      <c r="F278" s="65"/>
    </row>
    <row r="279" spans="6:6" x14ac:dyDescent="0.2">
      <c r="F279" s="65"/>
    </row>
    <row r="280" spans="6:6" x14ac:dyDescent="0.2">
      <c r="F280" s="65"/>
    </row>
    <row r="281" spans="6:6" x14ac:dyDescent="0.2">
      <c r="F281" s="65"/>
    </row>
    <row r="282" spans="6:6" x14ac:dyDescent="0.2">
      <c r="F282" s="65"/>
    </row>
    <row r="283" spans="6:6" x14ac:dyDescent="0.2">
      <c r="F283" s="65"/>
    </row>
    <row r="284" spans="6:6" x14ac:dyDescent="0.2">
      <c r="F284" s="65"/>
    </row>
    <row r="285" spans="6:6" x14ac:dyDescent="0.2">
      <c r="F285" s="65"/>
    </row>
    <row r="286" spans="6:6" x14ac:dyDescent="0.2">
      <c r="F286" s="65"/>
    </row>
    <row r="287" spans="6:6" x14ac:dyDescent="0.2">
      <c r="F287" s="65"/>
    </row>
    <row r="288" spans="6:6" x14ac:dyDescent="0.2">
      <c r="F288" s="65"/>
    </row>
    <row r="289" spans="6:6" x14ac:dyDescent="0.2">
      <c r="F289" s="65"/>
    </row>
    <row r="290" spans="6:6" x14ac:dyDescent="0.2">
      <c r="F290" s="65"/>
    </row>
    <row r="291" spans="6:6" x14ac:dyDescent="0.2">
      <c r="F291" s="65"/>
    </row>
    <row r="292" spans="6:6" x14ac:dyDescent="0.2">
      <c r="F292" s="65"/>
    </row>
    <row r="293" spans="6:6" x14ac:dyDescent="0.2">
      <c r="F293" s="65"/>
    </row>
    <row r="294" spans="6:6" x14ac:dyDescent="0.2">
      <c r="F294" s="65"/>
    </row>
    <row r="295" spans="6:6" x14ac:dyDescent="0.2">
      <c r="F295" s="65"/>
    </row>
    <row r="296" spans="6:6" x14ac:dyDescent="0.2">
      <c r="F296" s="65"/>
    </row>
    <row r="297" spans="6:6" x14ac:dyDescent="0.2">
      <c r="F297" s="65"/>
    </row>
    <row r="298" spans="6:6" x14ac:dyDescent="0.2">
      <c r="F298" s="65"/>
    </row>
    <row r="299" spans="6:6" x14ac:dyDescent="0.2">
      <c r="F299" s="65"/>
    </row>
    <row r="300" spans="6:6" x14ac:dyDescent="0.2">
      <c r="F300" s="65"/>
    </row>
    <row r="301" spans="6:6" x14ac:dyDescent="0.2">
      <c r="F301" s="65"/>
    </row>
    <row r="302" spans="6:6" x14ac:dyDescent="0.2">
      <c r="F302" s="65"/>
    </row>
    <row r="303" spans="6:6" x14ac:dyDescent="0.2">
      <c r="F303" s="65"/>
    </row>
    <row r="304" spans="6:6" x14ac:dyDescent="0.2">
      <c r="F304" s="65"/>
    </row>
    <row r="305" spans="6:6" x14ac:dyDescent="0.2">
      <c r="F305" s="65"/>
    </row>
    <row r="306" spans="6:6" x14ac:dyDescent="0.2">
      <c r="F306" s="65"/>
    </row>
    <row r="307" spans="6:6" x14ac:dyDescent="0.2">
      <c r="F307" s="65"/>
    </row>
    <row r="308" spans="6:6" x14ac:dyDescent="0.2">
      <c r="F308" s="65"/>
    </row>
    <row r="309" spans="6:6" x14ac:dyDescent="0.2">
      <c r="F309" s="65"/>
    </row>
    <row r="310" spans="6:6" x14ac:dyDescent="0.2">
      <c r="F310" s="65"/>
    </row>
    <row r="311" spans="6:6" x14ac:dyDescent="0.2">
      <c r="F311" s="65"/>
    </row>
    <row r="312" spans="6:6" x14ac:dyDescent="0.2">
      <c r="F312" s="65"/>
    </row>
    <row r="313" spans="6:6" x14ac:dyDescent="0.2">
      <c r="F313" s="65"/>
    </row>
    <row r="314" spans="6:6" x14ac:dyDescent="0.2">
      <c r="F314" s="65"/>
    </row>
    <row r="315" spans="6:6" x14ac:dyDescent="0.2">
      <c r="F315" s="65"/>
    </row>
    <row r="316" spans="6:6" x14ac:dyDescent="0.2">
      <c r="F316" s="65"/>
    </row>
    <row r="317" spans="6:6" x14ac:dyDescent="0.2">
      <c r="F317" s="65"/>
    </row>
    <row r="318" spans="6:6" x14ac:dyDescent="0.2">
      <c r="F318" s="65"/>
    </row>
    <row r="319" spans="6:6" x14ac:dyDescent="0.2">
      <c r="F319" s="65"/>
    </row>
    <row r="320" spans="6:6" x14ac:dyDescent="0.2">
      <c r="F320" s="65"/>
    </row>
    <row r="321" spans="6:6" x14ac:dyDescent="0.2">
      <c r="F321" s="65"/>
    </row>
    <row r="322" spans="6:6" x14ac:dyDescent="0.2">
      <c r="F322" s="65"/>
    </row>
    <row r="323" spans="6:6" x14ac:dyDescent="0.2">
      <c r="F323" s="65"/>
    </row>
    <row r="324" spans="6:6" x14ac:dyDescent="0.2">
      <c r="F324" s="65"/>
    </row>
    <row r="325" spans="6:6" x14ac:dyDescent="0.2">
      <c r="F325" s="65"/>
    </row>
    <row r="326" spans="6:6" x14ac:dyDescent="0.2">
      <c r="F326" s="65"/>
    </row>
    <row r="327" spans="6:6" x14ac:dyDescent="0.2">
      <c r="F327" s="65"/>
    </row>
    <row r="328" spans="6:6" x14ac:dyDescent="0.2">
      <c r="F328" s="65"/>
    </row>
    <row r="329" spans="6:6" x14ac:dyDescent="0.2">
      <c r="F329" s="65"/>
    </row>
    <row r="330" spans="6:6" x14ac:dyDescent="0.2">
      <c r="F330" s="65"/>
    </row>
    <row r="331" spans="6:6" x14ac:dyDescent="0.2">
      <c r="F331" s="65"/>
    </row>
    <row r="332" spans="6:6" x14ac:dyDescent="0.2">
      <c r="F332" s="65"/>
    </row>
    <row r="333" spans="6:6" x14ac:dyDescent="0.2">
      <c r="F333" s="65"/>
    </row>
    <row r="334" spans="6:6" x14ac:dyDescent="0.2">
      <c r="F334" s="65"/>
    </row>
    <row r="335" spans="6:6" x14ac:dyDescent="0.2">
      <c r="F335" s="65"/>
    </row>
    <row r="336" spans="6:6" x14ac:dyDescent="0.2">
      <c r="F336" s="65"/>
    </row>
    <row r="337" spans="6:6" x14ac:dyDescent="0.2">
      <c r="F337" s="65"/>
    </row>
    <row r="338" spans="6:6" x14ac:dyDescent="0.2">
      <c r="F338" s="65"/>
    </row>
    <row r="339" spans="6:6" x14ac:dyDescent="0.2">
      <c r="F339" s="65"/>
    </row>
    <row r="340" spans="6:6" x14ac:dyDescent="0.2">
      <c r="F340" s="65"/>
    </row>
    <row r="341" spans="6:6" x14ac:dyDescent="0.2">
      <c r="F341" s="65"/>
    </row>
    <row r="342" spans="6:6" x14ac:dyDescent="0.2">
      <c r="F342" s="65"/>
    </row>
    <row r="343" spans="6:6" x14ac:dyDescent="0.2">
      <c r="F343" s="65"/>
    </row>
    <row r="344" spans="6:6" x14ac:dyDescent="0.2">
      <c r="F344" s="65"/>
    </row>
    <row r="345" spans="6:6" x14ac:dyDescent="0.2">
      <c r="F345" s="65"/>
    </row>
    <row r="346" spans="6:6" x14ac:dyDescent="0.2">
      <c r="F346" s="65"/>
    </row>
    <row r="347" spans="6:6" x14ac:dyDescent="0.2">
      <c r="F347" s="65"/>
    </row>
    <row r="348" spans="6:6" x14ac:dyDescent="0.2">
      <c r="F348" s="65"/>
    </row>
    <row r="349" spans="6:6" x14ac:dyDescent="0.2">
      <c r="F349" s="65"/>
    </row>
    <row r="350" spans="6:6" x14ac:dyDescent="0.2">
      <c r="F350" s="65"/>
    </row>
    <row r="351" spans="6:6" x14ac:dyDescent="0.2">
      <c r="F351" s="65"/>
    </row>
    <row r="352" spans="6:6" x14ac:dyDescent="0.2">
      <c r="F352" s="65"/>
    </row>
    <row r="353" spans="6:6" x14ac:dyDescent="0.2">
      <c r="F353" s="65"/>
    </row>
    <row r="354" spans="6:6" x14ac:dyDescent="0.2">
      <c r="F354" s="65"/>
    </row>
    <row r="355" spans="6:6" x14ac:dyDescent="0.2">
      <c r="F355" s="65"/>
    </row>
    <row r="356" spans="6:6" x14ac:dyDescent="0.2">
      <c r="F356" s="65"/>
    </row>
    <row r="357" spans="6:6" x14ac:dyDescent="0.2">
      <c r="F357" s="65"/>
    </row>
    <row r="358" spans="6:6" x14ac:dyDescent="0.2">
      <c r="F358" s="65"/>
    </row>
    <row r="359" spans="6:6" x14ac:dyDescent="0.2">
      <c r="F359" s="65"/>
    </row>
    <row r="360" spans="6:6" x14ac:dyDescent="0.2">
      <c r="F360" s="65"/>
    </row>
    <row r="361" spans="6:6" x14ac:dyDescent="0.2">
      <c r="F361" s="65"/>
    </row>
    <row r="362" spans="6:6" x14ac:dyDescent="0.2">
      <c r="F362" s="65"/>
    </row>
    <row r="363" spans="6:6" x14ac:dyDescent="0.2">
      <c r="F363" s="65"/>
    </row>
    <row r="364" spans="6:6" x14ac:dyDescent="0.2">
      <c r="F364" s="65"/>
    </row>
    <row r="365" spans="6:6" x14ac:dyDescent="0.2">
      <c r="F365" s="65"/>
    </row>
    <row r="366" spans="6:6" x14ac:dyDescent="0.2">
      <c r="F366" s="65"/>
    </row>
    <row r="367" spans="6:6" x14ac:dyDescent="0.2">
      <c r="F367" s="65"/>
    </row>
    <row r="368" spans="6:6" x14ac:dyDescent="0.2">
      <c r="F368" s="65"/>
    </row>
    <row r="369" spans="6:6" x14ac:dyDescent="0.2">
      <c r="F369" s="65"/>
    </row>
    <row r="370" spans="6:6" x14ac:dyDescent="0.2">
      <c r="F370" s="65"/>
    </row>
    <row r="371" spans="6:6" x14ac:dyDescent="0.2">
      <c r="F371" s="65"/>
    </row>
    <row r="372" spans="6:6" x14ac:dyDescent="0.2">
      <c r="F372" s="65"/>
    </row>
    <row r="373" spans="6:6" x14ac:dyDescent="0.2">
      <c r="F373" s="65"/>
    </row>
    <row r="374" spans="6:6" x14ac:dyDescent="0.2">
      <c r="F374" s="65"/>
    </row>
    <row r="375" spans="6:6" x14ac:dyDescent="0.2">
      <c r="F375" s="65"/>
    </row>
    <row r="376" spans="6:6" x14ac:dyDescent="0.2">
      <c r="F376" s="65"/>
    </row>
    <row r="377" spans="6:6" x14ac:dyDescent="0.2">
      <c r="F377" s="65"/>
    </row>
    <row r="378" spans="6:6" x14ac:dyDescent="0.2">
      <c r="F378" s="65"/>
    </row>
    <row r="379" spans="6:6" x14ac:dyDescent="0.2">
      <c r="F379" s="65"/>
    </row>
    <row r="380" spans="6:6" x14ac:dyDescent="0.2">
      <c r="F380" s="65"/>
    </row>
    <row r="381" spans="6:6" x14ac:dyDescent="0.2">
      <c r="F381" s="65"/>
    </row>
    <row r="382" spans="6:6" x14ac:dyDescent="0.2">
      <c r="F382" s="65"/>
    </row>
    <row r="383" spans="6:6" x14ac:dyDescent="0.2">
      <c r="F383" s="65"/>
    </row>
    <row r="384" spans="6:6" x14ac:dyDescent="0.2">
      <c r="F384" s="65"/>
    </row>
    <row r="385" spans="6:6" x14ac:dyDescent="0.2">
      <c r="F385" s="65"/>
    </row>
    <row r="386" spans="6:6" x14ac:dyDescent="0.2">
      <c r="F386" s="65"/>
    </row>
    <row r="387" spans="6:6" x14ac:dyDescent="0.2">
      <c r="F387" s="65"/>
    </row>
    <row r="388" spans="6:6" x14ac:dyDescent="0.2">
      <c r="F388" s="65"/>
    </row>
    <row r="389" spans="6:6" x14ac:dyDescent="0.2">
      <c r="F389" s="65"/>
    </row>
    <row r="390" spans="6:6" x14ac:dyDescent="0.2">
      <c r="F390" s="65"/>
    </row>
    <row r="391" spans="6:6" x14ac:dyDescent="0.2">
      <c r="F391" s="65"/>
    </row>
    <row r="392" spans="6:6" x14ac:dyDescent="0.2">
      <c r="F392" s="65"/>
    </row>
    <row r="393" spans="6:6" x14ac:dyDescent="0.2">
      <c r="F393" s="65"/>
    </row>
    <row r="394" spans="6:6" x14ac:dyDescent="0.2">
      <c r="F394" s="65"/>
    </row>
    <row r="395" spans="6:6" x14ac:dyDescent="0.2">
      <c r="F395" s="65"/>
    </row>
    <row r="396" spans="6:6" x14ac:dyDescent="0.2">
      <c r="F396" s="65"/>
    </row>
    <row r="397" spans="6:6" x14ac:dyDescent="0.2">
      <c r="F397" s="65"/>
    </row>
    <row r="398" spans="6:6" x14ac:dyDescent="0.2">
      <c r="F398" s="65"/>
    </row>
    <row r="399" spans="6:6" x14ac:dyDescent="0.2">
      <c r="F399" s="65"/>
    </row>
    <row r="400" spans="6:6" x14ac:dyDescent="0.2">
      <c r="F400" s="65"/>
    </row>
    <row r="401" spans="6:6" x14ac:dyDescent="0.2">
      <c r="F401" s="65"/>
    </row>
    <row r="402" spans="6:6" x14ac:dyDescent="0.2">
      <c r="F402" s="65"/>
    </row>
    <row r="403" spans="6:6" x14ac:dyDescent="0.2">
      <c r="F403" s="65"/>
    </row>
    <row r="404" spans="6:6" x14ac:dyDescent="0.2">
      <c r="F404" s="65"/>
    </row>
    <row r="405" spans="6:6" x14ac:dyDescent="0.2">
      <c r="F405" s="65"/>
    </row>
    <row r="406" spans="6:6" x14ac:dyDescent="0.2">
      <c r="F406" s="65"/>
    </row>
    <row r="407" spans="6:6" x14ac:dyDescent="0.2">
      <c r="F407" s="65"/>
    </row>
    <row r="408" spans="6:6" x14ac:dyDescent="0.2">
      <c r="F408" s="65"/>
    </row>
    <row r="409" spans="6:6" x14ac:dyDescent="0.2">
      <c r="F409" s="65"/>
    </row>
    <row r="410" spans="6:6" x14ac:dyDescent="0.2">
      <c r="F410" s="65"/>
    </row>
    <row r="411" spans="6:6" x14ac:dyDescent="0.2">
      <c r="F411" s="65"/>
    </row>
    <row r="412" spans="6:6" x14ac:dyDescent="0.2">
      <c r="F412" s="65"/>
    </row>
    <row r="413" spans="6:6" x14ac:dyDescent="0.2">
      <c r="F413" s="65"/>
    </row>
    <row r="414" spans="6:6" x14ac:dyDescent="0.2">
      <c r="F414" s="65"/>
    </row>
    <row r="415" spans="6:6" x14ac:dyDescent="0.2">
      <c r="F415" s="65"/>
    </row>
    <row r="416" spans="6:6" x14ac:dyDescent="0.2">
      <c r="F416" s="65"/>
    </row>
    <row r="417" spans="6:6" x14ac:dyDescent="0.2">
      <c r="F417" s="65"/>
    </row>
    <row r="418" spans="6:6" x14ac:dyDescent="0.2">
      <c r="F418" s="65"/>
    </row>
    <row r="419" spans="6:6" x14ac:dyDescent="0.2">
      <c r="F419" s="65"/>
    </row>
    <row r="420" spans="6:6" x14ac:dyDescent="0.2">
      <c r="F420" s="65"/>
    </row>
    <row r="421" spans="6:6" x14ac:dyDescent="0.2">
      <c r="F421" s="65"/>
    </row>
    <row r="422" spans="6:6" x14ac:dyDescent="0.2">
      <c r="F422" s="65"/>
    </row>
    <row r="423" spans="6:6" x14ac:dyDescent="0.2">
      <c r="F423" s="65"/>
    </row>
    <row r="424" spans="6:6" x14ac:dyDescent="0.2">
      <c r="F424" s="65"/>
    </row>
    <row r="425" spans="6:6" x14ac:dyDescent="0.2">
      <c r="F425" s="65"/>
    </row>
    <row r="426" spans="6:6" x14ac:dyDescent="0.2">
      <c r="F426" s="65"/>
    </row>
    <row r="427" spans="6:6" x14ac:dyDescent="0.2">
      <c r="F427" s="65"/>
    </row>
    <row r="428" spans="6:6" x14ac:dyDescent="0.2">
      <c r="F428" s="65"/>
    </row>
    <row r="429" spans="6:6" x14ac:dyDescent="0.2">
      <c r="F429" s="65"/>
    </row>
    <row r="430" spans="6:6" x14ac:dyDescent="0.2">
      <c r="F430" s="65"/>
    </row>
    <row r="431" spans="6:6" x14ac:dyDescent="0.2">
      <c r="F431" s="65"/>
    </row>
    <row r="432" spans="6:6" x14ac:dyDescent="0.2">
      <c r="F432" s="65"/>
    </row>
    <row r="433" spans="6:6" x14ac:dyDescent="0.2">
      <c r="F433" s="65"/>
    </row>
    <row r="434" spans="6:6" x14ac:dyDescent="0.2">
      <c r="F434" s="65"/>
    </row>
    <row r="435" spans="6:6" x14ac:dyDescent="0.2">
      <c r="F435" s="65"/>
    </row>
    <row r="436" spans="6:6" x14ac:dyDescent="0.2">
      <c r="F436" s="65"/>
    </row>
    <row r="437" spans="6:6" x14ac:dyDescent="0.2">
      <c r="F437" s="65"/>
    </row>
    <row r="438" spans="6:6" x14ac:dyDescent="0.2">
      <c r="F438" s="65"/>
    </row>
    <row r="439" spans="6:6" x14ac:dyDescent="0.2">
      <c r="F439" s="65"/>
    </row>
    <row r="440" spans="6:6" x14ac:dyDescent="0.2">
      <c r="F440" s="65"/>
    </row>
    <row r="441" spans="6:6" x14ac:dyDescent="0.2">
      <c r="F441" s="65"/>
    </row>
    <row r="442" spans="6:6" x14ac:dyDescent="0.2">
      <c r="F442" s="65"/>
    </row>
    <row r="443" spans="6:6" x14ac:dyDescent="0.2">
      <c r="F443" s="65"/>
    </row>
    <row r="444" spans="6:6" x14ac:dyDescent="0.2">
      <c r="F444" s="65"/>
    </row>
    <row r="445" spans="6:6" x14ac:dyDescent="0.2">
      <c r="F445" s="65"/>
    </row>
    <row r="446" spans="6:6" x14ac:dyDescent="0.2">
      <c r="F446" s="65"/>
    </row>
    <row r="447" spans="6:6" x14ac:dyDescent="0.2">
      <c r="F447" s="65"/>
    </row>
    <row r="448" spans="6:6" x14ac:dyDescent="0.2">
      <c r="F448" s="65"/>
    </row>
    <row r="449" spans="6:6" x14ac:dyDescent="0.2">
      <c r="F449" s="65"/>
    </row>
    <row r="450" spans="6:6" x14ac:dyDescent="0.2">
      <c r="F450" s="65"/>
    </row>
    <row r="451" spans="6:6" x14ac:dyDescent="0.2">
      <c r="F451" s="65"/>
    </row>
    <row r="452" spans="6:6" x14ac:dyDescent="0.2">
      <c r="F452" s="65"/>
    </row>
    <row r="453" spans="6:6" x14ac:dyDescent="0.2">
      <c r="F453" s="65"/>
    </row>
    <row r="454" spans="6:6" x14ac:dyDescent="0.2">
      <c r="F454" s="65"/>
    </row>
    <row r="455" spans="6:6" x14ac:dyDescent="0.2">
      <c r="F455" s="65"/>
    </row>
    <row r="456" spans="6:6" x14ac:dyDescent="0.2">
      <c r="F456" s="65"/>
    </row>
    <row r="457" spans="6:6" x14ac:dyDescent="0.2">
      <c r="F457" s="65"/>
    </row>
    <row r="458" spans="6:6" x14ac:dyDescent="0.2">
      <c r="F458" s="65"/>
    </row>
    <row r="459" spans="6:6" x14ac:dyDescent="0.2">
      <c r="F459" s="65"/>
    </row>
    <row r="460" spans="6:6" x14ac:dyDescent="0.2">
      <c r="F460" s="65"/>
    </row>
    <row r="461" spans="6:6" x14ac:dyDescent="0.2">
      <c r="F461" s="65"/>
    </row>
    <row r="462" spans="6:6" x14ac:dyDescent="0.2">
      <c r="F462" s="65"/>
    </row>
    <row r="463" spans="6:6" x14ac:dyDescent="0.2">
      <c r="F463" s="65"/>
    </row>
    <row r="464" spans="6:6" x14ac:dyDescent="0.2">
      <c r="F464" s="65"/>
    </row>
    <row r="465" spans="6:6" x14ac:dyDescent="0.2">
      <c r="F465" s="65"/>
    </row>
    <row r="466" spans="6:6" x14ac:dyDescent="0.2">
      <c r="F466" s="65"/>
    </row>
    <row r="467" spans="6:6" x14ac:dyDescent="0.2">
      <c r="F467" s="65"/>
    </row>
    <row r="468" spans="6:6" x14ac:dyDescent="0.2">
      <c r="F468" s="65"/>
    </row>
    <row r="469" spans="6:6" x14ac:dyDescent="0.2">
      <c r="F469" s="65"/>
    </row>
    <row r="470" spans="6:6" x14ac:dyDescent="0.2">
      <c r="F470" s="65"/>
    </row>
    <row r="471" spans="6:6" x14ac:dyDescent="0.2">
      <c r="F471" s="65"/>
    </row>
    <row r="472" spans="6:6" x14ac:dyDescent="0.2">
      <c r="F472" s="65"/>
    </row>
    <row r="473" spans="6:6" x14ac:dyDescent="0.2">
      <c r="F473" s="65"/>
    </row>
    <row r="474" spans="6:6" x14ac:dyDescent="0.2">
      <c r="F474" s="65"/>
    </row>
    <row r="475" spans="6:6" x14ac:dyDescent="0.2">
      <c r="F475" s="65"/>
    </row>
    <row r="476" spans="6:6" x14ac:dyDescent="0.2">
      <c r="F476" s="65"/>
    </row>
    <row r="477" spans="6:6" x14ac:dyDescent="0.2">
      <c r="F477" s="65"/>
    </row>
    <row r="478" spans="6:6" x14ac:dyDescent="0.2">
      <c r="F478" s="65"/>
    </row>
    <row r="479" spans="6:6" x14ac:dyDescent="0.2">
      <c r="F479" s="65"/>
    </row>
    <row r="480" spans="6:6" x14ac:dyDescent="0.2">
      <c r="F480" s="65"/>
    </row>
    <row r="481" spans="6:6" x14ac:dyDescent="0.2">
      <c r="F481" s="65"/>
    </row>
    <row r="482" spans="6:6" x14ac:dyDescent="0.2">
      <c r="F482" s="65"/>
    </row>
    <row r="483" spans="6:6" x14ac:dyDescent="0.2">
      <c r="F483" s="65"/>
    </row>
    <row r="484" spans="6:6" x14ac:dyDescent="0.2">
      <c r="F484" s="65"/>
    </row>
    <row r="485" spans="6:6" x14ac:dyDescent="0.2">
      <c r="F485" s="65"/>
    </row>
    <row r="486" spans="6:6" x14ac:dyDescent="0.2">
      <c r="F486" s="65"/>
    </row>
    <row r="487" spans="6:6" x14ac:dyDescent="0.2">
      <c r="F487" s="65"/>
    </row>
    <row r="488" spans="6:6" x14ac:dyDescent="0.2">
      <c r="F488" s="65"/>
    </row>
    <row r="489" spans="6:6" x14ac:dyDescent="0.2">
      <c r="F489" s="65"/>
    </row>
    <row r="490" spans="6:6" x14ac:dyDescent="0.2">
      <c r="F490" s="65"/>
    </row>
    <row r="491" spans="6:6" x14ac:dyDescent="0.2">
      <c r="F491" s="65"/>
    </row>
    <row r="492" spans="6:6" x14ac:dyDescent="0.2">
      <c r="F492" s="65"/>
    </row>
    <row r="493" spans="6:6" x14ac:dyDescent="0.2">
      <c r="F493" s="65"/>
    </row>
    <row r="494" spans="6:6" x14ac:dyDescent="0.2">
      <c r="F494" s="65"/>
    </row>
    <row r="495" spans="6:6" x14ac:dyDescent="0.2">
      <c r="F495" s="65"/>
    </row>
    <row r="496" spans="6:6" x14ac:dyDescent="0.2">
      <c r="F496" s="65"/>
    </row>
    <row r="497" spans="6:6" x14ac:dyDescent="0.2">
      <c r="F497" s="65"/>
    </row>
    <row r="498" spans="6:6" x14ac:dyDescent="0.2">
      <c r="F498" s="65"/>
    </row>
    <row r="499" spans="6:6" x14ac:dyDescent="0.2">
      <c r="F499" s="65"/>
    </row>
    <row r="500" spans="6:6" x14ac:dyDescent="0.2">
      <c r="F500" s="65"/>
    </row>
    <row r="501" spans="6:6" x14ac:dyDescent="0.2">
      <c r="F501" s="65"/>
    </row>
    <row r="502" spans="6:6" x14ac:dyDescent="0.2">
      <c r="F502" s="65"/>
    </row>
    <row r="503" spans="6:6" x14ac:dyDescent="0.2">
      <c r="F503" s="65"/>
    </row>
    <row r="504" spans="6:6" x14ac:dyDescent="0.2">
      <c r="F504" s="65"/>
    </row>
    <row r="505" spans="6:6" x14ac:dyDescent="0.2">
      <c r="F505" s="65"/>
    </row>
    <row r="506" spans="6:6" x14ac:dyDescent="0.2">
      <c r="F506" s="65"/>
    </row>
    <row r="507" spans="6:6" x14ac:dyDescent="0.2">
      <c r="F507" s="65"/>
    </row>
    <row r="508" spans="6:6" x14ac:dyDescent="0.2">
      <c r="F508" s="65"/>
    </row>
    <row r="509" spans="6:6" x14ac:dyDescent="0.2">
      <c r="F509" s="65"/>
    </row>
    <row r="510" spans="6:6" x14ac:dyDescent="0.2">
      <c r="F510" s="65"/>
    </row>
    <row r="511" spans="6:6" x14ac:dyDescent="0.2">
      <c r="F511" s="65"/>
    </row>
    <row r="512" spans="6:6" x14ac:dyDescent="0.2">
      <c r="F512" s="65"/>
    </row>
    <row r="513" spans="6:6" x14ac:dyDescent="0.2">
      <c r="F513" s="65"/>
    </row>
    <row r="514" spans="6:6" x14ac:dyDescent="0.2">
      <c r="F514" s="65"/>
    </row>
    <row r="515" spans="6:6" x14ac:dyDescent="0.2">
      <c r="F515" s="65"/>
    </row>
    <row r="516" spans="6:6" x14ac:dyDescent="0.2">
      <c r="F516" s="65"/>
    </row>
    <row r="517" spans="6:6" x14ac:dyDescent="0.2">
      <c r="F517" s="65"/>
    </row>
    <row r="518" spans="6:6" x14ac:dyDescent="0.2">
      <c r="F518" s="65"/>
    </row>
    <row r="519" spans="6:6" x14ac:dyDescent="0.2">
      <c r="F519" s="65"/>
    </row>
    <row r="520" spans="6:6" x14ac:dyDescent="0.2">
      <c r="F520" s="65"/>
    </row>
    <row r="521" spans="6:6" x14ac:dyDescent="0.2">
      <c r="F521" s="65"/>
    </row>
    <row r="522" spans="6:6" x14ac:dyDescent="0.2">
      <c r="F522" s="65"/>
    </row>
    <row r="523" spans="6:6" x14ac:dyDescent="0.2">
      <c r="F523" s="65"/>
    </row>
    <row r="524" spans="6:6" x14ac:dyDescent="0.2">
      <c r="F524" s="65"/>
    </row>
    <row r="525" spans="6:6" x14ac:dyDescent="0.2">
      <c r="F525" s="65"/>
    </row>
    <row r="526" spans="6:6" x14ac:dyDescent="0.2">
      <c r="F526" s="65"/>
    </row>
    <row r="527" spans="6:6" x14ac:dyDescent="0.2">
      <c r="F527" s="65"/>
    </row>
    <row r="528" spans="6:6" x14ac:dyDescent="0.2">
      <c r="F528" s="65"/>
    </row>
    <row r="529" spans="6:6" x14ac:dyDescent="0.2">
      <c r="F529" s="65"/>
    </row>
    <row r="530" spans="6:6" x14ac:dyDescent="0.2">
      <c r="F530" s="65"/>
    </row>
    <row r="531" spans="6:6" x14ac:dyDescent="0.2">
      <c r="F531" s="65"/>
    </row>
    <row r="532" spans="6:6" x14ac:dyDescent="0.2">
      <c r="F532" s="65"/>
    </row>
    <row r="533" spans="6:6" x14ac:dyDescent="0.2">
      <c r="F533" s="65"/>
    </row>
    <row r="534" spans="6:6" x14ac:dyDescent="0.2">
      <c r="F534" s="65"/>
    </row>
    <row r="535" spans="6:6" x14ac:dyDescent="0.2">
      <c r="F535" s="65"/>
    </row>
    <row r="536" spans="6:6" x14ac:dyDescent="0.2">
      <c r="F536" s="65"/>
    </row>
    <row r="537" spans="6:6" x14ac:dyDescent="0.2">
      <c r="F537" s="65"/>
    </row>
    <row r="538" spans="6:6" x14ac:dyDescent="0.2">
      <c r="F538" s="65"/>
    </row>
    <row r="539" spans="6:6" x14ac:dyDescent="0.2">
      <c r="F539" s="65"/>
    </row>
    <row r="540" spans="6:6" x14ac:dyDescent="0.2">
      <c r="F540" s="65"/>
    </row>
    <row r="541" spans="6:6" x14ac:dyDescent="0.2">
      <c r="F541" s="65"/>
    </row>
    <row r="542" spans="6:6" x14ac:dyDescent="0.2">
      <c r="F542" s="65"/>
    </row>
    <row r="543" spans="6:6" x14ac:dyDescent="0.2">
      <c r="F543" s="65"/>
    </row>
    <row r="544" spans="6:6" x14ac:dyDescent="0.2">
      <c r="F544" s="65"/>
    </row>
    <row r="545" spans="6:6" x14ac:dyDescent="0.2">
      <c r="F545" s="65"/>
    </row>
    <row r="546" spans="6:6" x14ac:dyDescent="0.2">
      <c r="F546" s="65"/>
    </row>
    <row r="547" spans="6:6" x14ac:dyDescent="0.2">
      <c r="F547" s="65"/>
    </row>
    <row r="548" spans="6:6" x14ac:dyDescent="0.2">
      <c r="F548" s="65"/>
    </row>
    <row r="549" spans="6:6" x14ac:dyDescent="0.2">
      <c r="F549" s="65"/>
    </row>
    <row r="550" spans="6:6" x14ac:dyDescent="0.2">
      <c r="F550" s="65"/>
    </row>
    <row r="551" spans="6:6" x14ac:dyDescent="0.2">
      <c r="F551" s="65"/>
    </row>
    <row r="552" spans="6:6" x14ac:dyDescent="0.2">
      <c r="F552" s="65"/>
    </row>
    <row r="553" spans="6:6" x14ac:dyDescent="0.2">
      <c r="F553" s="65"/>
    </row>
    <row r="554" spans="6:6" x14ac:dyDescent="0.2">
      <c r="F554" s="65"/>
    </row>
    <row r="555" spans="6:6" x14ac:dyDescent="0.2">
      <c r="F555" s="65"/>
    </row>
    <row r="556" spans="6:6" x14ac:dyDescent="0.2">
      <c r="F556" s="65"/>
    </row>
    <row r="557" spans="6:6" x14ac:dyDescent="0.2">
      <c r="F557" s="65"/>
    </row>
    <row r="558" spans="6:6" x14ac:dyDescent="0.2">
      <c r="F558" s="65"/>
    </row>
    <row r="559" spans="6:6" x14ac:dyDescent="0.2">
      <c r="F559" s="65"/>
    </row>
    <row r="560" spans="6:6" x14ac:dyDescent="0.2">
      <c r="F560" s="65"/>
    </row>
    <row r="561" spans="6:6" x14ac:dyDescent="0.2">
      <c r="F561" s="65"/>
    </row>
    <row r="562" spans="6:6" x14ac:dyDescent="0.2">
      <c r="F562" s="65"/>
    </row>
    <row r="563" spans="6:6" x14ac:dyDescent="0.2">
      <c r="F563" s="65"/>
    </row>
    <row r="564" spans="6:6" x14ac:dyDescent="0.2">
      <c r="F564" s="65"/>
    </row>
    <row r="565" spans="6:6" x14ac:dyDescent="0.2">
      <c r="F565" s="65"/>
    </row>
    <row r="566" spans="6:6" x14ac:dyDescent="0.2">
      <c r="F566" s="65"/>
    </row>
    <row r="567" spans="6:6" x14ac:dyDescent="0.2">
      <c r="F567" s="65"/>
    </row>
    <row r="568" spans="6:6" x14ac:dyDescent="0.2">
      <c r="F568" s="65"/>
    </row>
    <row r="569" spans="6:6" x14ac:dyDescent="0.2">
      <c r="F569" s="65"/>
    </row>
    <row r="570" spans="6:6" x14ac:dyDescent="0.2">
      <c r="F570" s="65"/>
    </row>
    <row r="571" spans="6:6" x14ac:dyDescent="0.2">
      <c r="F571" s="65"/>
    </row>
    <row r="572" spans="6:6" x14ac:dyDescent="0.2">
      <c r="F572" s="65"/>
    </row>
    <row r="573" spans="6:6" x14ac:dyDescent="0.2">
      <c r="F573" s="65"/>
    </row>
    <row r="574" spans="6:6" x14ac:dyDescent="0.2">
      <c r="F574" s="65"/>
    </row>
    <row r="575" spans="6:6" x14ac:dyDescent="0.2">
      <c r="F575" s="65"/>
    </row>
    <row r="576" spans="6:6" x14ac:dyDescent="0.2">
      <c r="F576" s="65"/>
    </row>
    <row r="577" spans="6:6" x14ac:dyDescent="0.2">
      <c r="F577" s="65"/>
    </row>
    <row r="578" spans="6:6" x14ac:dyDescent="0.2">
      <c r="F578" s="65"/>
    </row>
    <row r="579" spans="6:6" x14ac:dyDescent="0.2">
      <c r="F579" s="65"/>
    </row>
    <row r="580" spans="6:6" x14ac:dyDescent="0.2">
      <c r="F580" s="65"/>
    </row>
    <row r="581" spans="6:6" x14ac:dyDescent="0.2">
      <c r="F581" s="65"/>
    </row>
    <row r="582" spans="6:6" x14ac:dyDescent="0.2">
      <c r="F582" s="65"/>
    </row>
    <row r="583" spans="6:6" x14ac:dyDescent="0.2">
      <c r="F583" s="65"/>
    </row>
    <row r="584" spans="6:6" x14ac:dyDescent="0.2">
      <c r="F584" s="65"/>
    </row>
    <row r="585" spans="6:6" x14ac:dyDescent="0.2">
      <c r="F585" s="65"/>
    </row>
    <row r="586" spans="6:6" x14ac:dyDescent="0.2">
      <c r="F586" s="65"/>
    </row>
    <row r="587" spans="6:6" x14ac:dyDescent="0.2">
      <c r="F587" s="65"/>
    </row>
    <row r="588" spans="6:6" x14ac:dyDescent="0.2">
      <c r="F588" s="65"/>
    </row>
    <row r="589" spans="6:6" x14ac:dyDescent="0.2">
      <c r="F589" s="65"/>
    </row>
    <row r="590" spans="6:6" x14ac:dyDescent="0.2">
      <c r="F590" s="65"/>
    </row>
    <row r="591" spans="6:6" x14ac:dyDescent="0.2">
      <c r="F591" s="65"/>
    </row>
    <row r="592" spans="6:6" x14ac:dyDescent="0.2">
      <c r="F592" s="65"/>
    </row>
    <row r="593" spans="6:6" x14ac:dyDescent="0.2">
      <c r="F593" s="65"/>
    </row>
    <row r="594" spans="6:6" x14ac:dyDescent="0.2">
      <c r="F594" s="65"/>
    </row>
    <row r="595" spans="6:6" x14ac:dyDescent="0.2">
      <c r="F595" s="65"/>
    </row>
    <row r="596" spans="6:6" x14ac:dyDescent="0.2">
      <c r="F596" s="65"/>
    </row>
    <row r="597" spans="6:6" x14ac:dyDescent="0.2">
      <c r="F597" s="65"/>
    </row>
    <row r="598" spans="6:6" x14ac:dyDescent="0.2">
      <c r="F598" s="65"/>
    </row>
    <row r="599" spans="6:6" x14ac:dyDescent="0.2">
      <c r="F599" s="65"/>
    </row>
    <row r="600" spans="6:6" x14ac:dyDescent="0.2">
      <c r="F600" s="65"/>
    </row>
    <row r="601" spans="6:6" x14ac:dyDescent="0.2">
      <c r="F601" s="65"/>
    </row>
    <row r="602" spans="6:6" x14ac:dyDescent="0.2">
      <c r="F602" s="65"/>
    </row>
    <row r="603" spans="6:6" x14ac:dyDescent="0.2">
      <c r="F603" s="65"/>
    </row>
    <row r="604" spans="6:6" x14ac:dyDescent="0.2">
      <c r="F604" s="65"/>
    </row>
    <row r="605" spans="6:6" x14ac:dyDescent="0.2">
      <c r="F605" s="65"/>
    </row>
    <row r="606" spans="6:6" x14ac:dyDescent="0.2">
      <c r="F606" s="65"/>
    </row>
    <row r="607" spans="6:6" x14ac:dyDescent="0.2">
      <c r="F607" s="65"/>
    </row>
    <row r="608" spans="6:6" x14ac:dyDescent="0.2">
      <c r="F608" s="65"/>
    </row>
    <row r="609" spans="6:6" x14ac:dyDescent="0.2">
      <c r="F609" s="65"/>
    </row>
    <row r="610" spans="6:6" x14ac:dyDescent="0.2">
      <c r="F610" s="65"/>
    </row>
    <row r="611" spans="6:6" x14ac:dyDescent="0.2">
      <c r="F611" s="65"/>
    </row>
    <row r="612" spans="6:6" x14ac:dyDescent="0.2">
      <c r="F612" s="65"/>
    </row>
    <row r="613" spans="6:6" x14ac:dyDescent="0.2">
      <c r="F613" s="65"/>
    </row>
    <row r="614" spans="6:6" x14ac:dyDescent="0.2">
      <c r="F614" s="65"/>
    </row>
    <row r="615" spans="6:6" x14ac:dyDescent="0.2">
      <c r="F615" s="65"/>
    </row>
    <row r="616" spans="6:6" x14ac:dyDescent="0.2">
      <c r="F616" s="65"/>
    </row>
    <row r="617" spans="6:6" x14ac:dyDescent="0.2">
      <c r="F617" s="65"/>
    </row>
    <row r="618" spans="6:6" x14ac:dyDescent="0.2">
      <c r="F618" s="65"/>
    </row>
    <row r="619" spans="6:6" x14ac:dyDescent="0.2">
      <c r="F619" s="65"/>
    </row>
    <row r="620" spans="6:6" x14ac:dyDescent="0.2">
      <c r="F620" s="65"/>
    </row>
    <row r="621" spans="6:6" x14ac:dyDescent="0.2">
      <c r="F621" s="65"/>
    </row>
    <row r="622" spans="6:6" x14ac:dyDescent="0.2">
      <c r="F622" s="65"/>
    </row>
    <row r="623" spans="6:6" x14ac:dyDescent="0.2">
      <c r="F623" s="65"/>
    </row>
    <row r="624" spans="6:6" x14ac:dyDescent="0.2">
      <c r="F624" s="65"/>
    </row>
    <row r="625" spans="6:6" x14ac:dyDescent="0.2">
      <c r="F625" s="65"/>
    </row>
    <row r="626" spans="6:6" x14ac:dyDescent="0.2">
      <c r="F626" s="65"/>
    </row>
    <row r="627" spans="6:6" x14ac:dyDescent="0.2">
      <c r="F627" s="65"/>
    </row>
  </sheetData>
  <pageMargins left="0.25" right="0.25" top="0.95" bottom="0.75" header="0.09" footer="0.3"/>
  <pageSetup scale="73" orientation="portrait" r:id="rId1"/>
  <headerFooter alignWithMargins="0">
    <oddHeader>&amp;CDepartment of Administrative Services
Elevator Upgrades/Replacements
2000
&amp;A
&amp;D</oddHeader>
    <oddFooter>&amp;LAcct Codes 0017-335-2000
Reversion 6/30/2027
&amp;C&amp;Z&amp;F&amp;R&amp;P/&amp;N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78">
    <tabColor indexed="30"/>
    <pageSetUpPr fitToPage="1"/>
  </sheetPr>
  <dimension ref="A1:AD41"/>
  <sheetViews>
    <sheetView topLeftCell="A49" zoomScaleNormal="100" workbookViewId="0">
      <selection activeCell="E9" sqref="E9"/>
    </sheetView>
  </sheetViews>
  <sheetFormatPr defaultColWidth="11.42578125" defaultRowHeight="12.75" x14ac:dyDescent="0.2"/>
  <cols>
    <col min="1" max="1" width="23" style="50" customWidth="1"/>
    <col min="2" max="2" width="11" style="60" customWidth="1"/>
    <col min="3" max="3" width="8.5703125" style="60" customWidth="1"/>
    <col min="4" max="4" width="11.42578125" style="60" customWidth="1"/>
    <col min="5" max="5" width="19.42578125" style="39" customWidth="1"/>
    <col min="6" max="6" width="28" style="64" bestFit="1" customWidth="1"/>
    <col min="7" max="7" width="12.42578125" style="64" customWidth="1"/>
    <col min="8" max="8" width="15.42578125" style="64" customWidth="1"/>
    <col min="9" max="16384" width="11.42578125" style="39"/>
  </cols>
  <sheetData>
    <row r="1" spans="1:30" s="5" customFormat="1" ht="24.75" customHeight="1" x14ac:dyDescent="0.25">
      <c r="A1" s="2" t="str">
        <f>'RECAP #XXXX.XX'!B1</f>
        <v>xxx xxxxxxxxxxxxxxxxxxxxx</v>
      </c>
      <c r="B1" s="3"/>
      <c r="C1" s="3"/>
      <c r="D1" s="3"/>
      <c r="E1" s="4"/>
      <c r="F1" s="4"/>
      <c r="G1" s="4"/>
      <c r="H1" s="29"/>
      <c r="J1" s="39"/>
      <c r="K1" s="39"/>
      <c r="L1" s="39"/>
      <c r="M1" s="39"/>
      <c r="N1" s="39"/>
      <c r="O1" s="39"/>
      <c r="P1" s="39"/>
      <c r="Q1" s="39"/>
      <c r="R1" s="39"/>
      <c r="S1" s="39"/>
      <c r="T1" s="39"/>
      <c r="U1" s="39"/>
      <c r="V1" s="39"/>
      <c r="W1" s="39"/>
      <c r="X1" s="39"/>
      <c r="Y1" s="39"/>
      <c r="Z1" s="39"/>
      <c r="AA1" s="39"/>
      <c r="AB1" s="39"/>
      <c r="AC1" s="39"/>
      <c r="AD1" s="39"/>
    </row>
    <row r="2" spans="1:30" s="5" customFormat="1" ht="15.75" x14ac:dyDescent="0.25">
      <c r="A2" s="6" t="str">
        <f>'RECAP #XXXX.XX'!B2</f>
        <v>Project # xxxx.xx</v>
      </c>
      <c r="E2" s="4"/>
      <c r="F2" s="4"/>
      <c r="G2" s="4"/>
      <c r="H2" s="29"/>
      <c r="J2" s="39"/>
      <c r="K2" s="39"/>
      <c r="L2" s="39"/>
      <c r="M2" s="39"/>
      <c r="N2" s="39"/>
      <c r="O2" s="39"/>
      <c r="P2" s="39"/>
      <c r="Q2" s="39"/>
      <c r="R2" s="39"/>
      <c r="S2" s="39"/>
      <c r="T2" s="39"/>
      <c r="U2" s="39"/>
      <c r="V2" s="39"/>
      <c r="W2" s="39"/>
      <c r="X2" s="39"/>
      <c r="Y2" s="39"/>
      <c r="Z2" s="39"/>
      <c r="AA2" s="39"/>
      <c r="AB2" s="39"/>
      <c r="AC2" s="39"/>
      <c r="AD2" s="39"/>
    </row>
    <row r="3" spans="1:30" s="5" customFormat="1" ht="15.75" x14ac:dyDescent="0.25">
      <c r="A3" s="7" t="str">
        <f>'RECAP #XXXX.XX'!B3</f>
        <v>Program code xxxxxx</v>
      </c>
      <c r="E3" s="8" t="str">
        <f>'RECAP #XXXX.XX'!E3</f>
        <v>Major Program xxxx</v>
      </c>
      <c r="G3" s="4"/>
      <c r="H3" s="29"/>
      <c r="J3" s="39"/>
      <c r="K3" s="39"/>
      <c r="L3" s="39"/>
      <c r="M3" s="39"/>
      <c r="N3" s="39"/>
      <c r="O3" s="39"/>
      <c r="P3" s="39"/>
      <c r="Q3" s="39"/>
      <c r="R3" s="39"/>
      <c r="S3" s="39"/>
      <c r="T3" s="39"/>
      <c r="U3" s="39"/>
      <c r="V3" s="39"/>
      <c r="W3" s="39"/>
      <c r="X3" s="39"/>
      <c r="Y3" s="39"/>
      <c r="Z3" s="39"/>
      <c r="AA3" s="39"/>
      <c r="AB3" s="39"/>
      <c r="AC3" s="39"/>
      <c r="AD3" s="39"/>
    </row>
    <row r="4" spans="1:30" s="5" customFormat="1" ht="15.75" x14ac:dyDescent="0.25">
      <c r="A4" s="72" t="s">
        <v>34</v>
      </c>
      <c r="B4" s="73"/>
      <c r="C4" s="73"/>
      <c r="D4" s="73"/>
      <c r="E4" s="34"/>
      <c r="G4" s="29"/>
      <c r="H4" s="29"/>
      <c r="J4" s="39"/>
      <c r="K4" s="39"/>
      <c r="L4" s="39"/>
      <c r="M4" s="39"/>
      <c r="N4" s="39"/>
      <c r="O4" s="39"/>
      <c r="P4" s="39"/>
      <c r="Q4" s="39"/>
      <c r="R4" s="39"/>
      <c r="S4" s="39"/>
      <c r="T4" s="39"/>
      <c r="U4" s="39"/>
      <c r="V4" s="39"/>
      <c r="W4" s="39"/>
      <c r="X4" s="39"/>
      <c r="Y4" s="39"/>
      <c r="Z4" s="39"/>
      <c r="AA4" s="39"/>
      <c r="AB4" s="39"/>
      <c r="AC4" s="39"/>
      <c r="AD4" s="39"/>
    </row>
    <row r="5" spans="1:30" s="5" customFormat="1" ht="15.75" x14ac:dyDescent="0.25">
      <c r="A5" s="11"/>
      <c r="B5" s="36"/>
      <c r="C5" s="36"/>
      <c r="D5" s="36"/>
      <c r="E5" s="74" t="s">
        <v>35</v>
      </c>
      <c r="G5" s="39"/>
      <c r="H5" s="40"/>
      <c r="J5" s="39"/>
      <c r="K5" s="39"/>
      <c r="L5" s="39"/>
      <c r="M5" s="39"/>
      <c r="N5" s="39"/>
      <c r="O5" s="39"/>
      <c r="P5" s="39"/>
      <c r="Q5" s="39"/>
      <c r="R5" s="39"/>
      <c r="S5" s="39"/>
      <c r="T5" s="39"/>
      <c r="U5" s="39"/>
      <c r="V5" s="39"/>
      <c r="W5" s="39"/>
      <c r="X5" s="39"/>
      <c r="Y5" s="39"/>
      <c r="Z5" s="39"/>
      <c r="AA5" s="39"/>
      <c r="AB5" s="39"/>
      <c r="AC5" s="39"/>
      <c r="AD5" s="39"/>
    </row>
    <row r="6" spans="1:30" s="5" customFormat="1" ht="15.75" x14ac:dyDescent="0.25">
      <c r="A6" s="35" t="s">
        <v>68</v>
      </c>
      <c r="B6" s="11"/>
      <c r="C6" s="11"/>
      <c r="D6" s="11"/>
      <c r="E6" s="8" t="s">
        <v>346</v>
      </c>
      <c r="F6" s="36"/>
      <c r="G6" s="39"/>
      <c r="H6" s="40"/>
      <c r="J6" s="39"/>
      <c r="K6" s="39"/>
      <c r="L6" s="39"/>
      <c r="M6" s="39"/>
      <c r="N6" s="39"/>
      <c r="O6" s="39"/>
      <c r="P6" s="39"/>
      <c r="Q6" s="39"/>
      <c r="R6" s="39"/>
      <c r="S6" s="39"/>
      <c r="T6" s="39"/>
      <c r="U6" s="39"/>
      <c r="V6" s="39"/>
      <c r="W6" s="39"/>
      <c r="X6" s="39"/>
      <c r="Y6" s="39"/>
      <c r="Z6" s="39"/>
      <c r="AA6" s="39"/>
      <c r="AB6" s="39"/>
      <c r="AC6" s="39"/>
      <c r="AD6" s="39"/>
    </row>
    <row r="7" spans="1:30" s="5" customFormat="1" ht="15.75" x14ac:dyDescent="0.25">
      <c r="A7" s="11" t="str">
        <f>'RECAP #XXXX.XX'!B6</f>
        <v>Project Manager - xxxxxxxxxxxxxxxxxxx</v>
      </c>
      <c r="B7" s="45"/>
      <c r="C7" s="45"/>
      <c r="D7" s="45"/>
      <c r="E7" s="45"/>
      <c r="G7" s="40"/>
      <c r="H7" s="40"/>
      <c r="J7" s="39"/>
      <c r="K7" s="39"/>
      <c r="L7" s="39"/>
      <c r="M7" s="39"/>
      <c r="N7" s="39"/>
      <c r="O7" s="39"/>
      <c r="P7" s="39"/>
      <c r="Q7" s="39"/>
      <c r="R7" s="39"/>
      <c r="S7" s="39"/>
      <c r="T7" s="39"/>
      <c r="U7" s="39"/>
      <c r="V7" s="39"/>
      <c r="W7" s="39"/>
      <c r="X7" s="39"/>
      <c r="Y7" s="39"/>
      <c r="Z7" s="39"/>
      <c r="AA7" s="39"/>
      <c r="AB7" s="39"/>
      <c r="AC7" s="39"/>
      <c r="AD7" s="39"/>
    </row>
    <row r="8" spans="1:30" s="36" customFormat="1" ht="32.25" thickBot="1" x14ac:dyDescent="0.3">
      <c r="A8" s="46" t="s">
        <v>36</v>
      </c>
      <c r="B8" s="47" t="s">
        <v>21</v>
      </c>
      <c r="C8" s="69" t="s">
        <v>31</v>
      </c>
      <c r="D8" s="69" t="s">
        <v>32</v>
      </c>
      <c r="E8" s="48" t="s">
        <v>22</v>
      </c>
      <c r="F8" s="49" t="s">
        <v>37</v>
      </c>
      <c r="G8" s="49" t="s">
        <v>25</v>
      </c>
      <c r="H8" s="49" t="s">
        <v>26</v>
      </c>
      <c r="J8" s="39"/>
      <c r="K8" s="39"/>
      <c r="L8" s="39"/>
      <c r="M8" s="39"/>
      <c r="N8" s="39"/>
      <c r="O8" s="39"/>
      <c r="P8" s="39"/>
      <c r="Q8" s="39"/>
      <c r="R8" s="39"/>
      <c r="S8" s="39"/>
      <c r="T8" s="39"/>
      <c r="U8" s="39"/>
      <c r="V8" s="39"/>
      <c r="W8" s="39"/>
      <c r="X8" s="39"/>
      <c r="Y8" s="39"/>
      <c r="Z8" s="39"/>
      <c r="AA8" s="39"/>
      <c r="AB8" s="39"/>
      <c r="AC8" s="39"/>
      <c r="AD8" s="39"/>
    </row>
    <row r="9" spans="1:30" x14ac:dyDescent="0.2">
      <c r="A9" s="59"/>
      <c r="B9" s="51"/>
      <c r="C9" s="50"/>
      <c r="D9" s="50"/>
      <c r="E9" s="75"/>
      <c r="F9" s="76"/>
      <c r="H9" s="64">
        <f>G9</f>
        <v>0</v>
      </c>
    </row>
    <row r="10" spans="1:30" x14ac:dyDescent="0.2">
      <c r="A10" s="70"/>
      <c r="B10" s="51"/>
      <c r="F10" s="24"/>
      <c r="H10" s="64">
        <f>H9+G10</f>
        <v>0</v>
      </c>
    </row>
    <row r="11" spans="1:30" x14ac:dyDescent="0.2">
      <c r="A11" s="70"/>
      <c r="B11" s="51"/>
      <c r="C11" s="51"/>
      <c r="D11" s="51"/>
      <c r="F11" s="24"/>
      <c r="H11" s="64">
        <f t="shared" ref="H11:H20" si="0">H10+G11</f>
        <v>0</v>
      </c>
    </row>
    <row r="12" spans="1:30" x14ac:dyDescent="0.2">
      <c r="A12" s="70" t="s">
        <v>5</v>
      </c>
      <c r="B12" s="51" t="s">
        <v>5</v>
      </c>
      <c r="C12" s="51"/>
      <c r="D12" s="51"/>
      <c r="E12" s="39" t="s">
        <v>5</v>
      </c>
      <c r="F12" s="24"/>
      <c r="H12" s="64">
        <f t="shared" si="0"/>
        <v>0</v>
      </c>
    </row>
    <row r="13" spans="1:30" x14ac:dyDescent="0.2">
      <c r="A13" s="70" t="s">
        <v>5</v>
      </c>
      <c r="B13" s="51" t="s">
        <v>5</v>
      </c>
      <c r="C13" s="51"/>
      <c r="D13" s="51"/>
      <c r="E13" s="39" t="s">
        <v>5</v>
      </c>
      <c r="F13" s="24"/>
      <c r="H13" s="64">
        <f t="shared" si="0"/>
        <v>0</v>
      </c>
    </row>
    <row r="14" spans="1:30" x14ac:dyDescent="0.2">
      <c r="A14" s="70"/>
      <c r="B14" s="51"/>
      <c r="C14" s="51"/>
      <c r="D14" s="51"/>
      <c r="F14" s="24"/>
      <c r="H14" s="64">
        <f t="shared" si="0"/>
        <v>0</v>
      </c>
    </row>
    <row r="15" spans="1:30" x14ac:dyDescent="0.2">
      <c r="A15" s="70"/>
      <c r="B15" s="51"/>
      <c r="C15" s="51"/>
      <c r="D15" s="51"/>
      <c r="E15" s="77"/>
      <c r="F15" s="24"/>
      <c r="H15" s="64">
        <f t="shared" si="0"/>
        <v>0</v>
      </c>
    </row>
    <row r="16" spans="1:30" x14ac:dyDescent="0.2">
      <c r="A16" s="70"/>
      <c r="B16" s="51"/>
      <c r="C16" s="51"/>
      <c r="D16" s="51"/>
      <c r="F16" s="24"/>
      <c r="H16" s="64">
        <f t="shared" si="0"/>
        <v>0</v>
      </c>
    </row>
    <row r="17" spans="1:30" x14ac:dyDescent="0.2">
      <c r="B17" s="51"/>
      <c r="C17" s="51"/>
      <c r="D17" s="51"/>
      <c r="F17" s="24"/>
      <c r="H17" s="64">
        <f t="shared" si="0"/>
        <v>0</v>
      </c>
    </row>
    <row r="18" spans="1:30" x14ac:dyDescent="0.2">
      <c r="B18" s="51"/>
      <c r="C18" s="51"/>
      <c r="D18" s="51"/>
      <c r="F18" s="24"/>
      <c r="H18" s="64">
        <f t="shared" si="0"/>
        <v>0</v>
      </c>
    </row>
    <row r="19" spans="1:30" x14ac:dyDescent="0.2">
      <c r="B19" s="51"/>
      <c r="C19" s="51"/>
      <c r="D19" s="51"/>
      <c r="F19" s="24"/>
      <c r="H19" s="64">
        <f t="shared" si="0"/>
        <v>0</v>
      </c>
    </row>
    <row r="20" spans="1:30" x14ac:dyDescent="0.2">
      <c r="B20" s="51"/>
      <c r="C20" s="51"/>
      <c r="D20" s="51"/>
      <c r="F20" s="24"/>
      <c r="H20" s="64">
        <f t="shared" si="0"/>
        <v>0</v>
      </c>
    </row>
    <row r="21" spans="1:30" x14ac:dyDescent="0.2">
      <c r="G21" s="39"/>
    </row>
    <row r="22" spans="1:30" s="77" customFormat="1" ht="16.5" thickBot="1" x14ac:dyDescent="0.3">
      <c r="A22" s="78"/>
      <c r="B22" s="79"/>
      <c r="C22" s="79"/>
      <c r="D22" s="79"/>
      <c r="E22" s="80" t="s">
        <v>28</v>
      </c>
      <c r="F22" s="81"/>
      <c r="G22" s="63">
        <f>SUM(G9:G21)</f>
        <v>0</v>
      </c>
      <c r="H22" s="81"/>
      <c r="J22" s="36"/>
      <c r="K22" s="36"/>
      <c r="L22" s="36"/>
      <c r="M22" s="36"/>
      <c r="N22" s="36"/>
      <c r="O22" s="36"/>
      <c r="P22" s="36"/>
      <c r="Q22" s="36"/>
      <c r="R22" s="36"/>
      <c r="S22" s="36"/>
      <c r="T22" s="36"/>
      <c r="U22" s="36"/>
      <c r="V22" s="36"/>
      <c r="W22" s="36"/>
      <c r="X22" s="36"/>
      <c r="Y22" s="36"/>
      <c r="Z22" s="36"/>
      <c r="AA22" s="36"/>
      <c r="AB22" s="36"/>
      <c r="AC22" s="36"/>
      <c r="AD22" s="36"/>
    </row>
    <row r="23" spans="1:30" ht="13.5" thickTop="1" x14ac:dyDescent="0.2"/>
    <row r="24" spans="1:30" x14ac:dyDescent="0.2">
      <c r="G24" s="39"/>
    </row>
    <row r="25" spans="1:30" x14ac:dyDescent="0.2">
      <c r="A25" s="39"/>
      <c r="B25" s="39"/>
      <c r="C25" s="39"/>
      <c r="D25" s="39"/>
      <c r="F25" s="39"/>
      <c r="G25" s="39"/>
      <c r="H25" s="39"/>
    </row>
    <row r="26" spans="1:30" x14ac:dyDescent="0.2">
      <c r="A26" s="39"/>
      <c r="B26" s="39"/>
      <c r="C26" s="39"/>
      <c r="D26" s="39"/>
      <c r="F26" s="39"/>
      <c r="G26" s="39"/>
      <c r="H26" s="39"/>
    </row>
    <row r="27" spans="1:30" x14ac:dyDescent="0.2">
      <c r="A27" s="39"/>
      <c r="B27" s="39"/>
      <c r="C27" s="39"/>
      <c r="D27" s="39"/>
      <c r="F27" s="39"/>
      <c r="G27" s="39"/>
      <c r="H27" s="39"/>
    </row>
    <row r="28" spans="1:30" x14ac:dyDescent="0.2">
      <c r="A28" s="39"/>
      <c r="B28" s="39"/>
      <c r="C28" s="39"/>
      <c r="D28" s="39"/>
      <c r="F28" s="39"/>
      <c r="G28" s="39"/>
      <c r="H28" s="39"/>
    </row>
    <row r="29" spans="1:30" x14ac:dyDescent="0.2">
      <c r="A29" s="39"/>
      <c r="B29" s="39"/>
      <c r="C29" s="39"/>
      <c r="D29" s="39"/>
      <c r="F29" s="39"/>
      <c r="G29" s="39"/>
      <c r="H29" s="39"/>
    </row>
    <row r="30" spans="1:30" x14ac:dyDescent="0.2">
      <c r="A30" s="39"/>
      <c r="B30" s="39"/>
      <c r="C30" s="39"/>
      <c r="D30" s="39"/>
      <c r="F30" s="39"/>
      <c r="G30" s="39"/>
      <c r="H30" s="39"/>
    </row>
    <row r="31" spans="1:30" x14ac:dyDescent="0.2">
      <c r="A31" s="39"/>
      <c r="B31" s="39"/>
      <c r="C31" s="39"/>
      <c r="D31" s="39"/>
      <c r="F31" s="39"/>
      <c r="G31" s="39"/>
      <c r="H31" s="39"/>
    </row>
    <row r="32" spans="1:30" x14ac:dyDescent="0.2">
      <c r="A32" s="39"/>
      <c r="B32" s="39"/>
      <c r="C32" s="39"/>
      <c r="D32" s="39"/>
      <c r="F32" s="39"/>
      <c r="G32" s="39"/>
      <c r="H32" s="39"/>
    </row>
    <row r="33" spans="7:7" s="39" customFormat="1" x14ac:dyDescent="0.2"/>
    <row r="34" spans="7:7" s="39" customFormat="1" x14ac:dyDescent="0.2"/>
    <row r="35" spans="7:7" s="39" customFormat="1" x14ac:dyDescent="0.2"/>
    <row r="36" spans="7:7" s="39" customFormat="1" x14ac:dyDescent="0.2"/>
    <row r="37" spans="7:7" s="39" customFormat="1" x14ac:dyDescent="0.2"/>
    <row r="38" spans="7:7" s="39" customFormat="1" x14ac:dyDescent="0.2"/>
    <row r="39" spans="7:7" s="39" customFormat="1" x14ac:dyDescent="0.2"/>
    <row r="40" spans="7:7" s="39" customFormat="1" x14ac:dyDescent="0.2"/>
    <row r="41" spans="7:7" s="39" customFormat="1" x14ac:dyDescent="0.2">
      <c r="G41" s="64"/>
    </row>
  </sheetData>
  <pageMargins left="0.25" right="0.25" top="0.95" bottom="0.75" header="0.09" footer="0.3"/>
  <pageSetup scale="78" orientation="portrait" r:id="rId1"/>
  <headerFooter alignWithMargins="0">
    <oddHeader>&amp;CDepartment of Administrative Services
Elevator Upgrades/Replacements
2000
&amp;A
&amp;D</oddHeader>
    <oddFooter>&amp;LAcct Codes 0017-335-2000
Reversion 6/30/2027
&amp;C&amp;Z&amp;F&amp;R&amp;P/&amp;N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70C0"/>
    <pageSetUpPr fitToPage="1"/>
  </sheetPr>
  <dimension ref="A1:I627"/>
  <sheetViews>
    <sheetView zoomScaleNormal="100" workbookViewId="0">
      <selection activeCell="E9" sqref="E9"/>
    </sheetView>
  </sheetViews>
  <sheetFormatPr defaultColWidth="11.42578125" defaultRowHeight="12.75" x14ac:dyDescent="0.2"/>
  <cols>
    <col min="1" max="1" width="24.5703125" style="148" customWidth="1"/>
    <col min="2" max="2" width="9.42578125" style="150" customWidth="1"/>
    <col min="3" max="3" width="25" style="158" bestFit="1" customWidth="1"/>
    <col min="4" max="4" width="14.42578125" style="43" customWidth="1"/>
    <col min="5" max="5" width="13.5703125" style="162" customWidth="1"/>
    <col min="6" max="6" width="12.42578125" style="162" customWidth="1"/>
    <col min="7" max="7" width="10.5703125" style="162" customWidth="1"/>
    <col min="8" max="8" width="12.42578125" style="43" customWidth="1"/>
    <col min="9" max="16384" width="11.42578125" style="43"/>
  </cols>
  <sheetData>
    <row r="1" spans="1:9" s="135" customFormat="1" ht="24.75" customHeight="1" x14ac:dyDescent="0.25">
      <c r="A1" s="31" t="str">
        <f>'RECAP #9436.00'!B1</f>
        <v>DAS TH Residence Elevator Replacement</v>
      </c>
      <c r="B1" s="31"/>
      <c r="C1" s="133"/>
      <c r="D1" s="133"/>
      <c r="E1" s="133"/>
      <c r="F1" s="134"/>
      <c r="G1" s="134"/>
    </row>
    <row r="2" spans="1:9" s="135" customFormat="1" ht="15.75" x14ac:dyDescent="0.25">
      <c r="A2" s="32" t="str">
        <f>'RECAP #9436.00'!B2</f>
        <v>Project # 9436.00</v>
      </c>
      <c r="B2" s="136"/>
      <c r="C2" s="133"/>
      <c r="D2" s="133"/>
      <c r="E2" s="133"/>
      <c r="F2" s="134"/>
      <c r="G2" s="134"/>
    </row>
    <row r="3" spans="1:9" s="135" customFormat="1" ht="15.75" x14ac:dyDescent="0.25">
      <c r="A3" s="137" t="str">
        <f>'RECAP #9436.00'!B3</f>
        <v>Program code 943600</v>
      </c>
      <c r="B3" s="136"/>
      <c r="C3" s="133"/>
      <c r="D3" s="138" t="str">
        <f>'RECAP #9436.00'!E3</f>
        <v>Major Program 4D03</v>
      </c>
      <c r="E3" s="133"/>
      <c r="F3" s="134"/>
      <c r="G3" s="134"/>
    </row>
    <row r="4" spans="1:9" s="135" customFormat="1" ht="15.75" x14ac:dyDescent="0.25">
      <c r="A4" s="31" t="s">
        <v>85</v>
      </c>
      <c r="B4" s="32"/>
      <c r="D4" s="139" t="s">
        <v>89</v>
      </c>
      <c r="E4" s="134"/>
      <c r="F4" s="134"/>
      <c r="G4" s="134"/>
    </row>
    <row r="5" spans="1:9" s="135" customFormat="1" ht="15.75" x14ac:dyDescent="0.25">
      <c r="A5" s="140" t="s">
        <v>86</v>
      </c>
      <c r="C5" s="141"/>
      <c r="D5" s="38" t="s">
        <v>90</v>
      </c>
      <c r="E5" s="43"/>
      <c r="F5" s="134"/>
      <c r="G5" s="134"/>
    </row>
    <row r="6" spans="1:9" s="135" customFormat="1" ht="15.75" x14ac:dyDescent="0.25">
      <c r="A6" s="32" t="str">
        <f>'RECAP #9436.00'!B6</f>
        <v>Project Manager - James T.</v>
      </c>
      <c r="B6" s="32"/>
      <c r="C6" s="142"/>
      <c r="D6" s="143" t="s">
        <v>91</v>
      </c>
      <c r="E6" s="43"/>
      <c r="F6" s="44"/>
      <c r="G6" s="134"/>
    </row>
    <row r="7" spans="1:9" s="135" customFormat="1" ht="15.75" x14ac:dyDescent="0.25">
      <c r="B7" s="144"/>
      <c r="C7" s="144"/>
      <c r="E7" s="44"/>
      <c r="F7" s="44"/>
      <c r="G7" s="134"/>
      <c r="I7" s="135" t="s">
        <v>5</v>
      </c>
    </row>
    <row r="8" spans="1:9" s="135" customFormat="1" ht="32.25" thickBot="1" x14ac:dyDescent="0.3">
      <c r="A8" s="145" t="s">
        <v>20</v>
      </c>
      <c r="B8" s="146" t="s">
        <v>21</v>
      </c>
      <c r="C8" s="147" t="s">
        <v>22</v>
      </c>
      <c r="D8" s="131" t="s">
        <v>23</v>
      </c>
      <c r="E8" s="131" t="s">
        <v>24</v>
      </c>
      <c r="F8" s="131" t="s">
        <v>25</v>
      </c>
      <c r="G8" s="131" t="s">
        <v>26</v>
      </c>
      <c r="H8" s="131" t="s">
        <v>27</v>
      </c>
      <c r="I8" s="135" t="s">
        <v>5</v>
      </c>
    </row>
    <row r="9" spans="1:9" x14ac:dyDescent="0.2">
      <c r="A9" s="148" t="s">
        <v>87</v>
      </c>
      <c r="B9" s="149">
        <v>45548</v>
      </c>
      <c r="C9" s="150" t="s">
        <v>88</v>
      </c>
      <c r="D9" s="151">
        <v>19937.169999999998</v>
      </c>
      <c r="E9" s="152">
        <f>D9</f>
        <v>19937.169999999998</v>
      </c>
      <c r="F9" s="153"/>
      <c r="G9" s="153"/>
      <c r="H9" s="153">
        <f>E9</f>
        <v>19937.169999999998</v>
      </c>
    </row>
    <row r="10" spans="1:9" x14ac:dyDescent="0.2">
      <c r="A10" s="148" t="s">
        <v>99</v>
      </c>
      <c r="B10" s="154">
        <v>45590</v>
      </c>
      <c r="C10" s="150" t="s">
        <v>100</v>
      </c>
      <c r="D10" s="152"/>
      <c r="E10" s="152">
        <f t="shared" ref="E10:E21" si="0">E9+D10</f>
        <v>19937.169999999998</v>
      </c>
      <c r="F10" s="155">
        <v>2847.46</v>
      </c>
      <c r="G10" s="153">
        <f t="shared" ref="G10:G21" si="1">G9+F10</f>
        <v>2847.46</v>
      </c>
      <c r="H10" s="153">
        <f t="shared" ref="H10:H21" si="2">H9-F10+D10</f>
        <v>17089.71</v>
      </c>
    </row>
    <row r="11" spans="1:9" x14ac:dyDescent="0.2">
      <c r="A11" s="148" t="s">
        <v>106</v>
      </c>
      <c r="B11" s="149">
        <v>45618</v>
      </c>
      <c r="C11" s="150" t="s">
        <v>107</v>
      </c>
      <c r="D11" s="152"/>
      <c r="E11" s="152">
        <f t="shared" si="0"/>
        <v>19937.169999999998</v>
      </c>
      <c r="F11" s="155">
        <v>3897.56</v>
      </c>
      <c r="G11" s="153">
        <f t="shared" si="1"/>
        <v>6745.02</v>
      </c>
      <c r="H11" s="153">
        <f t="shared" si="2"/>
        <v>13192.15</v>
      </c>
    </row>
    <row r="12" spans="1:9" x14ac:dyDescent="0.2">
      <c r="A12" s="148" t="s">
        <v>87</v>
      </c>
      <c r="B12" s="149">
        <v>45653</v>
      </c>
      <c r="C12" s="150" t="s">
        <v>131</v>
      </c>
      <c r="D12" s="151">
        <v>4500</v>
      </c>
      <c r="E12" s="152">
        <f t="shared" si="0"/>
        <v>24437.17</v>
      </c>
      <c r="F12" s="155"/>
      <c r="G12" s="153">
        <f t="shared" si="1"/>
        <v>6745.02</v>
      </c>
      <c r="H12" s="153">
        <f t="shared" si="2"/>
        <v>17692.150000000001</v>
      </c>
    </row>
    <row r="13" spans="1:9" x14ac:dyDescent="0.2">
      <c r="A13" s="148" t="s">
        <v>134</v>
      </c>
      <c r="B13" s="149">
        <v>45660</v>
      </c>
      <c r="C13" s="150" t="s">
        <v>135</v>
      </c>
      <c r="D13" s="152"/>
      <c r="E13" s="152">
        <f t="shared" si="0"/>
        <v>24437.17</v>
      </c>
      <c r="F13" s="155">
        <v>4445.8100000000004</v>
      </c>
      <c r="G13" s="153">
        <f t="shared" si="1"/>
        <v>11190.830000000002</v>
      </c>
      <c r="H13" s="153">
        <f t="shared" si="2"/>
        <v>13246.34</v>
      </c>
    </row>
    <row r="14" spans="1:9" x14ac:dyDescent="0.2">
      <c r="A14" s="148" t="s">
        <v>140</v>
      </c>
      <c r="B14" s="149">
        <v>45671</v>
      </c>
      <c r="C14" s="150" t="s">
        <v>141</v>
      </c>
      <c r="D14" s="152"/>
      <c r="E14" s="152">
        <f t="shared" si="0"/>
        <v>24437.17</v>
      </c>
      <c r="F14" s="155">
        <v>3251.78</v>
      </c>
      <c r="G14" s="153">
        <f t="shared" si="1"/>
        <v>14442.610000000002</v>
      </c>
      <c r="H14" s="153">
        <f t="shared" si="2"/>
        <v>9994.56</v>
      </c>
    </row>
    <row r="15" spans="1:9" x14ac:dyDescent="0.2">
      <c r="A15" s="148" t="s">
        <v>154</v>
      </c>
      <c r="B15" s="149">
        <v>45705</v>
      </c>
      <c r="C15" s="150" t="s">
        <v>155</v>
      </c>
      <c r="D15" s="152"/>
      <c r="E15" s="152">
        <f t="shared" si="0"/>
        <v>24437.17</v>
      </c>
      <c r="F15" s="155">
        <v>6353.38</v>
      </c>
      <c r="G15" s="153">
        <f t="shared" si="1"/>
        <v>20795.990000000002</v>
      </c>
      <c r="H15" s="153">
        <f t="shared" si="2"/>
        <v>3641.1799999999994</v>
      </c>
    </row>
    <row r="16" spans="1:9" x14ac:dyDescent="0.2">
      <c r="A16" s="148" t="s">
        <v>196</v>
      </c>
      <c r="B16" s="149">
        <v>45769</v>
      </c>
      <c r="C16" s="150" t="s">
        <v>197</v>
      </c>
      <c r="D16" s="156">
        <v>-964.34</v>
      </c>
      <c r="E16" s="152">
        <f t="shared" si="0"/>
        <v>23472.829999999998</v>
      </c>
      <c r="F16" s="155">
        <v>2676.84</v>
      </c>
      <c r="G16" s="153">
        <f t="shared" si="1"/>
        <v>23472.83</v>
      </c>
      <c r="H16" s="153">
        <f t="shared" si="2"/>
        <v>0</v>
      </c>
    </row>
    <row r="17" spans="2:9" x14ac:dyDescent="0.2">
      <c r="B17" s="149"/>
      <c r="C17" s="150"/>
      <c r="D17" s="152"/>
      <c r="E17" s="152">
        <f t="shared" si="0"/>
        <v>23472.829999999998</v>
      </c>
      <c r="F17" s="155"/>
      <c r="G17" s="153">
        <f t="shared" si="1"/>
        <v>23472.83</v>
      </c>
      <c r="H17" s="153">
        <f t="shared" si="2"/>
        <v>0</v>
      </c>
    </row>
    <row r="18" spans="2:9" x14ac:dyDescent="0.2">
      <c r="B18" s="149"/>
      <c r="C18" s="150"/>
      <c r="D18" s="152"/>
      <c r="E18" s="152">
        <f t="shared" si="0"/>
        <v>23472.829999999998</v>
      </c>
      <c r="F18" s="155"/>
      <c r="G18" s="153">
        <f t="shared" si="1"/>
        <v>23472.83</v>
      </c>
      <c r="H18" s="153">
        <f t="shared" si="2"/>
        <v>0</v>
      </c>
    </row>
    <row r="19" spans="2:9" x14ac:dyDescent="0.2">
      <c r="B19" s="149"/>
      <c r="C19" s="150"/>
      <c r="D19" s="152"/>
      <c r="E19" s="152">
        <f t="shared" si="0"/>
        <v>23472.829999999998</v>
      </c>
      <c r="F19" s="153"/>
      <c r="G19" s="153">
        <f t="shared" si="1"/>
        <v>23472.83</v>
      </c>
      <c r="H19" s="153">
        <f t="shared" si="2"/>
        <v>0</v>
      </c>
    </row>
    <row r="20" spans="2:9" x14ac:dyDescent="0.2">
      <c r="B20" s="149"/>
      <c r="C20" s="150"/>
      <c r="D20" s="152"/>
      <c r="E20" s="152">
        <f t="shared" si="0"/>
        <v>23472.829999999998</v>
      </c>
      <c r="F20" s="153"/>
      <c r="G20" s="153">
        <f t="shared" si="1"/>
        <v>23472.83</v>
      </c>
      <c r="H20" s="153">
        <f t="shared" si="2"/>
        <v>0</v>
      </c>
    </row>
    <row r="21" spans="2:9" x14ac:dyDescent="0.2">
      <c r="B21" s="149"/>
      <c r="C21" s="157"/>
      <c r="D21" s="152"/>
      <c r="E21" s="152">
        <f t="shared" si="0"/>
        <v>23472.829999999998</v>
      </c>
      <c r="F21" s="153"/>
      <c r="G21" s="153">
        <f t="shared" si="1"/>
        <v>23472.83</v>
      </c>
      <c r="H21" s="153">
        <f t="shared" si="2"/>
        <v>0</v>
      </c>
    </row>
    <row r="22" spans="2:9" x14ac:dyDescent="0.2">
      <c r="D22" s="153"/>
      <c r="E22" s="153"/>
      <c r="F22" s="153"/>
      <c r="G22" s="153"/>
      <c r="H22" s="153"/>
    </row>
    <row r="23" spans="2:9" ht="13.5" thickBot="1" x14ac:dyDescent="0.25">
      <c r="B23" s="159"/>
      <c r="C23" s="160" t="s">
        <v>28</v>
      </c>
      <c r="D23" s="161">
        <f>SUM(D9:D22)</f>
        <v>23472.829999999998</v>
      </c>
      <c r="E23" s="161"/>
      <c r="F23" s="161">
        <f>SUM(F9:F22)</f>
        <v>23472.83</v>
      </c>
      <c r="G23" s="161"/>
      <c r="H23" s="161">
        <f>D23-F23</f>
        <v>0</v>
      </c>
      <c r="I23" s="38" t="s">
        <v>199</v>
      </c>
    </row>
    <row r="24" spans="2:9" ht="13.5" thickTop="1" x14ac:dyDescent="0.2">
      <c r="D24" s="153"/>
      <c r="E24" s="153"/>
      <c r="F24" s="153"/>
      <c r="G24" s="153"/>
      <c r="H24" s="153"/>
    </row>
    <row r="25" spans="2:9" x14ac:dyDescent="0.2">
      <c r="D25" s="153"/>
      <c r="E25" s="153"/>
      <c r="F25" s="153"/>
      <c r="G25" s="153"/>
      <c r="H25" s="153"/>
    </row>
    <row r="26" spans="2:9" x14ac:dyDescent="0.2">
      <c r="D26" s="153"/>
      <c r="E26" s="153"/>
      <c r="F26" s="153"/>
      <c r="G26" s="153"/>
      <c r="H26" s="153"/>
    </row>
    <row r="27" spans="2:9" x14ac:dyDescent="0.2">
      <c r="D27" s="153"/>
      <c r="E27" s="153"/>
      <c r="F27" s="153"/>
      <c r="G27" s="153"/>
      <c r="H27" s="153"/>
    </row>
    <row r="28" spans="2:9" x14ac:dyDescent="0.2">
      <c r="D28" s="153"/>
      <c r="E28" s="153"/>
      <c r="F28" s="153"/>
      <c r="G28" s="153"/>
      <c r="H28" s="153"/>
    </row>
    <row r="29" spans="2:9" x14ac:dyDescent="0.2">
      <c r="D29" s="155"/>
      <c r="E29" s="153"/>
      <c r="F29" s="155"/>
      <c r="G29" s="153"/>
      <c r="H29" s="155"/>
    </row>
    <row r="30" spans="2:9" x14ac:dyDescent="0.2">
      <c r="D30" s="153"/>
      <c r="E30" s="153"/>
      <c r="F30" s="153"/>
      <c r="G30" s="153"/>
      <c r="H30" s="153"/>
    </row>
    <row r="31" spans="2:9" x14ac:dyDescent="0.2">
      <c r="D31" s="153"/>
      <c r="E31" s="153"/>
      <c r="F31" s="153"/>
      <c r="G31" s="153"/>
      <c r="H31" s="153"/>
    </row>
    <row r="32" spans="2:9" x14ac:dyDescent="0.2">
      <c r="E32" s="148"/>
    </row>
    <row r="33" spans="5:5" x14ac:dyDescent="0.2">
      <c r="E33" s="148"/>
    </row>
    <row r="34" spans="5:5" x14ac:dyDescent="0.2">
      <c r="E34" s="148"/>
    </row>
    <row r="35" spans="5:5" x14ac:dyDescent="0.2">
      <c r="E35" s="148"/>
    </row>
    <row r="36" spans="5:5" x14ac:dyDescent="0.2">
      <c r="E36" s="148"/>
    </row>
    <row r="37" spans="5:5" x14ac:dyDescent="0.2">
      <c r="E37" s="148"/>
    </row>
    <row r="38" spans="5:5" x14ac:dyDescent="0.2">
      <c r="E38" s="148"/>
    </row>
    <row r="39" spans="5:5" x14ac:dyDescent="0.2">
      <c r="E39" s="148"/>
    </row>
    <row r="40" spans="5:5" x14ac:dyDescent="0.2">
      <c r="E40" s="148"/>
    </row>
    <row r="41" spans="5:5" x14ac:dyDescent="0.2">
      <c r="E41" s="148"/>
    </row>
    <row r="42" spans="5:5" x14ac:dyDescent="0.2">
      <c r="E42" s="148"/>
    </row>
    <row r="43" spans="5:5" x14ac:dyDescent="0.2">
      <c r="E43" s="148"/>
    </row>
    <row r="44" spans="5:5" x14ac:dyDescent="0.2">
      <c r="E44" s="148"/>
    </row>
    <row r="45" spans="5:5" x14ac:dyDescent="0.2">
      <c r="E45" s="148"/>
    </row>
    <row r="46" spans="5:5" x14ac:dyDescent="0.2">
      <c r="E46" s="148"/>
    </row>
    <row r="47" spans="5:5" x14ac:dyDescent="0.2">
      <c r="E47" s="148"/>
    </row>
    <row r="48" spans="5:5" x14ac:dyDescent="0.2">
      <c r="E48" s="148"/>
    </row>
    <row r="49" spans="5:5" x14ac:dyDescent="0.2">
      <c r="E49" s="148"/>
    </row>
    <row r="50" spans="5:5" x14ac:dyDescent="0.2">
      <c r="E50" s="148"/>
    </row>
    <row r="51" spans="5:5" x14ac:dyDescent="0.2">
      <c r="E51" s="148"/>
    </row>
    <row r="52" spans="5:5" x14ac:dyDescent="0.2">
      <c r="E52" s="148"/>
    </row>
    <row r="53" spans="5:5" x14ac:dyDescent="0.2">
      <c r="E53" s="148"/>
    </row>
    <row r="54" spans="5:5" x14ac:dyDescent="0.2">
      <c r="E54" s="148"/>
    </row>
    <row r="55" spans="5:5" x14ac:dyDescent="0.2">
      <c r="E55" s="148"/>
    </row>
    <row r="56" spans="5:5" x14ac:dyDescent="0.2">
      <c r="E56" s="148"/>
    </row>
    <row r="57" spans="5:5" x14ac:dyDescent="0.2">
      <c r="E57" s="148"/>
    </row>
    <row r="58" spans="5:5" x14ac:dyDescent="0.2">
      <c r="E58" s="148"/>
    </row>
    <row r="59" spans="5:5" x14ac:dyDescent="0.2">
      <c r="E59" s="148"/>
    </row>
    <row r="60" spans="5:5" x14ac:dyDescent="0.2">
      <c r="E60" s="148"/>
    </row>
    <row r="61" spans="5:5" x14ac:dyDescent="0.2">
      <c r="E61" s="148"/>
    </row>
    <row r="62" spans="5:5" x14ac:dyDescent="0.2">
      <c r="E62" s="148"/>
    </row>
    <row r="63" spans="5:5" x14ac:dyDescent="0.2">
      <c r="E63" s="148"/>
    </row>
    <row r="64" spans="5:5" x14ac:dyDescent="0.2">
      <c r="E64" s="148"/>
    </row>
    <row r="65" spans="5:5" x14ac:dyDescent="0.2">
      <c r="E65" s="148"/>
    </row>
    <row r="66" spans="5:5" x14ac:dyDescent="0.2">
      <c r="E66" s="148"/>
    </row>
    <row r="67" spans="5:5" x14ac:dyDescent="0.2">
      <c r="E67" s="148"/>
    </row>
    <row r="68" spans="5:5" x14ac:dyDescent="0.2">
      <c r="E68" s="148"/>
    </row>
    <row r="69" spans="5:5" x14ac:dyDescent="0.2">
      <c r="E69" s="148"/>
    </row>
    <row r="70" spans="5:5" x14ac:dyDescent="0.2">
      <c r="E70" s="148"/>
    </row>
    <row r="71" spans="5:5" x14ac:dyDescent="0.2">
      <c r="E71" s="148"/>
    </row>
    <row r="72" spans="5:5" x14ac:dyDescent="0.2">
      <c r="E72" s="148"/>
    </row>
    <row r="73" spans="5:5" x14ac:dyDescent="0.2">
      <c r="E73" s="148"/>
    </row>
    <row r="74" spans="5:5" x14ac:dyDescent="0.2">
      <c r="E74" s="148"/>
    </row>
    <row r="75" spans="5:5" x14ac:dyDescent="0.2">
      <c r="E75" s="148"/>
    </row>
    <row r="76" spans="5:5" x14ac:dyDescent="0.2">
      <c r="E76" s="148"/>
    </row>
    <row r="77" spans="5:5" x14ac:dyDescent="0.2">
      <c r="E77" s="148"/>
    </row>
    <row r="78" spans="5:5" x14ac:dyDescent="0.2">
      <c r="E78" s="148"/>
    </row>
    <row r="79" spans="5:5" x14ac:dyDescent="0.2">
      <c r="E79" s="148"/>
    </row>
    <row r="80" spans="5:5" x14ac:dyDescent="0.2">
      <c r="E80" s="148"/>
    </row>
    <row r="81" spans="5:5" x14ac:dyDescent="0.2">
      <c r="E81" s="148"/>
    </row>
    <row r="82" spans="5:5" x14ac:dyDescent="0.2">
      <c r="E82" s="148"/>
    </row>
    <row r="83" spans="5:5" x14ac:dyDescent="0.2">
      <c r="E83" s="148"/>
    </row>
    <row r="84" spans="5:5" x14ac:dyDescent="0.2">
      <c r="E84" s="148"/>
    </row>
    <row r="85" spans="5:5" x14ac:dyDescent="0.2">
      <c r="E85" s="148"/>
    </row>
    <row r="86" spans="5:5" x14ac:dyDescent="0.2">
      <c r="E86" s="148"/>
    </row>
    <row r="87" spans="5:5" x14ac:dyDescent="0.2">
      <c r="E87" s="148"/>
    </row>
    <row r="88" spans="5:5" x14ac:dyDescent="0.2">
      <c r="E88" s="148"/>
    </row>
    <row r="89" spans="5:5" x14ac:dyDescent="0.2">
      <c r="E89" s="148"/>
    </row>
    <row r="90" spans="5:5" x14ac:dyDescent="0.2">
      <c r="E90" s="148"/>
    </row>
    <row r="91" spans="5:5" x14ac:dyDescent="0.2">
      <c r="E91" s="148"/>
    </row>
    <row r="92" spans="5:5" x14ac:dyDescent="0.2">
      <c r="E92" s="148"/>
    </row>
    <row r="93" spans="5:5" x14ac:dyDescent="0.2">
      <c r="E93" s="148"/>
    </row>
    <row r="94" spans="5:5" x14ac:dyDescent="0.2">
      <c r="E94" s="148"/>
    </row>
    <row r="95" spans="5:5" x14ac:dyDescent="0.2">
      <c r="E95" s="148"/>
    </row>
    <row r="96" spans="5:5" x14ac:dyDescent="0.2">
      <c r="E96" s="148"/>
    </row>
    <row r="97" spans="5:5" x14ac:dyDescent="0.2">
      <c r="E97" s="148"/>
    </row>
    <row r="98" spans="5:5" x14ac:dyDescent="0.2">
      <c r="E98" s="148"/>
    </row>
    <row r="99" spans="5:5" x14ac:dyDescent="0.2">
      <c r="E99" s="148"/>
    </row>
    <row r="100" spans="5:5" x14ac:dyDescent="0.2">
      <c r="E100" s="148"/>
    </row>
    <row r="101" spans="5:5" x14ac:dyDescent="0.2">
      <c r="E101" s="148"/>
    </row>
    <row r="102" spans="5:5" x14ac:dyDescent="0.2">
      <c r="E102" s="148"/>
    </row>
    <row r="103" spans="5:5" x14ac:dyDescent="0.2">
      <c r="E103" s="148"/>
    </row>
    <row r="104" spans="5:5" x14ac:dyDescent="0.2">
      <c r="E104" s="148"/>
    </row>
    <row r="105" spans="5:5" x14ac:dyDescent="0.2">
      <c r="E105" s="148"/>
    </row>
    <row r="106" spans="5:5" x14ac:dyDescent="0.2">
      <c r="E106" s="148"/>
    </row>
    <row r="107" spans="5:5" x14ac:dyDescent="0.2">
      <c r="E107" s="148"/>
    </row>
    <row r="108" spans="5:5" x14ac:dyDescent="0.2">
      <c r="E108" s="148"/>
    </row>
    <row r="109" spans="5:5" x14ac:dyDescent="0.2">
      <c r="E109" s="148"/>
    </row>
    <row r="110" spans="5:5" x14ac:dyDescent="0.2">
      <c r="E110" s="148"/>
    </row>
    <row r="111" spans="5:5" x14ac:dyDescent="0.2">
      <c r="E111" s="148"/>
    </row>
    <row r="112" spans="5:5" x14ac:dyDescent="0.2">
      <c r="E112" s="148"/>
    </row>
    <row r="113" spans="5:5" x14ac:dyDescent="0.2">
      <c r="E113" s="148"/>
    </row>
    <row r="114" spans="5:5" x14ac:dyDescent="0.2">
      <c r="E114" s="148"/>
    </row>
    <row r="115" spans="5:5" x14ac:dyDescent="0.2">
      <c r="E115" s="148"/>
    </row>
    <row r="116" spans="5:5" x14ac:dyDescent="0.2">
      <c r="E116" s="148"/>
    </row>
    <row r="117" spans="5:5" x14ac:dyDescent="0.2">
      <c r="E117" s="148"/>
    </row>
    <row r="118" spans="5:5" x14ac:dyDescent="0.2">
      <c r="E118" s="148"/>
    </row>
    <row r="119" spans="5:5" x14ac:dyDescent="0.2">
      <c r="E119" s="148"/>
    </row>
    <row r="120" spans="5:5" x14ac:dyDescent="0.2">
      <c r="E120" s="148"/>
    </row>
    <row r="121" spans="5:5" x14ac:dyDescent="0.2">
      <c r="E121" s="148"/>
    </row>
    <row r="122" spans="5:5" x14ac:dyDescent="0.2">
      <c r="E122" s="148"/>
    </row>
    <row r="123" spans="5:5" x14ac:dyDescent="0.2">
      <c r="E123" s="148"/>
    </row>
    <row r="124" spans="5:5" x14ac:dyDescent="0.2">
      <c r="E124" s="148"/>
    </row>
    <row r="125" spans="5:5" x14ac:dyDescent="0.2">
      <c r="E125" s="148"/>
    </row>
    <row r="126" spans="5:5" x14ac:dyDescent="0.2">
      <c r="E126" s="148"/>
    </row>
    <row r="127" spans="5:5" x14ac:dyDescent="0.2">
      <c r="E127" s="148"/>
    </row>
    <row r="128" spans="5:5" x14ac:dyDescent="0.2">
      <c r="E128" s="148"/>
    </row>
    <row r="129" spans="5:5" x14ac:dyDescent="0.2">
      <c r="E129" s="148"/>
    </row>
    <row r="130" spans="5:5" x14ac:dyDescent="0.2">
      <c r="E130" s="148"/>
    </row>
    <row r="131" spans="5:5" x14ac:dyDescent="0.2">
      <c r="E131" s="148"/>
    </row>
    <row r="132" spans="5:5" x14ac:dyDescent="0.2">
      <c r="E132" s="148"/>
    </row>
    <row r="133" spans="5:5" x14ac:dyDescent="0.2">
      <c r="E133" s="148"/>
    </row>
    <row r="134" spans="5:5" x14ac:dyDescent="0.2">
      <c r="E134" s="148"/>
    </row>
    <row r="135" spans="5:5" x14ac:dyDescent="0.2">
      <c r="E135" s="148"/>
    </row>
    <row r="136" spans="5:5" x14ac:dyDescent="0.2">
      <c r="E136" s="148"/>
    </row>
    <row r="137" spans="5:5" x14ac:dyDescent="0.2">
      <c r="E137" s="148"/>
    </row>
    <row r="138" spans="5:5" x14ac:dyDescent="0.2">
      <c r="E138" s="148"/>
    </row>
    <row r="139" spans="5:5" x14ac:dyDescent="0.2">
      <c r="E139" s="148"/>
    </row>
    <row r="140" spans="5:5" x14ac:dyDescent="0.2">
      <c r="E140" s="148"/>
    </row>
    <row r="141" spans="5:5" x14ac:dyDescent="0.2">
      <c r="E141" s="148"/>
    </row>
    <row r="142" spans="5:5" x14ac:dyDescent="0.2">
      <c r="E142" s="148"/>
    </row>
    <row r="143" spans="5:5" x14ac:dyDescent="0.2">
      <c r="E143" s="148"/>
    </row>
    <row r="144" spans="5:5" x14ac:dyDescent="0.2">
      <c r="E144" s="148"/>
    </row>
    <row r="145" spans="5:5" x14ac:dyDescent="0.2">
      <c r="E145" s="148"/>
    </row>
    <row r="146" spans="5:5" x14ac:dyDescent="0.2">
      <c r="E146" s="148"/>
    </row>
    <row r="147" spans="5:5" x14ac:dyDescent="0.2">
      <c r="E147" s="148"/>
    </row>
    <row r="148" spans="5:5" x14ac:dyDescent="0.2">
      <c r="E148" s="148"/>
    </row>
    <row r="149" spans="5:5" x14ac:dyDescent="0.2">
      <c r="E149" s="148"/>
    </row>
    <row r="150" spans="5:5" x14ac:dyDescent="0.2">
      <c r="E150" s="148"/>
    </row>
    <row r="151" spans="5:5" x14ac:dyDescent="0.2">
      <c r="E151" s="148"/>
    </row>
    <row r="152" spans="5:5" x14ac:dyDescent="0.2">
      <c r="E152" s="148"/>
    </row>
    <row r="153" spans="5:5" x14ac:dyDescent="0.2">
      <c r="E153" s="148"/>
    </row>
    <row r="154" spans="5:5" x14ac:dyDescent="0.2">
      <c r="E154" s="148"/>
    </row>
    <row r="155" spans="5:5" x14ac:dyDescent="0.2">
      <c r="E155" s="148"/>
    </row>
    <row r="156" spans="5:5" x14ac:dyDescent="0.2">
      <c r="E156" s="148"/>
    </row>
    <row r="157" spans="5:5" x14ac:dyDescent="0.2">
      <c r="E157" s="148"/>
    </row>
    <row r="158" spans="5:5" x14ac:dyDescent="0.2">
      <c r="E158" s="148"/>
    </row>
    <row r="159" spans="5:5" x14ac:dyDescent="0.2">
      <c r="E159" s="148"/>
    </row>
    <row r="160" spans="5:5" x14ac:dyDescent="0.2">
      <c r="E160" s="148"/>
    </row>
    <row r="161" spans="5:5" x14ac:dyDescent="0.2">
      <c r="E161" s="148"/>
    </row>
    <row r="162" spans="5:5" x14ac:dyDescent="0.2">
      <c r="E162" s="148"/>
    </row>
    <row r="163" spans="5:5" x14ac:dyDescent="0.2">
      <c r="E163" s="148"/>
    </row>
    <row r="164" spans="5:5" x14ac:dyDescent="0.2">
      <c r="E164" s="148"/>
    </row>
    <row r="165" spans="5:5" x14ac:dyDescent="0.2">
      <c r="E165" s="148"/>
    </row>
    <row r="166" spans="5:5" x14ac:dyDescent="0.2">
      <c r="E166" s="148"/>
    </row>
    <row r="167" spans="5:5" x14ac:dyDescent="0.2">
      <c r="E167" s="148"/>
    </row>
    <row r="168" spans="5:5" x14ac:dyDescent="0.2">
      <c r="E168" s="148"/>
    </row>
    <row r="169" spans="5:5" x14ac:dyDescent="0.2">
      <c r="E169" s="148"/>
    </row>
    <row r="170" spans="5:5" x14ac:dyDescent="0.2">
      <c r="E170" s="148"/>
    </row>
    <row r="171" spans="5:5" x14ac:dyDescent="0.2">
      <c r="E171" s="148"/>
    </row>
    <row r="172" spans="5:5" x14ac:dyDescent="0.2">
      <c r="E172" s="148"/>
    </row>
    <row r="173" spans="5:5" x14ac:dyDescent="0.2">
      <c r="E173" s="148"/>
    </row>
    <row r="174" spans="5:5" x14ac:dyDescent="0.2">
      <c r="E174" s="148"/>
    </row>
    <row r="175" spans="5:5" x14ac:dyDescent="0.2">
      <c r="E175" s="148"/>
    </row>
    <row r="176" spans="5:5" x14ac:dyDescent="0.2">
      <c r="E176" s="148"/>
    </row>
    <row r="177" spans="5:5" x14ac:dyDescent="0.2">
      <c r="E177" s="148"/>
    </row>
    <row r="178" spans="5:5" x14ac:dyDescent="0.2">
      <c r="E178" s="148"/>
    </row>
    <row r="179" spans="5:5" x14ac:dyDescent="0.2">
      <c r="E179" s="148"/>
    </row>
    <row r="180" spans="5:5" x14ac:dyDescent="0.2">
      <c r="E180" s="148"/>
    </row>
    <row r="181" spans="5:5" x14ac:dyDescent="0.2">
      <c r="E181" s="148"/>
    </row>
    <row r="182" spans="5:5" x14ac:dyDescent="0.2">
      <c r="E182" s="148"/>
    </row>
    <row r="183" spans="5:5" x14ac:dyDescent="0.2">
      <c r="E183" s="148"/>
    </row>
    <row r="184" spans="5:5" x14ac:dyDescent="0.2">
      <c r="E184" s="148"/>
    </row>
    <row r="185" spans="5:5" x14ac:dyDescent="0.2">
      <c r="E185" s="148"/>
    </row>
    <row r="186" spans="5:5" x14ac:dyDescent="0.2">
      <c r="E186" s="148"/>
    </row>
    <row r="187" spans="5:5" x14ac:dyDescent="0.2">
      <c r="E187" s="148"/>
    </row>
    <row r="188" spans="5:5" x14ac:dyDescent="0.2">
      <c r="E188" s="148"/>
    </row>
    <row r="189" spans="5:5" x14ac:dyDescent="0.2">
      <c r="E189" s="148"/>
    </row>
    <row r="190" spans="5:5" x14ac:dyDescent="0.2">
      <c r="E190" s="148"/>
    </row>
    <row r="191" spans="5:5" x14ac:dyDescent="0.2">
      <c r="E191" s="148"/>
    </row>
    <row r="192" spans="5:5" x14ac:dyDescent="0.2">
      <c r="E192" s="148"/>
    </row>
    <row r="193" spans="5:5" x14ac:dyDescent="0.2">
      <c r="E193" s="148"/>
    </row>
    <row r="194" spans="5:5" x14ac:dyDescent="0.2">
      <c r="E194" s="148"/>
    </row>
    <row r="195" spans="5:5" x14ac:dyDescent="0.2">
      <c r="E195" s="148"/>
    </row>
    <row r="196" spans="5:5" x14ac:dyDescent="0.2">
      <c r="E196" s="148"/>
    </row>
    <row r="197" spans="5:5" x14ac:dyDescent="0.2">
      <c r="E197" s="148"/>
    </row>
    <row r="198" spans="5:5" x14ac:dyDescent="0.2">
      <c r="E198" s="148"/>
    </row>
    <row r="199" spans="5:5" x14ac:dyDescent="0.2">
      <c r="E199" s="148"/>
    </row>
    <row r="200" spans="5:5" x14ac:dyDescent="0.2">
      <c r="E200" s="148"/>
    </row>
    <row r="201" spans="5:5" x14ac:dyDescent="0.2">
      <c r="E201" s="148"/>
    </row>
    <row r="202" spans="5:5" x14ac:dyDescent="0.2">
      <c r="E202" s="148"/>
    </row>
    <row r="203" spans="5:5" x14ac:dyDescent="0.2">
      <c r="E203" s="148"/>
    </row>
    <row r="204" spans="5:5" x14ac:dyDescent="0.2">
      <c r="E204" s="148"/>
    </row>
    <row r="205" spans="5:5" x14ac:dyDescent="0.2">
      <c r="E205" s="148"/>
    </row>
    <row r="206" spans="5:5" x14ac:dyDescent="0.2">
      <c r="E206" s="148"/>
    </row>
    <row r="207" spans="5:5" x14ac:dyDescent="0.2">
      <c r="E207" s="148"/>
    </row>
    <row r="208" spans="5:5" x14ac:dyDescent="0.2">
      <c r="E208" s="148"/>
    </row>
    <row r="209" spans="5:5" x14ac:dyDescent="0.2">
      <c r="E209" s="148"/>
    </row>
    <row r="210" spans="5:5" x14ac:dyDescent="0.2">
      <c r="E210" s="148"/>
    </row>
    <row r="211" spans="5:5" x14ac:dyDescent="0.2">
      <c r="E211" s="148"/>
    </row>
    <row r="212" spans="5:5" x14ac:dyDescent="0.2">
      <c r="E212" s="148"/>
    </row>
    <row r="213" spans="5:5" x14ac:dyDescent="0.2">
      <c r="E213" s="148"/>
    </row>
    <row r="214" spans="5:5" x14ac:dyDescent="0.2">
      <c r="E214" s="148"/>
    </row>
    <row r="215" spans="5:5" x14ac:dyDescent="0.2">
      <c r="E215" s="148"/>
    </row>
    <row r="216" spans="5:5" x14ac:dyDescent="0.2">
      <c r="E216" s="148"/>
    </row>
    <row r="217" spans="5:5" x14ac:dyDescent="0.2">
      <c r="E217" s="148"/>
    </row>
    <row r="218" spans="5:5" x14ac:dyDescent="0.2">
      <c r="E218" s="148"/>
    </row>
    <row r="219" spans="5:5" x14ac:dyDescent="0.2">
      <c r="E219" s="148"/>
    </row>
    <row r="220" spans="5:5" x14ac:dyDescent="0.2">
      <c r="E220" s="148"/>
    </row>
    <row r="221" spans="5:5" x14ac:dyDescent="0.2">
      <c r="E221" s="148"/>
    </row>
    <row r="222" spans="5:5" x14ac:dyDescent="0.2">
      <c r="E222" s="148"/>
    </row>
    <row r="223" spans="5:5" x14ac:dyDescent="0.2">
      <c r="E223" s="148"/>
    </row>
    <row r="224" spans="5:5" x14ac:dyDescent="0.2">
      <c r="E224" s="148"/>
    </row>
    <row r="225" spans="5:5" x14ac:dyDescent="0.2">
      <c r="E225" s="148"/>
    </row>
    <row r="226" spans="5:5" x14ac:dyDescent="0.2">
      <c r="E226" s="148"/>
    </row>
    <row r="227" spans="5:5" x14ac:dyDescent="0.2">
      <c r="E227" s="148"/>
    </row>
    <row r="228" spans="5:5" x14ac:dyDescent="0.2">
      <c r="E228" s="148"/>
    </row>
    <row r="229" spans="5:5" x14ac:dyDescent="0.2">
      <c r="E229" s="148"/>
    </row>
    <row r="230" spans="5:5" x14ac:dyDescent="0.2">
      <c r="E230" s="148"/>
    </row>
    <row r="231" spans="5:5" x14ac:dyDescent="0.2">
      <c r="E231" s="148"/>
    </row>
    <row r="232" spans="5:5" x14ac:dyDescent="0.2">
      <c r="E232" s="148"/>
    </row>
    <row r="233" spans="5:5" x14ac:dyDescent="0.2">
      <c r="E233" s="148"/>
    </row>
    <row r="234" spans="5:5" x14ac:dyDescent="0.2">
      <c r="E234" s="148"/>
    </row>
    <row r="235" spans="5:5" x14ac:dyDescent="0.2">
      <c r="E235" s="148"/>
    </row>
    <row r="236" spans="5:5" x14ac:dyDescent="0.2">
      <c r="E236" s="148"/>
    </row>
    <row r="237" spans="5:5" x14ac:dyDescent="0.2">
      <c r="E237" s="148"/>
    </row>
    <row r="238" spans="5:5" x14ac:dyDescent="0.2">
      <c r="E238" s="148"/>
    </row>
    <row r="239" spans="5:5" x14ac:dyDescent="0.2">
      <c r="E239" s="148"/>
    </row>
    <row r="240" spans="5:5" x14ac:dyDescent="0.2">
      <c r="E240" s="148"/>
    </row>
    <row r="241" spans="5:5" x14ac:dyDescent="0.2">
      <c r="E241" s="148"/>
    </row>
    <row r="242" spans="5:5" x14ac:dyDescent="0.2">
      <c r="E242" s="148"/>
    </row>
    <row r="243" spans="5:5" x14ac:dyDescent="0.2">
      <c r="E243" s="148"/>
    </row>
    <row r="244" spans="5:5" x14ac:dyDescent="0.2">
      <c r="E244" s="148"/>
    </row>
    <row r="245" spans="5:5" x14ac:dyDescent="0.2">
      <c r="E245" s="148"/>
    </row>
    <row r="246" spans="5:5" x14ac:dyDescent="0.2">
      <c r="E246" s="148"/>
    </row>
    <row r="247" spans="5:5" x14ac:dyDescent="0.2">
      <c r="E247" s="148"/>
    </row>
    <row r="248" spans="5:5" x14ac:dyDescent="0.2">
      <c r="E248" s="148"/>
    </row>
    <row r="249" spans="5:5" x14ac:dyDescent="0.2">
      <c r="E249" s="148"/>
    </row>
    <row r="250" spans="5:5" x14ac:dyDescent="0.2">
      <c r="E250" s="148"/>
    </row>
    <row r="251" spans="5:5" x14ac:dyDescent="0.2">
      <c r="E251" s="148"/>
    </row>
    <row r="252" spans="5:5" x14ac:dyDescent="0.2">
      <c r="E252" s="148"/>
    </row>
    <row r="253" spans="5:5" x14ac:dyDescent="0.2">
      <c r="E253" s="148"/>
    </row>
    <row r="254" spans="5:5" x14ac:dyDescent="0.2">
      <c r="E254" s="148"/>
    </row>
    <row r="255" spans="5:5" x14ac:dyDescent="0.2">
      <c r="E255" s="148"/>
    </row>
    <row r="256" spans="5:5" x14ac:dyDescent="0.2">
      <c r="E256" s="148"/>
    </row>
    <row r="257" spans="5:5" x14ac:dyDescent="0.2">
      <c r="E257" s="148"/>
    </row>
    <row r="258" spans="5:5" x14ac:dyDescent="0.2">
      <c r="E258" s="148"/>
    </row>
    <row r="259" spans="5:5" x14ac:dyDescent="0.2">
      <c r="E259" s="148"/>
    </row>
    <row r="260" spans="5:5" x14ac:dyDescent="0.2">
      <c r="E260" s="148"/>
    </row>
    <row r="261" spans="5:5" x14ac:dyDescent="0.2">
      <c r="E261" s="148"/>
    </row>
    <row r="262" spans="5:5" x14ac:dyDescent="0.2">
      <c r="E262" s="148"/>
    </row>
    <row r="263" spans="5:5" x14ac:dyDescent="0.2">
      <c r="E263" s="148"/>
    </row>
    <row r="264" spans="5:5" x14ac:dyDescent="0.2">
      <c r="E264" s="148"/>
    </row>
    <row r="265" spans="5:5" x14ac:dyDescent="0.2">
      <c r="E265" s="148"/>
    </row>
    <row r="266" spans="5:5" x14ac:dyDescent="0.2">
      <c r="E266" s="148"/>
    </row>
    <row r="267" spans="5:5" x14ac:dyDescent="0.2">
      <c r="E267" s="148"/>
    </row>
    <row r="268" spans="5:5" x14ac:dyDescent="0.2">
      <c r="E268" s="148"/>
    </row>
    <row r="269" spans="5:5" x14ac:dyDescent="0.2">
      <c r="E269" s="148"/>
    </row>
    <row r="270" spans="5:5" x14ac:dyDescent="0.2">
      <c r="E270" s="148"/>
    </row>
    <row r="271" spans="5:5" x14ac:dyDescent="0.2">
      <c r="E271" s="148"/>
    </row>
    <row r="272" spans="5:5" x14ac:dyDescent="0.2">
      <c r="E272" s="148"/>
    </row>
    <row r="273" spans="5:5" x14ac:dyDescent="0.2">
      <c r="E273" s="148"/>
    </row>
    <row r="274" spans="5:5" x14ac:dyDescent="0.2">
      <c r="E274" s="148"/>
    </row>
    <row r="275" spans="5:5" x14ac:dyDescent="0.2">
      <c r="E275" s="148"/>
    </row>
    <row r="276" spans="5:5" x14ac:dyDescent="0.2">
      <c r="E276" s="148"/>
    </row>
    <row r="277" spans="5:5" x14ac:dyDescent="0.2">
      <c r="E277" s="148"/>
    </row>
    <row r="278" spans="5:5" x14ac:dyDescent="0.2">
      <c r="E278" s="148"/>
    </row>
    <row r="279" spans="5:5" x14ac:dyDescent="0.2">
      <c r="E279" s="148"/>
    </row>
    <row r="280" spans="5:5" x14ac:dyDescent="0.2">
      <c r="E280" s="148"/>
    </row>
    <row r="281" spans="5:5" x14ac:dyDescent="0.2">
      <c r="E281" s="148"/>
    </row>
    <row r="282" spans="5:5" x14ac:dyDescent="0.2">
      <c r="E282" s="148"/>
    </row>
    <row r="283" spans="5:5" x14ac:dyDescent="0.2">
      <c r="E283" s="148"/>
    </row>
    <row r="284" spans="5:5" x14ac:dyDescent="0.2">
      <c r="E284" s="148"/>
    </row>
    <row r="285" spans="5:5" x14ac:dyDescent="0.2">
      <c r="E285" s="148"/>
    </row>
    <row r="286" spans="5:5" x14ac:dyDescent="0.2">
      <c r="E286" s="148"/>
    </row>
    <row r="287" spans="5:5" x14ac:dyDescent="0.2">
      <c r="E287" s="148"/>
    </row>
    <row r="288" spans="5:5" x14ac:dyDescent="0.2">
      <c r="E288" s="148"/>
    </row>
    <row r="289" spans="5:5" x14ac:dyDescent="0.2">
      <c r="E289" s="148"/>
    </row>
    <row r="290" spans="5:5" x14ac:dyDescent="0.2">
      <c r="E290" s="148"/>
    </row>
    <row r="291" spans="5:5" x14ac:dyDescent="0.2">
      <c r="E291" s="148"/>
    </row>
    <row r="292" spans="5:5" x14ac:dyDescent="0.2">
      <c r="E292" s="148"/>
    </row>
    <row r="293" spans="5:5" x14ac:dyDescent="0.2">
      <c r="E293" s="148"/>
    </row>
    <row r="294" spans="5:5" x14ac:dyDescent="0.2">
      <c r="E294" s="148"/>
    </row>
    <row r="295" spans="5:5" x14ac:dyDescent="0.2">
      <c r="E295" s="148"/>
    </row>
    <row r="296" spans="5:5" x14ac:dyDescent="0.2">
      <c r="E296" s="148"/>
    </row>
    <row r="297" spans="5:5" x14ac:dyDescent="0.2">
      <c r="E297" s="148"/>
    </row>
    <row r="298" spans="5:5" x14ac:dyDescent="0.2">
      <c r="E298" s="148"/>
    </row>
    <row r="299" spans="5:5" x14ac:dyDescent="0.2">
      <c r="E299" s="148"/>
    </row>
    <row r="300" spans="5:5" x14ac:dyDescent="0.2">
      <c r="E300" s="148"/>
    </row>
    <row r="301" spans="5:5" x14ac:dyDescent="0.2">
      <c r="E301" s="148"/>
    </row>
    <row r="302" spans="5:5" x14ac:dyDescent="0.2">
      <c r="E302" s="148"/>
    </row>
    <row r="303" spans="5:5" x14ac:dyDescent="0.2">
      <c r="E303" s="148"/>
    </row>
    <row r="304" spans="5:5" x14ac:dyDescent="0.2">
      <c r="E304" s="148"/>
    </row>
    <row r="305" spans="5:5" x14ac:dyDescent="0.2">
      <c r="E305" s="148"/>
    </row>
    <row r="306" spans="5:5" x14ac:dyDescent="0.2">
      <c r="E306" s="148"/>
    </row>
    <row r="307" spans="5:5" x14ac:dyDescent="0.2">
      <c r="E307" s="148"/>
    </row>
    <row r="308" spans="5:5" x14ac:dyDescent="0.2">
      <c r="E308" s="148"/>
    </row>
    <row r="309" spans="5:5" x14ac:dyDescent="0.2">
      <c r="E309" s="148"/>
    </row>
    <row r="310" spans="5:5" x14ac:dyDescent="0.2">
      <c r="E310" s="148"/>
    </row>
    <row r="311" spans="5:5" x14ac:dyDescent="0.2">
      <c r="E311" s="148"/>
    </row>
    <row r="312" spans="5:5" x14ac:dyDescent="0.2">
      <c r="E312" s="148"/>
    </row>
    <row r="313" spans="5:5" x14ac:dyDescent="0.2">
      <c r="E313" s="148"/>
    </row>
    <row r="314" spans="5:5" x14ac:dyDescent="0.2">
      <c r="E314" s="148"/>
    </row>
    <row r="315" spans="5:5" x14ac:dyDescent="0.2">
      <c r="E315" s="148"/>
    </row>
    <row r="316" spans="5:5" x14ac:dyDescent="0.2">
      <c r="E316" s="148"/>
    </row>
    <row r="317" spans="5:5" x14ac:dyDescent="0.2">
      <c r="E317" s="148"/>
    </row>
    <row r="318" spans="5:5" x14ac:dyDescent="0.2">
      <c r="E318" s="148"/>
    </row>
    <row r="319" spans="5:5" x14ac:dyDescent="0.2">
      <c r="E319" s="148"/>
    </row>
    <row r="320" spans="5:5" x14ac:dyDescent="0.2">
      <c r="E320" s="148"/>
    </row>
    <row r="321" spans="5:5" x14ac:dyDescent="0.2">
      <c r="E321" s="148"/>
    </row>
    <row r="322" spans="5:5" x14ac:dyDescent="0.2">
      <c r="E322" s="148"/>
    </row>
    <row r="323" spans="5:5" x14ac:dyDescent="0.2">
      <c r="E323" s="148"/>
    </row>
    <row r="324" spans="5:5" x14ac:dyDescent="0.2">
      <c r="E324" s="148"/>
    </row>
    <row r="325" spans="5:5" x14ac:dyDescent="0.2">
      <c r="E325" s="148"/>
    </row>
    <row r="326" spans="5:5" x14ac:dyDescent="0.2">
      <c r="E326" s="148"/>
    </row>
    <row r="327" spans="5:5" x14ac:dyDescent="0.2">
      <c r="E327" s="148"/>
    </row>
    <row r="328" spans="5:5" x14ac:dyDescent="0.2">
      <c r="E328" s="148"/>
    </row>
    <row r="329" spans="5:5" x14ac:dyDescent="0.2">
      <c r="E329" s="148"/>
    </row>
    <row r="330" spans="5:5" x14ac:dyDescent="0.2">
      <c r="E330" s="148"/>
    </row>
    <row r="331" spans="5:5" x14ac:dyDescent="0.2">
      <c r="E331" s="148"/>
    </row>
    <row r="332" spans="5:5" x14ac:dyDescent="0.2">
      <c r="E332" s="148"/>
    </row>
    <row r="333" spans="5:5" x14ac:dyDescent="0.2">
      <c r="E333" s="148"/>
    </row>
    <row r="334" spans="5:5" x14ac:dyDescent="0.2">
      <c r="E334" s="148"/>
    </row>
    <row r="335" spans="5:5" x14ac:dyDescent="0.2">
      <c r="E335" s="148"/>
    </row>
    <row r="336" spans="5:5" x14ac:dyDescent="0.2">
      <c r="E336" s="148"/>
    </row>
    <row r="337" spans="5:5" x14ac:dyDescent="0.2">
      <c r="E337" s="148"/>
    </row>
    <row r="338" spans="5:5" x14ac:dyDescent="0.2">
      <c r="E338" s="148"/>
    </row>
    <row r="339" spans="5:5" x14ac:dyDescent="0.2">
      <c r="E339" s="148"/>
    </row>
    <row r="340" spans="5:5" x14ac:dyDescent="0.2">
      <c r="E340" s="148"/>
    </row>
    <row r="341" spans="5:5" x14ac:dyDescent="0.2">
      <c r="E341" s="148"/>
    </row>
    <row r="342" spans="5:5" x14ac:dyDescent="0.2">
      <c r="E342" s="148"/>
    </row>
    <row r="343" spans="5:5" x14ac:dyDescent="0.2">
      <c r="E343" s="148"/>
    </row>
    <row r="344" spans="5:5" x14ac:dyDescent="0.2">
      <c r="E344" s="148"/>
    </row>
    <row r="345" spans="5:5" x14ac:dyDescent="0.2">
      <c r="E345" s="148"/>
    </row>
    <row r="346" spans="5:5" x14ac:dyDescent="0.2">
      <c r="E346" s="148"/>
    </row>
    <row r="347" spans="5:5" x14ac:dyDescent="0.2">
      <c r="E347" s="148"/>
    </row>
    <row r="348" spans="5:5" x14ac:dyDescent="0.2">
      <c r="E348" s="148"/>
    </row>
    <row r="349" spans="5:5" x14ac:dyDescent="0.2">
      <c r="E349" s="148"/>
    </row>
    <row r="350" spans="5:5" x14ac:dyDescent="0.2">
      <c r="E350" s="148"/>
    </row>
    <row r="351" spans="5:5" x14ac:dyDescent="0.2">
      <c r="E351" s="148"/>
    </row>
    <row r="352" spans="5:5" x14ac:dyDescent="0.2">
      <c r="E352" s="148"/>
    </row>
    <row r="353" spans="5:5" x14ac:dyDescent="0.2">
      <c r="E353" s="148"/>
    </row>
    <row r="354" spans="5:5" x14ac:dyDescent="0.2">
      <c r="E354" s="148"/>
    </row>
    <row r="355" spans="5:5" x14ac:dyDescent="0.2">
      <c r="E355" s="148"/>
    </row>
    <row r="356" spans="5:5" x14ac:dyDescent="0.2">
      <c r="E356" s="148"/>
    </row>
    <row r="357" spans="5:5" x14ac:dyDescent="0.2">
      <c r="E357" s="148"/>
    </row>
    <row r="358" spans="5:5" x14ac:dyDescent="0.2">
      <c r="E358" s="148"/>
    </row>
    <row r="359" spans="5:5" x14ac:dyDescent="0.2">
      <c r="E359" s="148"/>
    </row>
    <row r="360" spans="5:5" x14ac:dyDescent="0.2">
      <c r="E360" s="148"/>
    </row>
    <row r="361" spans="5:5" x14ac:dyDescent="0.2">
      <c r="E361" s="148"/>
    </row>
    <row r="362" spans="5:5" x14ac:dyDescent="0.2">
      <c r="E362" s="148"/>
    </row>
    <row r="363" spans="5:5" x14ac:dyDescent="0.2">
      <c r="E363" s="148"/>
    </row>
    <row r="364" spans="5:5" x14ac:dyDescent="0.2">
      <c r="E364" s="148"/>
    </row>
    <row r="365" spans="5:5" x14ac:dyDescent="0.2">
      <c r="E365" s="148"/>
    </row>
    <row r="366" spans="5:5" x14ac:dyDescent="0.2">
      <c r="E366" s="148"/>
    </row>
    <row r="367" spans="5:5" x14ac:dyDescent="0.2">
      <c r="E367" s="148"/>
    </row>
    <row r="368" spans="5:5" x14ac:dyDescent="0.2">
      <c r="E368" s="148"/>
    </row>
    <row r="369" spans="5:5" x14ac:dyDescent="0.2">
      <c r="E369" s="148"/>
    </row>
    <row r="370" spans="5:5" x14ac:dyDescent="0.2">
      <c r="E370" s="148"/>
    </row>
    <row r="371" spans="5:5" x14ac:dyDescent="0.2">
      <c r="E371" s="148"/>
    </row>
    <row r="372" spans="5:5" x14ac:dyDescent="0.2">
      <c r="E372" s="148"/>
    </row>
    <row r="373" spans="5:5" x14ac:dyDescent="0.2">
      <c r="E373" s="148"/>
    </row>
    <row r="374" spans="5:5" x14ac:dyDescent="0.2">
      <c r="E374" s="148"/>
    </row>
    <row r="375" spans="5:5" x14ac:dyDescent="0.2">
      <c r="E375" s="148"/>
    </row>
    <row r="376" spans="5:5" x14ac:dyDescent="0.2">
      <c r="E376" s="148"/>
    </row>
    <row r="377" spans="5:5" x14ac:dyDescent="0.2">
      <c r="E377" s="148"/>
    </row>
    <row r="378" spans="5:5" x14ac:dyDescent="0.2">
      <c r="E378" s="148"/>
    </row>
    <row r="379" spans="5:5" x14ac:dyDescent="0.2">
      <c r="E379" s="148"/>
    </row>
    <row r="380" spans="5:5" x14ac:dyDescent="0.2">
      <c r="E380" s="148"/>
    </row>
    <row r="381" spans="5:5" x14ac:dyDescent="0.2">
      <c r="E381" s="148"/>
    </row>
    <row r="382" spans="5:5" x14ac:dyDescent="0.2">
      <c r="E382" s="148"/>
    </row>
    <row r="383" spans="5:5" x14ac:dyDescent="0.2">
      <c r="E383" s="148"/>
    </row>
    <row r="384" spans="5:5" x14ac:dyDescent="0.2">
      <c r="E384" s="148"/>
    </row>
    <row r="385" spans="5:5" x14ac:dyDescent="0.2">
      <c r="E385" s="148"/>
    </row>
    <row r="386" spans="5:5" x14ac:dyDescent="0.2">
      <c r="E386" s="148"/>
    </row>
    <row r="387" spans="5:5" x14ac:dyDescent="0.2">
      <c r="E387" s="148"/>
    </row>
    <row r="388" spans="5:5" x14ac:dyDescent="0.2">
      <c r="E388" s="148"/>
    </row>
    <row r="389" spans="5:5" x14ac:dyDescent="0.2">
      <c r="E389" s="148"/>
    </row>
    <row r="390" spans="5:5" x14ac:dyDescent="0.2">
      <c r="E390" s="148"/>
    </row>
    <row r="391" spans="5:5" x14ac:dyDescent="0.2">
      <c r="E391" s="148"/>
    </row>
    <row r="392" spans="5:5" x14ac:dyDescent="0.2">
      <c r="E392" s="148"/>
    </row>
    <row r="393" spans="5:5" x14ac:dyDescent="0.2">
      <c r="E393" s="148"/>
    </row>
    <row r="394" spans="5:5" x14ac:dyDescent="0.2">
      <c r="E394" s="148"/>
    </row>
    <row r="395" spans="5:5" x14ac:dyDescent="0.2">
      <c r="E395" s="148"/>
    </row>
    <row r="396" spans="5:5" x14ac:dyDescent="0.2">
      <c r="E396" s="148"/>
    </row>
    <row r="397" spans="5:5" x14ac:dyDescent="0.2">
      <c r="E397" s="148"/>
    </row>
    <row r="398" spans="5:5" x14ac:dyDescent="0.2">
      <c r="E398" s="148"/>
    </row>
    <row r="399" spans="5:5" x14ac:dyDescent="0.2">
      <c r="E399" s="148"/>
    </row>
    <row r="400" spans="5:5" x14ac:dyDescent="0.2">
      <c r="E400" s="148"/>
    </row>
    <row r="401" spans="5:5" x14ac:dyDescent="0.2">
      <c r="E401" s="148"/>
    </row>
    <row r="402" spans="5:5" x14ac:dyDescent="0.2">
      <c r="E402" s="148"/>
    </row>
    <row r="403" spans="5:5" x14ac:dyDescent="0.2">
      <c r="E403" s="148"/>
    </row>
    <row r="404" spans="5:5" x14ac:dyDescent="0.2">
      <c r="E404" s="148"/>
    </row>
    <row r="405" spans="5:5" x14ac:dyDescent="0.2">
      <c r="E405" s="148"/>
    </row>
    <row r="406" spans="5:5" x14ac:dyDescent="0.2">
      <c r="E406" s="148"/>
    </row>
    <row r="407" spans="5:5" x14ac:dyDescent="0.2">
      <c r="E407" s="148"/>
    </row>
    <row r="408" spans="5:5" x14ac:dyDescent="0.2">
      <c r="E408" s="148"/>
    </row>
    <row r="409" spans="5:5" x14ac:dyDescent="0.2">
      <c r="E409" s="148"/>
    </row>
    <row r="410" spans="5:5" x14ac:dyDescent="0.2">
      <c r="E410" s="148"/>
    </row>
    <row r="411" spans="5:5" x14ac:dyDescent="0.2">
      <c r="E411" s="148"/>
    </row>
    <row r="412" spans="5:5" x14ac:dyDescent="0.2">
      <c r="E412" s="148"/>
    </row>
    <row r="413" spans="5:5" x14ac:dyDescent="0.2">
      <c r="E413" s="148"/>
    </row>
    <row r="414" spans="5:5" x14ac:dyDescent="0.2">
      <c r="E414" s="148"/>
    </row>
    <row r="415" spans="5:5" x14ac:dyDescent="0.2">
      <c r="E415" s="148"/>
    </row>
    <row r="416" spans="5:5" x14ac:dyDescent="0.2">
      <c r="E416" s="148"/>
    </row>
    <row r="417" spans="5:5" x14ac:dyDescent="0.2">
      <c r="E417" s="148"/>
    </row>
    <row r="418" spans="5:5" x14ac:dyDescent="0.2">
      <c r="E418" s="148"/>
    </row>
    <row r="419" spans="5:5" x14ac:dyDescent="0.2">
      <c r="E419" s="148"/>
    </row>
    <row r="420" spans="5:5" x14ac:dyDescent="0.2">
      <c r="E420" s="148"/>
    </row>
    <row r="421" spans="5:5" x14ac:dyDescent="0.2">
      <c r="E421" s="148"/>
    </row>
    <row r="422" spans="5:5" x14ac:dyDescent="0.2">
      <c r="E422" s="148"/>
    </row>
    <row r="423" spans="5:5" x14ac:dyDescent="0.2">
      <c r="E423" s="148"/>
    </row>
    <row r="424" spans="5:5" x14ac:dyDescent="0.2">
      <c r="E424" s="148"/>
    </row>
    <row r="425" spans="5:5" x14ac:dyDescent="0.2">
      <c r="E425" s="148"/>
    </row>
    <row r="426" spans="5:5" x14ac:dyDescent="0.2">
      <c r="E426" s="148"/>
    </row>
    <row r="427" spans="5:5" x14ac:dyDescent="0.2">
      <c r="E427" s="148"/>
    </row>
    <row r="428" spans="5:5" x14ac:dyDescent="0.2">
      <c r="E428" s="148"/>
    </row>
    <row r="429" spans="5:5" x14ac:dyDescent="0.2">
      <c r="E429" s="148"/>
    </row>
    <row r="430" spans="5:5" x14ac:dyDescent="0.2">
      <c r="E430" s="148"/>
    </row>
    <row r="431" spans="5:5" x14ac:dyDescent="0.2">
      <c r="E431" s="148"/>
    </row>
    <row r="432" spans="5:5" x14ac:dyDescent="0.2">
      <c r="E432" s="148"/>
    </row>
    <row r="433" spans="5:5" x14ac:dyDescent="0.2">
      <c r="E433" s="148"/>
    </row>
    <row r="434" spans="5:5" x14ac:dyDescent="0.2">
      <c r="E434" s="148"/>
    </row>
    <row r="435" spans="5:5" x14ac:dyDescent="0.2">
      <c r="E435" s="148"/>
    </row>
    <row r="436" spans="5:5" x14ac:dyDescent="0.2">
      <c r="E436" s="148"/>
    </row>
    <row r="437" spans="5:5" x14ac:dyDescent="0.2">
      <c r="E437" s="148"/>
    </row>
    <row r="438" spans="5:5" x14ac:dyDescent="0.2">
      <c r="E438" s="148"/>
    </row>
    <row r="439" spans="5:5" x14ac:dyDescent="0.2">
      <c r="E439" s="148"/>
    </row>
    <row r="440" spans="5:5" x14ac:dyDescent="0.2">
      <c r="E440" s="148"/>
    </row>
    <row r="441" spans="5:5" x14ac:dyDescent="0.2">
      <c r="E441" s="148"/>
    </row>
    <row r="442" spans="5:5" x14ac:dyDescent="0.2">
      <c r="E442" s="148"/>
    </row>
    <row r="443" spans="5:5" x14ac:dyDescent="0.2">
      <c r="E443" s="148"/>
    </row>
    <row r="444" spans="5:5" x14ac:dyDescent="0.2">
      <c r="E444" s="148"/>
    </row>
    <row r="445" spans="5:5" x14ac:dyDescent="0.2">
      <c r="E445" s="148"/>
    </row>
    <row r="446" spans="5:5" x14ac:dyDescent="0.2">
      <c r="E446" s="148"/>
    </row>
    <row r="447" spans="5:5" x14ac:dyDescent="0.2">
      <c r="E447" s="148"/>
    </row>
    <row r="448" spans="5:5" x14ac:dyDescent="0.2">
      <c r="E448" s="148"/>
    </row>
    <row r="449" spans="5:5" x14ac:dyDescent="0.2">
      <c r="E449" s="148"/>
    </row>
    <row r="450" spans="5:5" x14ac:dyDescent="0.2">
      <c r="E450" s="148"/>
    </row>
    <row r="451" spans="5:5" x14ac:dyDescent="0.2">
      <c r="E451" s="148"/>
    </row>
    <row r="452" spans="5:5" x14ac:dyDescent="0.2">
      <c r="E452" s="148"/>
    </row>
    <row r="453" spans="5:5" x14ac:dyDescent="0.2">
      <c r="E453" s="148"/>
    </row>
    <row r="454" spans="5:5" x14ac:dyDescent="0.2">
      <c r="E454" s="148"/>
    </row>
    <row r="455" spans="5:5" x14ac:dyDescent="0.2">
      <c r="E455" s="148"/>
    </row>
    <row r="456" spans="5:5" x14ac:dyDescent="0.2">
      <c r="E456" s="148"/>
    </row>
    <row r="457" spans="5:5" x14ac:dyDescent="0.2">
      <c r="E457" s="148"/>
    </row>
    <row r="458" spans="5:5" x14ac:dyDescent="0.2">
      <c r="E458" s="148"/>
    </row>
    <row r="459" spans="5:5" x14ac:dyDescent="0.2">
      <c r="E459" s="148"/>
    </row>
    <row r="460" spans="5:5" x14ac:dyDescent="0.2">
      <c r="E460" s="148"/>
    </row>
    <row r="461" spans="5:5" x14ac:dyDescent="0.2">
      <c r="E461" s="148"/>
    </row>
    <row r="462" spans="5:5" x14ac:dyDescent="0.2">
      <c r="E462" s="148"/>
    </row>
    <row r="463" spans="5:5" x14ac:dyDescent="0.2">
      <c r="E463" s="148"/>
    </row>
    <row r="464" spans="5:5" x14ac:dyDescent="0.2">
      <c r="E464" s="148"/>
    </row>
    <row r="465" spans="5:5" x14ac:dyDescent="0.2">
      <c r="E465" s="148"/>
    </row>
    <row r="466" spans="5:5" x14ac:dyDescent="0.2">
      <c r="E466" s="148"/>
    </row>
    <row r="467" spans="5:5" x14ac:dyDescent="0.2">
      <c r="E467" s="148"/>
    </row>
    <row r="468" spans="5:5" x14ac:dyDescent="0.2">
      <c r="E468" s="148"/>
    </row>
    <row r="469" spans="5:5" x14ac:dyDescent="0.2">
      <c r="E469" s="148"/>
    </row>
    <row r="470" spans="5:5" x14ac:dyDescent="0.2">
      <c r="E470" s="148"/>
    </row>
    <row r="471" spans="5:5" x14ac:dyDescent="0.2">
      <c r="E471" s="148"/>
    </row>
    <row r="472" spans="5:5" x14ac:dyDescent="0.2">
      <c r="E472" s="148"/>
    </row>
    <row r="473" spans="5:5" x14ac:dyDescent="0.2">
      <c r="E473" s="148"/>
    </row>
    <row r="474" spans="5:5" x14ac:dyDescent="0.2">
      <c r="E474" s="148"/>
    </row>
    <row r="475" spans="5:5" x14ac:dyDescent="0.2">
      <c r="E475" s="148"/>
    </row>
    <row r="476" spans="5:5" x14ac:dyDescent="0.2">
      <c r="E476" s="148"/>
    </row>
    <row r="477" spans="5:5" x14ac:dyDescent="0.2">
      <c r="E477" s="148"/>
    </row>
    <row r="478" spans="5:5" x14ac:dyDescent="0.2">
      <c r="E478" s="148"/>
    </row>
    <row r="479" spans="5:5" x14ac:dyDescent="0.2">
      <c r="E479" s="148"/>
    </row>
    <row r="480" spans="5:5" x14ac:dyDescent="0.2">
      <c r="E480" s="148"/>
    </row>
    <row r="481" spans="5:5" x14ac:dyDescent="0.2">
      <c r="E481" s="148"/>
    </row>
    <row r="482" spans="5:5" x14ac:dyDescent="0.2">
      <c r="E482" s="148"/>
    </row>
    <row r="483" spans="5:5" x14ac:dyDescent="0.2">
      <c r="E483" s="148"/>
    </row>
    <row r="484" spans="5:5" x14ac:dyDescent="0.2">
      <c r="E484" s="148"/>
    </row>
    <row r="485" spans="5:5" x14ac:dyDescent="0.2">
      <c r="E485" s="148"/>
    </row>
    <row r="486" spans="5:5" x14ac:dyDescent="0.2">
      <c r="E486" s="148"/>
    </row>
    <row r="487" spans="5:5" x14ac:dyDescent="0.2">
      <c r="E487" s="148"/>
    </row>
    <row r="488" spans="5:5" x14ac:dyDescent="0.2">
      <c r="E488" s="148"/>
    </row>
    <row r="489" spans="5:5" x14ac:dyDescent="0.2">
      <c r="E489" s="148"/>
    </row>
    <row r="490" spans="5:5" x14ac:dyDescent="0.2">
      <c r="E490" s="148"/>
    </row>
    <row r="491" spans="5:5" x14ac:dyDescent="0.2">
      <c r="E491" s="148"/>
    </row>
    <row r="492" spans="5:5" x14ac:dyDescent="0.2">
      <c r="E492" s="148"/>
    </row>
    <row r="493" spans="5:5" x14ac:dyDescent="0.2">
      <c r="E493" s="148"/>
    </row>
    <row r="494" spans="5:5" x14ac:dyDescent="0.2">
      <c r="E494" s="148"/>
    </row>
    <row r="495" spans="5:5" x14ac:dyDescent="0.2">
      <c r="E495" s="148"/>
    </row>
    <row r="496" spans="5:5" x14ac:dyDescent="0.2">
      <c r="E496" s="148"/>
    </row>
    <row r="497" spans="5:5" x14ac:dyDescent="0.2">
      <c r="E497" s="148"/>
    </row>
    <row r="498" spans="5:5" x14ac:dyDescent="0.2">
      <c r="E498" s="148"/>
    </row>
    <row r="499" spans="5:5" x14ac:dyDescent="0.2">
      <c r="E499" s="148"/>
    </row>
    <row r="500" spans="5:5" x14ac:dyDescent="0.2">
      <c r="E500" s="148"/>
    </row>
    <row r="501" spans="5:5" x14ac:dyDescent="0.2">
      <c r="E501" s="148"/>
    </row>
    <row r="502" spans="5:5" x14ac:dyDescent="0.2">
      <c r="E502" s="148"/>
    </row>
    <row r="503" spans="5:5" x14ac:dyDescent="0.2">
      <c r="E503" s="148"/>
    </row>
    <row r="504" spans="5:5" x14ac:dyDescent="0.2">
      <c r="E504" s="148"/>
    </row>
    <row r="505" spans="5:5" x14ac:dyDescent="0.2">
      <c r="E505" s="148"/>
    </row>
    <row r="506" spans="5:5" x14ac:dyDescent="0.2">
      <c r="E506" s="148"/>
    </row>
    <row r="507" spans="5:5" x14ac:dyDescent="0.2">
      <c r="E507" s="148"/>
    </row>
    <row r="508" spans="5:5" x14ac:dyDescent="0.2">
      <c r="E508" s="148"/>
    </row>
    <row r="509" spans="5:5" x14ac:dyDescent="0.2">
      <c r="E509" s="148"/>
    </row>
    <row r="510" spans="5:5" x14ac:dyDescent="0.2">
      <c r="E510" s="148"/>
    </row>
    <row r="511" spans="5:5" x14ac:dyDescent="0.2">
      <c r="E511" s="148"/>
    </row>
    <row r="512" spans="5:5" x14ac:dyDescent="0.2">
      <c r="E512" s="148"/>
    </row>
    <row r="513" spans="5:5" x14ac:dyDescent="0.2">
      <c r="E513" s="148"/>
    </row>
    <row r="514" spans="5:5" x14ac:dyDescent="0.2">
      <c r="E514" s="148"/>
    </row>
    <row r="515" spans="5:5" x14ac:dyDescent="0.2">
      <c r="E515" s="148"/>
    </row>
    <row r="516" spans="5:5" x14ac:dyDescent="0.2">
      <c r="E516" s="148"/>
    </row>
    <row r="517" spans="5:5" x14ac:dyDescent="0.2">
      <c r="E517" s="148"/>
    </row>
    <row r="518" spans="5:5" x14ac:dyDescent="0.2">
      <c r="E518" s="148"/>
    </row>
    <row r="519" spans="5:5" x14ac:dyDescent="0.2">
      <c r="E519" s="148"/>
    </row>
    <row r="520" spans="5:5" x14ac:dyDescent="0.2">
      <c r="E520" s="148"/>
    </row>
    <row r="521" spans="5:5" x14ac:dyDescent="0.2">
      <c r="E521" s="148"/>
    </row>
    <row r="522" spans="5:5" x14ac:dyDescent="0.2">
      <c r="E522" s="148"/>
    </row>
    <row r="523" spans="5:5" x14ac:dyDescent="0.2">
      <c r="E523" s="148"/>
    </row>
    <row r="524" spans="5:5" x14ac:dyDescent="0.2">
      <c r="E524" s="148"/>
    </row>
    <row r="525" spans="5:5" x14ac:dyDescent="0.2">
      <c r="E525" s="148"/>
    </row>
    <row r="526" spans="5:5" x14ac:dyDescent="0.2">
      <c r="E526" s="148"/>
    </row>
    <row r="527" spans="5:5" x14ac:dyDescent="0.2">
      <c r="E527" s="148"/>
    </row>
    <row r="528" spans="5:5" x14ac:dyDescent="0.2">
      <c r="E528" s="148"/>
    </row>
    <row r="529" spans="5:5" x14ac:dyDescent="0.2">
      <c r="E529" s="148"/>
    </row>
    <row r="530" spans="5:5" x14ac:dyDescent="0.2">
      <c r="E530" s="148"/>
    </row>
    <row r="531" spans="5:5" x14ac:dyDescent="0.2">
      <c r="E531" s="148"/>
    </row>
    <row r="532" spans="5:5" x14ac:dyDescent="0.2">
      <c r="E532" s="148"/>
    </row>
    <row r="533" spans="5:5" x14ac:dyDescent="0.2">
      <c r="E533" s="148"/>
    </row>
    <row r="534" spans="5:5" x14ac:dyDescent="0.2">
      <c r="E534" s="148"/>
    </row>
    <row r="535" spans="5:5" x14ac:dyDescent="0.2">
      <c r="E535" s="148"/>
    </row>
    <row r="536" spans="5:5" x14ac:dyDescent="0.2">
      <c r="E536" s="148"/>
    </row>
    <row r="537" spans="5:5" x14ac:dyDescent="0.2">
      <c r="E537" s="148"/>
    </row>
    <row r="538" spans="5:5" x14ac:dyDescent="0.2">
      <c r="E538" s="148"/>
    </row>
    <row r="539" spans="5:5" x14ac:dyDescent="0.2">
      <c r="E539" s="148"/>
    </row>
    <row r="540" spans="5:5" x14ac:dyDescent="0.2">
      <c r="E540" s="148"/>
    </row>
    <row r="541" spans="5:5" x14ac:dyDescent="0.2">
      <c r="E541" s="148"/>
    </row>
    <row r="542" spans="5:5" x14ac:dyDescent="0.2">
      <c r="E542" s="148"/>
    </row>
    <row r="543" spans="5:5" x14ac:dyDescent="0.2">
      <c r="E543" s="148"/>
    </row>
    <row r="544" spans="5:5" x14ac:dyDescent="0.2">
      <c r="E544" s="148"/>
    </row>
    <row r="545" spans="5:5" x14ac:dyDescent="0.2">
      <c r="E545" s="148"/>
    </row>
    <row r="546" spans="5:5" x14ac:dyDescent="0.2">
      <c r="E546" s="148"/>
    </row>
    <row r="547" spans="5:5" x14ac:dyDescent="0.2">
      <c r="E547" s="148"/>
    </row>
    <row r="548" spans="5:5" x14ac:dyDescent="0.2">
      <c r="E548" s="148"/>
    </row>
    <row r="549" spans="5:5" x14ac:dyDescent="0.2">
      <c r="E549" s="148"/>
    </row>
    <row r="550" spans="5:5" x14ac:dyDescent="0.2">
      <c r="E550" s="148"/>
    </row>
    <row r="551" spans="5:5" x14ac:dyDescent="0.2">
      <c r="E551" s="148"/>
    </row>
    <row r="552" spans="5:5" x14ac:dyDescent="0.2">
      <c r="E552" s="148"/>
    </row>
    <row r="553" spans="5:5" x14ac:dyDescent="0.2">
      <c r="E553" s="148"/>
    </row>
    <row r="554" spans="5:5" x14ac:dyDescent="0.2">
      <c r="E554" s="148"/>
    </row>
    <row r="555" spans="5:5" x14ac:dyDescent="0.2">
      <c r="E555" s="148"/>
    </row>
    <row r="556" spans="5:5" x14ac:dyDescent="0.2">
      <c r="E556" s="148"/>
    </row>
    <row r="557" spans="5:5" x14ac:dyDescent="0.2">
      <c r="E557" s="148"/>
    </row>
    <row r="558" spans="5:5" x14ac:dyDescent="0.2">
      <c r="E558" s="148"/>
    </row>
    <row r="559" spans="5:5" x14ac:dyDescent="0.2">
      <c r="E559" s="148"/>
    </row>
    <row r="560" spans="5:5" x14ac:dyDescent="0.2">
      <c r="E560" s="148"/>
    </row>
    <row r="561" spans="5:5" x14ac:dyDescent="0.2">
      <c r="E561" s="148"/>
    </row>
    <row r="562" spans="5:5" x14ac:dyDescent="0.2">
      <c r="E562" s="148"/>
    </row>
    <row r="563" spans="5:5" x14ac:dyDescent="0.2">
      <c r="E563" s="148"/>
    </row>
    <row r="564" spans="5:5" x14ac:dyDescent="0.2">
      <c r="E564" s="148"/>
    </row>
    <row r="565" spans="5:5" x14ac:dyDescent="0.2">
      <c r="E565" s="148"/>
    </row>
    <row r="566" spans="5:5" x14ac:dyDescent="0.2">
      <c r="E566" s="148"/>
    </row>
    <row r="567" spans="5:5" x14ac:dyDescent="0.2">
      <c r="E567" s="148"/>
    </row>
    <row r="568" spans="5:5" x14ac:dyDescent="0.2">
      <c r="E568" s="148"/>
    </row>
    <row r="569" spans="5:5" x14ac:dyDescent="0.2">
      <c r="E569" s="148"/>
    </row>
    <row r="570" spans="5:5" x14ac:dyDescent="0.2">
      <c r="E570" s="148"/>
    </row>
    <row r="571" spans="5:5" x14ac:dyDescent="0.2">
      <c r="E571" s="148"/>
    </row>
    <row r="572" spans="5:5" x14ac:dyDescent="0.2">
      <c r="E572" s="148"/>
    </row>
    <row r="573" spans="5:5" x14ac:dyDescent="0.2">
      <c r="E573" s="148"/>
    </row>
    <row r="574" spans="5:5" x14ac:dyDescent="0.2">
      <c r="E574" s="148"/>
    </row>
    <row r="575" spans="5:5" x14ac:dyDescent="0.2">
      <c r="E575" s="148"/>
    </row>
    <row r="576" spans="5:5" x14ac:dyDescent="0.2">
      <c r="E576" s="148"/>
    </row>
    <row r="577" spans="5:5" x14ac:dyDescent="0.2">
      <c r="E577" s="148"/>
    </row>
    <row r="578" spans="5:5" x14ac:dyDescent="0.2">
      <c r="E578" s="148"/>
    </row>
    <row r="579" spans="5:5" x14ac:dyDescent="0.2">
      <c r="E579" s="148"/>
    </row>
    <row r="580" spans="5:5" x14ac:dyDescent="0.2">
      <c r="E580" s="148"/>
    </row>
    <row r="581" spans="5:5" x14ac:dyDescent="0.2">
      <c r="E581" s="148"/>
    </row>
    <row r="582" spans="5:5" x14ac:dyDescent="0.2">
      <c r="E582" s="148"/>
    </row>
    <row r="583" spans="5:5" x14ac:dyDescent="0.2">
      <c r="E583" s="148"/>
    </row>
    <row r="584" spans="5:5" x14ac:dyDescent="0.2">
      <c r="E584" s="148"/>
    </row>
    <row r="585" spans="5:5" x14ac:dyDescent="0.2">
      <c r="E585" s="148"/>
    </row>
    <row r="586" spans="5:5" x14ac:dyDescent="0.2">
      <c r="E586" s="148"/>
    </row>
    <row r="587" spans="5:5" x14ac:dyDescent="0.2">
      <c r="E587" s="148"/>
    </row>
    <row r="588" spans="5:5" x14ac:dyDescent="0.2">
      <c r="E588" s="148"/>
    </row>
    <row r="589" spans="5:5" x14ac:dyDescent="0.2">
      <c r="E589" s="148"/>
    </row>
    <row r="590" spans="5:5" x14ac:dyDescent="0.2">
      <c r="E590" s="148"/>
    </row>
    <row r="591" spans="5:5" x14ac:dyDescent="0.2">
      <c r="E591" s="148"/>
    </row>
    <row r="592" spans="5:5" x14ac:dyDescent="0.2">
      <c r="E592" s="148"/>
    </row>
    <row r="593" spans="5:5" x14ac:dyDescent="0.2">
      <c r="E593" s="148"/>
    </row>
    <row r="594" spans="5:5" x14ac:dyDescent="0.2">
      <c r="E594" s="148"/>
    </row>
    <row r="595" spans="5:5" x14ac:dyDescent="0.2">
      <c r="E595" s="148"/>
    </row>
    <row r="596" spans="5:5" x14ac:dyDescent="0.2">
      <c r="E596" s="148"/>
    </row>
    <row r="597" spans="5:5" x14ac:dyDescent="0.2">
      <c r="E597" s="148"/>
    </row>
    <row r="598" spans="5:5" x14ac:dyDescent="0.2">
      <c r="E598" s="148"/>
    </row>
    <row r="599" spans="5:5" x14ac:dyDescent="0.2">
      <c r="E599" s="148"/>
    </row>
    <row r="600" spans="5:5" x14ac:dyDescent="0.2">
      <c r="E600" s="148"/>
    </row>
    <row r="601" spans="5:5" x14ac:dyDescent="0.2">
      <c r="E601" s="148"/>
    </row>
    <row r="602" spans="5:5" x14ac:dyDescent="0.2">
      <c r="E602" s="148"/>
    </row>
    <row r="603" spans="5:5" x14ac:dyDescent="0.2">
      <c r="E603" s="148"/>
    </row>
    <row r="604" spans="5:5" x14ac:dyDescent="0.2">
      <c r="E604" s="148"/>
    </row>
    <row r="605" spans="5:5" x14ac:dyDescent="0.2">
      <c r="E605" s="148"/>
    </row>
    <row r="606" spans="5:5" x14ac:dyDescent="0.2">
      <c r="E606" s="148"/>
    </row>
    <row r="607" spans="5:5" x14ac:dyDescent="0.2">
      <c r="E607" s="148"/>
    </row>
    <row r="608" spans="5:5" x14ac:dyDescent="0.2">
      <c r="E608" s="148"/>
    </row>
    <row r="609" spans="5:5" x14ac:dyDescent="0.2">
      <c r="E609" s="148"/>
    </row>
    <row r="610" spans="5:5" x14ac:dyDescent="0.2">
      <c r="E610" s="148"/>
    </row>
    <row r="611" spans="5:5" x14ac:dyDescent="0.2">
      <c r="E611" s="148"/>
    </row>
    <row r="612" spans="5:5" x14ac:dyDescent="0.2">
      <c r="E612" s="148"/>
    </row>
    <row r="613" spans="5:5" x14ac:dyDescent="0.2">
      <c r="E613" s="148"/>
    </row>
    <row r="614" spans="5:5" x14ac:dyDescent="0.2">
      <c r="E614" s="148"/>
    </row>
    <row r="615" spans="5:5" x14ac:dyDescent="0.2">
      <c r="E615" s="148"/>
    </row>
    <row r="616" spans="5:5" x14ac:dyDescent="0.2">
      <c r="E616" s="148"/>
    </row>
    <row r="617" spans="5:5" x14ac:dyDescent="0.2">
      <c r="E617" s="148"/>
    </row>
    <row r="618" spans="5:5" x14ac:dyDescent="0.2">
      <c r="E618" s="148"/>
    </row>
    <row r="619" spans="5:5" x14ac:dyDescent="0.2">
      <c r="E619" s="148"/>
    </row>
    <row r="620" spans="5:5" x14ac:dyDescent="0.2">
      <c r="E620" s="148"/>
    </row>
    <row r="621" spans="5:5" x14ac:dyDescent="0.2">
      <c r="E621" s="148"/>
    </row>
    <row r="622" spans="5:5" x14ac:dyDescent="0.2">
      <c r="E622" s="148"/>
    </row>
    <row r="623" spans="5:5" x14ac:dyDescent="0.2">
      <c r="E623" s="148"/>
    </row>
    <row r="624" spans="5:5" x14ac:dyDescent="0.2">
      <c r="E624" s="148"/>
    </row>
    <row r="625" spans="5:5" x14ac:dyDescent="0.2">
      <c r="E625" s="148"/>
    </row>
    <row r="626" spans="5:5" x14ac:dyDescent="0.2">
      <c r="E626" s="148"/>
    </row>
    <row r="627" spans="5:5" x14ac:dyDescent="0.2">
      <c r="E627" s="148"/>
    </row>
  </sheetData>
  <pageMargins left="0.25" right="0.25" top="0.95" bottom="0.75" header="0.09" footer="0.3"/>
  <pageSetup scale="76" orientation="portrait" r:id="rId1"/>
  <headerFooter alignWithMargins="0">
    <oddHeader>&amp;CDepartment of Administrative Services
Major Maintenance 
2000
&amp;A
&amp;D</oddHeader>
    <oddFooter>&amp;LAcct Codes 0017-335-2000
Reversion 6/30/2027
&amp;C&amp;Z&amp;F&amp;R&amp;P/&amp;N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70C0"/>
    <pageSetUpPr fitToPage="1"/>
  </sheetPr>
  <dimension ref="A1:J656"/>
  <sheetViews>
    <sheetView zoomScaleNormal="100" workbookViewId="0">
      <selection activeCell="E9" sqref="E9"/>
    </sheetView>
  </sheetViews>
  <sheetFormatPr defaultColWidth="11.42578125" defaultRowHeight="12.75" x14ac:dyDescent="0.2"/>
  <cols>
    <col min="1" max="1" width="25" style="148" customWidth="1"/>
    <col min="2" max="3" width="9.42578125" style="150" customWidth="1"/>
    <col min="4" max="4" width="37.7109375" style="158" customWidth="1"/>
    <col min="5" max="5" width="12.5703125" style="43" customWidth="1"/>
    <col min="6" max="6" width="13.5703125" style="162" customWidth="1"/>
    <col min="7" max="7" width="12.42578125" style="162" customWidth="1"/>
    <col min="8" max="8" width="10.5703125" style="162" customWidth="1"/>
    <col min="9" max="9" width="12" style="43" customWidth="1"/>
    <col min="10" max="16384" width="11.42578125" style="43"/>
  </cols>
  <sheetData>
    <row r="1" spans="1:10" s="135" customFormat="1" ht="24.75" customHeight="1" x14ac:dyDescent="0.25">
      <c r="A1" s="31" t="str">
        <f>'RECAP #9436.00'!B1</f>
        <v>DAS TH Residence Elevator Replacement</v>
      </c>
      <c r="B1" s="31"/>
      <c r="C1" s="31"/>
      <c r="D1" s="133"/>
      <c r="E1" s="133"/>
      <c r="F1" s="133"/>
      <c r="G1" s="134"/>
      <c r="H1" s="134"/>
    </row>
    <row r="2" spans="1:10" s="135" customFormat="1" ht="15.75" x14ac:dyDescent="0.25">
      <c r="A2" s="32" t="str">
        <f>'RECAP #9436.00'!B2</f>
        <v>Project # 9436.00</v>
      </c>
      <c r="B2" s="136"/>
      <c r="C2" s="136"/>
      <c r="D2" s="133"/>
      <c r="E2" s="133"/>
      <c r="F2" s="133"/>
      <c r="G2" s="134"/>
      <c r="H2" s="134"/>
    </row>
    <row r="3" spans="1:10" s="135" customFormat="1" ht="15.75" x14ac:dyDescent="0.25">
      <c r="A3" s="137" t="str">
        <f>'RECAP #9436.00'!B3</f>
        <v>Program code 943600</v>
      </c>
      <c r="B3" s="136"/>
      <c r="C3" s="136"/>
      <c r="D3" s="133"/>
      <c r="E3" s="138" t="str">
        <f>'RECAP #9436.00'!E3</f>
        <v>Major Program 4D03</v>
      </c>
      <c r="F3" s="133"/>
      <c r="G3" s="134"/>
      <c r="H3" s="134"/>
    </row>
    <row r="4" spans="1:10" s="135" customFormat="1" ht="15.75" x14ac:dyDescent="0.25">
      <c r="A4" s="31" t="s">
        <v>14</v>
      </c>
      <c r="B4" s="32"/>
      <c r="C4" s="32"/>
      <c r="E4" s="139" t="s">
        <v>29</v>
      </c>
      <c r="F4" s="134"/>
      <c r="G4" s="134"/>
      <c r="H4" s="134"/>
    </row>
    <row r="5" spans="1:10" s="135" customFormat="1" ht="15.75" x14ac:dyDescent="0.25">
      <c r="A5" s="32"/>
      <c r="D5" s="141"/>
      <c r="E5" s="38"/>
      <c r="F5" s="43"/>
      <c r="G5" s="134"/>
      <c r="H5" s="134"/>
    </row>
    <row r="6" spans="1:10" s="135" customFormat="1" ht="15.75" x14ac:dyDescent="0.25">
      <c r="A6" s="140" t="s">
        <v>68</v>
      </c>
      <c r="B6" s="32"/>
      <c r="C6" s="32"/>
      <c r="D6" s="142"/>
      <c r="E6" s="38" t="s">
        <v>77</v>
      </c>
      <c r="F6" s="43"/>
      <c r="G6" s="44"/>
      <c r="H6" s="134"/>
    </row>
    <row r="7" spans="1:10" s="135" customFormat="1" ht="15.75" x14ac:dyDescent="0.25">
      <c r="A7" s="32" t="str">
        <f>'RECAP #9436.00'!B6</f>
        <v>Project Manager - James T.</v>
      </c>
      <c r="B7" s="144"/>
      <c r="C7" s="144"/>
      <c r="D7" s="144"/>
      <c r="E7" s="44" t="s">
        <v>5</v>
      </c>
      <c r="F7" s="44"/>
      <c r="G7" s="44"/>
      <c r="H7" s="134"/>
      <c r="J7" s="135" t="s">
        <v>5</v>
      </c>
    </row>
    <row r="8" spans="1:10" s="135" customFormat="1" ht="32.25" thickBot="1" x14ac:dyDescent="0.3">
      <c r="A8" s="145" t="s">
        <v>20</v>
      </c>
      <c r="B8" s="146" t="s">
        <v>21</v>
      </c>
      <c r="C8" s="261" t="s">
        <v>31</v>
      </c>
      <c r="D8" s="147" t="s">
        <v>32</v>
      </c>
      <c r="E8" s="131" t="s">
        <v>23</v>
      </c>
      <c r="F8" s="131" t="s">
        <v>24</v>
      </c>
      <c r="G8" s="131" t="s">
        <v>25</v>
      </c>
      <c r="H8" s="131" t="s">
        <v>26</v>
      </c>
      <c r="I8" s="131" t="s">
        <v>27</v>
      </c>
      <c r="J8" s="135" t="s">
        <v>5</v>
      </c>
    </row>
    <row r="9" spans="1:10" x14ac:dyDescent="0.2">
      <c r="A9" s="262"/>
      <c r="B9" s="149"/>
      <c r="C9" s="149"/>
      <c r="D9" s="158" t="s">
        <v>33</v>
      </c>
      <c r="E9" s="151">
        <f>16000+3000+2000+3000-1107.16</f>
        <v>22892.84</v>
      </c>
      <c r="F9" s="152">
        <f>E9</f>
        <v>22892.84</v>
      </c>
      <c r="G9" s="153"/>
      <c r="H9" s="153"/>
      <c r="I9" s="153">
        <f>F9</f>
        <v>22892.84</v>
      </c>
    </row>
    <row r="10" spans="1:10" x14ac:dyDescent="0.2">
      <c r="A10" s="263" t="s">
        <v>92</v>
      </c>
      <c r="B10" s="149">
        <v>45574</v>
      </c>
      <c r="C10" s="268">
        <v>2507</v>
      </c>
      <c r="D10" s="158" t="s">
        <v>101</v>
      </c>
      <c r="E10" s="152"/>
      <c r="F10" s="152">
        <f t="shared" ref="F10:F50" si="0">F9+E10</f>
        <v>22892.84</v>
      </c>
      <c r="G10" s="155">
        <f>94.4+34.36</f>
        <v>128.76</v>
      </c>
      <c r="H10" s="153">
        <f t="shared" ref="H10:H50" si="1">H9+G10</f>
        <v>128.76</v>
      </c>
      <c r="I10" s="153">
        <f t="shared" ref="I10:I50" si="2">I9-G10+E10</f>
        <v>22764.080000000002</v>
      </c>
    </row>
    <row r="11" spans="1:10" x14ac:dyDescent="0.2">
      <c r="A11" s="263" t="s">
        <v>92</v>
      </c>
      <c r="B11" s="149">
        <v>45574</v>
      </c>
      <c r="C11" s="268">
        <v>9500</v>
      </c>
      <c r="D11" s="158" t="s">
        <v>102</v>
      </c>
      <c r="E11" s="152"/>
      <c r="F11" s="152">
        <f t="shared" si="0"/>
        <v>22892.84</v>
      </c>
      <c r="G11" s="155">
        <f>74+1071.4</f>
        <v>1145.4000000000001</v>
      </c>
      <c r="H11" s="153">
        <f t="shared" si="1"/>
        <v>1274.1600000000001</v>
      </c>
      <c r="I11" s="153">
        <f t="shared" si="2"/>
        <v>21618.68</v>
      </c>
    </row>
    <row r="12" spans="1:10" x14ac:dyDescent="0.2">
      <c r="A12" s="263" t="s">
        <v>103</v>
      </c>
      <c r="B12" s="149">
        <v>45603</v>
      </c>
      <c r="C12" s="268">
        <v>2507</v>
      </c>
      <c r="D12" s="158" t="s">
        <v>104</v>
      </c>
      <c r="E12" s="152"/>
      <c r="F12" s="152">
        <f t="shared" si="0"/>
        <v>22892.84</v>
      </c>
      <c r="G12" s="155">
        <f>26.24+53.29</f>
        <v>79.53</v>
      </c>
      <c r="H12" s="153">
        <f t="shared" si="1"/>
        <v>1353.69</v>
      </c>
      <c r="I12" s="153">
        <f t="shared" si="2"/>
        <v>21539.15</v>
      </c>
    </row>
    <row r="13" spans="1:10" x14ac:dyDescent="0.2">
      <c r="A13" s="263" t="s">
        <v>103</v>
      </c>
      <c r="B13" s="149">
        <v>45603</v>
      </c>
      <c r="C13" s="268">
        <v>9500</v>
      </c>
      <c r="D13" s="158" t="s">
        <v>105</v>
      </c>
      <c r="E13" s="152"/>
      <c r="F13" s="152">
        <f t="shared" si="0"/>
        <v>22892.84</v>
      </c>
      <c r="G13" s="155">
        <f>43.5+491.7</f>
        <v>535.20000000000005</v>
      </c>
      <c r="H13" s="153">
        <f t="shared" si="1"/>
        <v>1888.89</v>
      </c>
      <c r="I13" s="153">
        <f t="shared" si="2"/>
        <v>21003.95</v>
      </c>
    </row>
    <row r="14" spans="1:10" ht="15" x14ac:dyDescent="0.25">
      <c r="A14" s="263" t="s">
        <v>108</v>
      </c>
      <c r="B14" s="149">
        <v>45635</v>
      </c>
      <c r="C14" s="268">
        <v>2507</v>
      </c>
      <c r="D14" s="269" t="s">
        <v>109</v>
      </c>
      <c r="E14" s="152"/>
      <c r="F14" s="152">
        <f t="shared" si="0"/>
        <v>22892.84</v>
      </c>
      <c r="G14" s="155">
        <f>42.75+77.13</f>
        <v>119.88</v>
      </c>
      <c r="H14" s="153">
        <f t="shared" si="1"/>
        <v>2008.77</v>
      </c>
      <c r="I14" s="153">
        <f t="shared" si="2"/>
        <v>20884.07</v>
      </c>
    </row>
    <row r="15" spans="1:10" ht="15" x14ac:dyDescent="0.25">
      <c r="A15" s="263" t="s">
        <v>108</v>
      </c>
      <c r="B15" s="149">
        <v>45635</v>
      </c>
      <c r="C15" s="268">
        <v>9500</v>
      </c>
      <c r="D15" s="269" t="s">
        <v>110</v>
      </c>
      <c r="E15" s="152"/>
      <c r="F15" s="152">
        <f t="shared" si="0"/>
        <v>22892.84</v>
      </c>
      <c r="G15" s="155">
        <f>53+743.6</f>
        <v>796.6</v>
      </c>
      <c r="H15" s="153">
        <f t="shared" si="1"/>
        <v>2805.37</v>
      </c>
      <c r="I15" s="153">
        <f t="shared" si="2"/>
        <v>20087.47</v>
      </c>
    </row>
    <row r="16" spans="1:10" x14ac:dyDescent="0.2">
      <c r="A16" s="263" t="s">
        <v>137</v>
      </c>
      <c r="B16" s="270">
        <v>45666</v>
      </c>
      <c r="C16" s="271">
        <v>2507</v>
      </c>
      <c r="D16" s="272" t="s">
        <v>138</v>
      </c>
      <c r="E16" s="152"/>
      <c r="F16" s="152">
        <f t="shared" si="0"/>
        <v>22892.84</v>
      </c>
      <c r="G16" s="155">
        <f>41.48+49.79</f>
        <v>91.27</v>
      </c>
      <c r="H16" s="153">
        <f t="shared" si="1"/>
        <v>2896.64</v>
      </c>
      <c r="I16" s="153">
        <f t="shared" si="2"/>
        <v>19996.2</v>
      </c>
    </row>
    <row r="17" spans="1:9" x14ac:dyDescent="0.2">
      <c r="A17" s="263" t="s">
        <v>137</v>
      </c>
      <c r="B17" s="270">
        <v>45666</v>
      </c>
      <c r="C17" s="271">
        <v>9500</v>
      </c>
      <c r="D17" s="272" t="s">
        <v>139</v>
      </c>
      <c r="E17" s="152"/>
      <c r="F17" s="152">
        <f t="shared" si="0"/>
        <v>22892.84</v>
      </c>
      <c r="G17" s="155">
        <f>65+844.8</f>
        <v>909.8</v>
      </c>
      <c r="H17" s="153">
        <f t="shared" si="1"/>
        <v>3806.4399999999996</v>
      </c>
      <c r="I17" s="153">
        <f t="shared" si="2"/>
        <v>19086.400000000001</v>
      </c>
    </row>
    <row r="18" spans="1:9" x14ac:dyDescent="0.2">
      <c r="A18" s="263" t="s">
        <v>151</v>
      </c>
      <c r="B18" s="270">
        <v>45699</v>
      </c>
      <c r="C18" s="271">
        <v>2507</v>
      </c>
      <c r="D18" s="272" t="s">
        <v>152</v>
      </c>
      <c r="E18" s="152"/>
      <c r="F18" s="152">
        <f t="shared" si="0"/>
        <v>22892.84</v>
      </c>
      <c r="G18" s="155">
        <f>37.67+46.98</f>
        <v>84.65</v>
      </c>
      <c r="H18" s="153">
        <f t="shared" si="1"/>
        <v>3891.0899999999997</v>
      </c>
      <c r="I18" s="153">
        <f t="shared" si="2"/>
        <v>19001.75</v>
      </c>
    </row>
    <row r="19" spans="1:9" x14ac:dyDescent="0.2">
      <c r="A19" s="263" t="s">
        <v>151</v>
      </c>
      <c r="B19" s="270">
        <v>45699</v>
      </c>
      <c r="C19" s="271">
        <v>9500</v>
      </c>
      <c r="D19" s="272" t="s">
        <v>153</v>
      </c>
      <c r="E19" s="152"/>
      <c r="F19" s="152">
        <f t="shared" si="0"/>
        <v>22892.84</v>
      </c>
      <c r="G19" s="155">
        <f>55.5+844.8</f>
        <v>900.3</v>
      </c>
      <c r="H19" s="153">
        <f t="shared" si="1"/>
        <v>4791.3899999999994</v>
      </c>
      <c r="I19" s="153">
        <f t="shared" si="2"/>
        <v>18101.45</v>
      </c>
    </row>
    <row r="20" spans="1:9" x14ac:dyDescent="0.2">
      <c r="A20" s="263" t="s">
        <v>176</v>
      </c>
      <c r="B20" s="149">
        <v>45723</v>
      </c>
      <c r="C20" s="268">
        <v>2507</v>
      </c>
      <c r="D20" s="272" t="s">
        <v>177</v>
      </c>
      <c r="E20" s="152"/>
      <c r="F20" s="152">
        <f t="shared" si="0"/>
        <v>22892.84</v>
      </c>
      <c r="G20" s="155">
        <f>48.68+178.1</f>
        <v>226.78</v>
      </c>
      <c r="H20" s="153">
        <f t="shared" si="1"/>
        <v>5018.1699999999992</v>
      </c>
      <c r="I20" s="153">
        <f t="shared" si="2"/>
        <v>17874.670000000002</v>
      </c>
    </row>
    <row r="21" spans="1:9" x14ac:dyDescent="0.2">
      <c r="A21" s="263" t="s">
        <v>176</v>
      </c>
      <c r="B21" s="149">
        <v>45723</v>
      </c>
      <c r="C21" s="268">
        <v>9500</v>
      </c>
      <c r="D21" s="272" t="s">
        <v>178</v>
      </c>
      <c r="E21" s="152"/>
      <c r="F21" s="152">
        <f t="shared" si="0"/>
        <v>22892.84</v>
      </c>
      <c r="G21" s="155">
        <f>68.5+913</f>
        <v>981.5</v>
      </c>
      <c r="H21" s="153">
        <f t="shared" si="1"/>
        <v>5999.6699999999992</v>
      </c>
      <c r="I21" s="153">
        <f t="shared" si="2"/>
        <v>16893.170000000002</v>
      </c>
    </row>
    <row r="22" spans="1:9" x14ac:dyDescent="0.2">
      <c r="A22" s="263" t="s">
        <v>184</v>
      </c>
      <c r="B22" s="149">
        <v>45756</v>
      </c>
      <c r="C22" s="268">
        <v>2507</v>
      </c>
      <c r="D22" s="272" t="s">
        <v>185</v>
      </c>
      <c r="E22" s="152"/>
      <c r="F22" s="152">
        <f t="shared" si="0"/>
        <v>22892.84</v>
      </c>
      <c r="G22" s="155">
        <f>80+117.1</f>
        <v>197.1</v>
      </c>
      <c r="H22" s="153">
        <f t="shared" si="1"/>
        <v>6196.7699999999995</v>
      </c>
      <c r="I22" s="153">
        <f t="shared" si="2"/>
        <v>16696.070000000003</v>
      </c>
    </row>
    <row r="23" spans="1:9" x14ac:dyDescent="0.2">
      <c r="A23" s="263" t="s">
        <v>184</v>
      </c>
      <c r="B23" s="149">
        <v>45756</v>
      </c>
      <c r="C23" s="268">
        <v>9500</v>
      </c>
      <c r="D23" s="272" t="s">
        <v>186</v>
      </c>
      <c r="E23" s="152"/>
      <c r="F23" s="152">
        <f t="shared" si="0"/>
        <v>22892.84</v>
      </c>
      <c r="G23" s="155">
        <f>110.5+1300.2</f>
        <v>1410.7</v>
      </c>
      <c r="H23" s="153">
        <f t="shared" si="1"/>
        <v>7607.4699999999993</v>
      </c>
      <c r="I23" s="153">
        <f t="shared" si="2"/>
        <v>15285.370000000003</v>
      </c>
    </row>
    <row r="24" spans="1:9" x14ac:dyDescent="0.2">
      <c r="A24" s="263" t="s">
        <v>219</v>
      </c>
      <c r="B24" s="149">
        <v>45786</v>
      </c>
      <c r="C24" s="268">
        <v>2507</v>
      </c>
      <c r="D24" s="272" t="s">
        <v>220</v>
      </c>
      <c r="E24" s="152"/>
      <c r="F24" s="152">
        <f t="shared" si="0"/>
        <v>22892.84</v>
      </c>
      <c r="G24" s="155">
        <f>30.9+41.37</f>
        <v>72.27</v>
      </c>
      <c r="H24" s="153">
        <f t="shared" si="1"/>
        <v>7679.74</v>
      </c>
      <c r="I24" s="153">
        <f t="shared" si="2"/>
        <v>15213.100000000002</v>
      </c>
    </row>
    <row r="25" spans="1:9" x14ac:dyDescent="0.2">
      <c r="A25" s="263" t="s">
        <v>219</v>
      </c>
      <c r="B25" s="149">
        <v>45786</v>
      </c>
      <c r="C25" s="268">
        <v>9500</v>
      </c>
      <c r="D25" s="272" t="s">
        <v>221</v>
      </c>
      <c r="E25" s="152"/>
      <c r="F25" s="152">
        <f t="shared" si="0"/>
        <v>22892.84</v>
      </c>
      <c r="G25" s="155">
        <f>38.5+456.5</f>
        <v>495</v>
      </c>
      <c r="H25" s="153">
        <f t="shared" si="1"/>
        <v>8174.74</v>
      </c>
      <c r="I25" s="153">
        <f t="shared" si="2"/>
        <v>14718.100000000002</v>
      </c>
    </row>
    <row r="26" spans="1:9" x14ac:dyDescent="0.2">
      <c r="A26" s="263" t="s">
        <v>249</v>
      </c>
      <c r="B26" s="149">
        <v>45817</v>
      </c>
      <c r="C26" s="268">
        <v>2507</v>
      </c>
      <c r="D26" s="272" t="s">
        <v>250</v>
      </c>
      <c r="E26" s="152"/>
      <c r="F26" s="152">
        <f t="shared" si="0"/>
        <v>22892.84</v>
      </c>
      <c r="G26" s="155">
        <f>19.9+16.13</f>
        <v>36.03</v>
      </c>
      <c r="H26" s="153">
        <f t="shared" si="1"/>
        <v>8210.77</v>
      </c>
      <c r="I26" s="153">
        <f t="shared" si="2"/>
        <v>14682.070000000002</v>
      </c>
    </row>
    <row r="27" spans="1:9" x14ac:dyDescent="0.2">
      <c r="A27" s="263" t="s">
        <v>249</v>
      </c>
      <c r="B27" s="149">
        <v>45817</v>
      </c>
      <c r="C27" s="268">
        <v>9500</v>
      </c>
      <c r="D27" s="272" t="s">
        <v>251</v>
      </c>
      <c r="E27" s="152"/>
      <c r="F27" s="152">
        <f t="shared" si="0"/>
        <v>22892.84</v>
      </c>
      <c r="G27" s="155">
        <f>23+258.5</f>
        <v>281.5</v>
      </c>
      <c r="H27" s="153">
        <f t="shared" si="1"/>
        <v>8492.27</v>
      </c>
      <c r="I27" s="153">
        <f t="shared" si="2"/>
        <v>14400.570000000002</v>
      </c>
    </row>
    <row r="28" spans="1:9" x14ac:dyDescent="0.2">
      <c r="A28" s="263" t="s">
        <v>264</v>
      </c>
      <c r="B28" s="149">
        <v>45848</v>
      </c>
      <c r="C28" s="268">
        <v>2507</v>
      </c>
      <c r="D28" s="272" t="s">
        <v>265</v>
      </c>
      <c r="E28" s="152"/>
      <c r="F28" s="152">
        <f t="shared" si="0"/>
        <v>22892.84</v>
      </c>
      <c r="G28" s="155">
        <f>50.37+58.2</f>
        <v>108.57</v>
      </c>
      <c r="H28" s="153">
        <f t="shared" si="1"/>
        <v>8600.84</v>
      </c>
      <c r="I28" s="153">
        <f t="shared" si="2"/>
        <v>14292.000000000002</v>
      </c>
    </row>
    <row r="29" spans="1:9" x14ac:dyDescent="0.2">
      <c r="A29" s="263" t="s">
        <v>264</v>
      </c>
      <c r="B29" s="149">
        <v>45848</v>
      </c>
      <c r="C29" s="268">
        <v>9500</v>
      </c>
      <c r="D29" s="272" t="s">
        <v>266</v>
      </c>
      <c r="E29" s="152"/>
      <c r="F29" s="152">
        <f t="shared" si="0"/>
        <v>22892.84</v>
      </c>
      <c r="G29" s="155">
        <f>75+771.1</f>
        <v>846.1</v>
      </c>
      <c r="H29" s="153">
        <f t="shared" si="1"/>
        <v>9446.94</v>
      </c>
      <c r="I29" s="153">
        <f t="shared" si="2"/>
        <v>13445.900000000001</v>
      </c>
    </row>
    <row r="30" spans="1:9" ht="12.75" customHeight="1" x14ac:dyDescent="0.2">
      <c r="A30" s="263" t="s">
        <v>310</v>
      </c>
      <c r="B30" s="149">
        <v>45911</v>
      </c>
      <c r="C30" s="268">
        <v>2507</v>
      </c>
      <c r="D30" s="273" t="s">
        <v>311</v>
      </c>
      <c r="E30" s="152"/>
      <c r="F30" s="152">
        <f t="shared" si="0"/>
        <v>22892.84</v>
      </c>
      <c r="G30" s="155">
        <v>110.44</v>
      </c>
      <c r="H30" s="153">
        <f t="shared" si="1"/>
        <v>9557.380000000001</v>
      </c>
      <c r="I30" s="153">
        <f t="shared" si="2"/>
        <v>13335.460000000001</v>
      </c>
    </row>
    <row r="31" spans="1:9" ht="12.75" customHeight="1" x14ac:dyDescent="0.2">
      <c r="A31" s="263" t="s">
        <v>310</v>
      </c>
      <c r="B31" s="149">
        <v>45911</v>
      </c>
      <c r="C31" s="268">
        <v>9500</v>
      </c>
      <c r="D31" s="273" t="s">
        <v>311</v>
      </c>
      <c r="E31" s="152"/>
      <c r="F31" s="152">
        <f t="shared" si="0"/>
        <v>22892.84</v>
      </c>
      <c r="G31" s="155">
        <v>1211.0999999999999</v>
      </c>
      <c r="H31" s="153">
        <f t="shared" si="1"/>
        <v>10768.480000000001</v>
      </c>
      <c r="I31" s="153">
        <f t="shared" si="2"/>
        <v>12124.36</v>
      </c>
    </row>
    <row r="32" spans="1:9" ht="12.75" customHeight="1" x14ac:dyDescent="0.2">
      <c r="A32" s="263" t="s">
        <v>316</v>
      </c>
      <c r="B32" s="149">
        <v>45908</v>
      </c>
      <c r="C32" s="268">
        <v>2507</v>
      </c>
      <c r="D32" s="272" t="s">
        <v>317</v>
      </c>
      <c r="E32" s="152"/>
      <c r="F32" s="152">
        <f t="shared" si="0"/>
        <v>22892.84</v>
      </c>
      <c r="G32" s="155">
        <f>58.31+83.41</f>
        <v>141.72</v>
      </c>
      <c r="H32" s="153">
        <f t="shared" si="1"/>
        <v>10910.2</v>
      </c>
      <c r="I32" s="153">
        <f t="shared" si="2"/>
        <v>11982.640000000001</v>
      </c>
    </row>
    <row r="33" spans="1:9" ht="12.75" customHeight="1" x14ac:dyDescent="0.2">
      <c r="A33" s="263" t="s">
        <v>316</v>
      </c>
      <c r="B33" s="149">
        <v>45908</v>
      </c>
      <c r="C33" s="268">
        <v>9500</v>
      </c>
      <c r="D33" s="272" t="s">
        <v>318</v>
      </c>
      <c r="E33" s="152"/>
      <c r="F33" s="152">
        <f t="shared" si="0"/>
        <v>22892.84</v>
      </c>
      <c r="G33" s="155">
        <f>66+1026.3</f>
        <v>1092.3</v>
      </c>
      <c r="H33" s="153">
        <f t="shared" si="1"/>
        <v>12002.5</v>
      </c>
      <c r="I33" s="153">
        <f t="shared" si="2"/>
        <v>10890.340000000002</v>
      </c>
    </row>
    <row r="34" spans="1:9" ht="12.75" customHeight="1" x14ac:dyDescent="0.2">
      <c r="A34" s="263" t="s">
        <v>331</v>
      </c>
      <c r="B34" s="149">
        <v>45937</v>
      </c>
      <c r="C34" s="268" t="s">
        <v>332</v>
      </c>
      <c r="D34" s="272" t="s">
        <v>333</v>
      </c>
      <c r="E34" s="152"/>
      <c r="F34" s="152">
        <f t="shared" si="0"/>
        <v>22892.84</v>
      </c>
      <c r="G34" s="155">
        <v>209.29</v>
      </c>
      <c r="H34" s="153">
        <f t="shared" si="1"/>
        <v>12211.79</v>
      </c>
      <c r="I34" s="153">
        <f t="shared" si="2"/>
        <v>10681.050000000001</v>
      </c>
    </row>
    <row r="35" spans="1:9" ht="12.75" customHeight="1" x14ac:dyDescent="0.2">
      <c r="A35" s="263" t="s">
        <v>331</v>
      </c>
      <c r="B35" s="149">
        <v>45937</v>
      </c>
      <c r="C35" s="268">
        <v>9500</v>
      </c>
      <c r="D35" s="272" t="s">
        <v>334</v>
      </c>
      <c r="E35" s="152"/>
      <c r="F35" s="152">
        <f t="shared" si="0"/>
        <v>22892.84</v>
      </c>
      <c r="G35" s="155">
        <v>1076.5999999999999</v>
      </c>
      <c r="H35" s="153">
        <f t="shared" si="1"/>
        <v>13288.390000000001</v>
      </c>
      <c r="I35" s="153">
        <f t="shared" si="2"/>
        <v>9604.4500000000007</v>
      </c>
    </row>
    <row r="36" spans="1:9" ht="12.75" customHeight="1" x14ac:dyDescent="0.2">
      <c r="A36" s="263" t="s">
        <v>359</v>
      </c>
      <c r="B36" s="149">
        <v>45968</v>
      </c>
      <c r="C36" s="268" t="s">
        <v>332</v>
      </c>
      <c r="D36" s="272" t="s">
        <v>360</v>
      </c>
      <c r="E36" s="152"/>
      <c r="F36" s="152">
        <f t="shared" si="0"/>
        <v>22892.84</v>
      </c>
      <c r="G36" s="155">
        <f>211.44</f>
        <v>211.44</v>
      </c>
      <c r="H36" s="153">
        <f t="shared" si="1"/>
        <v>13499.830000000002</v>
      </c>
      <c r="I36" s="153">
        <f t="shared" si="2"/>
        <v>9393.01</v>
      </c>
    </row>
    <row r="37" spans="1:9" ht="12.75" customHeight="1" x14ac:dyDescent="0.2">
      <c r="A37" s="263" t="s">
        <v>359</v>
      </c>
      <c r="B37" s="149">
        <v>45968</v>
      </c>
      <c r="C37" s="268">
        <v>9500</v>
      </c>
      <c r="D37" s="272" t="s">
        <v>361</v>
      </c>
      <c r="E37" s="152"/>
      <c r="F37" s="152">
        <f t="shared" si="0"/>
        <v>22892.84</v>
      </c>
      <c r="G37" s="155">
        <f>2098</f>
        <v>2098</v>
      </c>
      <c r="H37" s="153">
        <f t="shared" si="1"/>
        <v>15597.830000000002</v>
      </c>
      <c r="I37" s="153">
        <f t="shared" si="2"/>
        <v>7295.01</v>
      </c>
    </row>
    <row r="38" spans="1:9" ht="12.75" customHeight="1" x14ac:dyDescent="0.25">
      <c r="A38" s="263" t="s">
        <v>391</v>
      </c>
      <c r="B38" s="149">
        <v>45996</v>
      </c>
      <c r="C38" s="152" t="s">
        <v>332</v>
      </c>
      <c r="D38" s="272" t="s">
        <v>392</v>
      </c>
      <c r="E38" s="269"/>
      <c r="F38" s="152">
        <f t="shared" si="0"/>
        <v>22892.84</v>
      </c>
      <c r="G38" s="155">
        <v>156.1</v>
      </c>
      <c r="H38" s="153">
        <f t="shared" si="1"/>
        <v>15753.930000000002</v>
      </c>
      <c r="I38" s="153">
        <f t="shared" si="2"/>
        <v>7138.91</v>
      </c>
    </row>
    <row r="39" spans="1:9" ht="12.75" customHeight="1" x14ac:dyDescent="0.25">
      <c r="A39" s="263" t="s">
        <v>391</v>
      </c>
      <c r="B39" s="149">
        <v>45996</v>
      </c>
      <c r="C39" s="274">
        <v>9500</v>
      </c>
      <c r="D39" s="272" t="s">
        <v>393</v>
      </c>
      <c r="E39" s="269"/>
      <c r="F39" s="152">
        <f t="shared" si="0"/>
        <v>22892.84</v>
      </c>
      <c r="G39" s="155">
        <v>994.1</v>
      </c>
      <c r="H39" s="153">
        <f t="shared" si="1"/>
        <v>16748.030000000002</v>
      </c>
      <c r="I39" s="153">
        <f t="shared" si="2"/>
        <v>6144.8099999999995</v>
      </c>
    </row>
    <row r="40" spans="1:9" ht="12.75" customHeight="1" x14ac:dyDescent="0.25">
      <c r="A40" s="263" t="s">
        <v>410</v>
      </c>
      <c r="B40" s="149">
        <v>46030</v>
      </c>
      <c r="C40" s="152" t="s">
        <v>332</v>
      </c>
      <c r="D40" s="272" t="s">
        <v>411</v>
      </c>
      <c r="E40" s="269"/>
      <c r="F40" s="152">
        <f t="shared" si="0"/>
        <v>22892.84</v>
      </c>
      <c r="G40" s="155">
        <v>163.65</v>
      </c>
      <c r="H40" s="153">
        <f t="shared" si="1"/>
        <v>16911.680000000004</v>
      </c>
      <c r="I40" s="153">
        <f t="shared" si="2"/>
        <v>5981.16</v>
      </c>
    </row>
    <row r="41" spans="1:9" ht="12.75" customHeight="1" x14ac:dyDescent="0.25">
      <c r="A41" s="263" t="s">
        <v>410</v>
      </c>
      <c r="B41" s="149">
        <v>46030</v>
      </c>
      <c r="C41" s="274">
        <v>9500</v>
      </c>
      <c r="D41" s="272" t="s">
        <v>412</v>
      </c>
      <c r="E41" s="269"/>
      <c r="F41" s="152">
        <f t="shared" si="0"/>
        <v>22892.84</v>
      </c>
      <c r="G41" s="155">
        <v>1856.2</v>
      </c>
      <c r="H41" s="153">
        <f t="shared" si="1"/>
        <v>18767.880000000005</v>
      </c>
      <c r="I41" s="153">
        <f t="shared" si="2"/>
        <v>4124.96</v>
      </c>
    </row>
    <row r="42" spans="1:9" ht="12.75" customHeight="1" x14ac:dyDescent="0.25">
      <c r="A42" s="263" t="s">
        <v>456</v>
      </c>
      <c r="B42" s="149">
        <v>46062</v>
      </c>
      <c r="C42" s="152" t="s">
        <v>332</v>
      </c>
      <c r="D42" s="272" t="s">
        <v>457</v>
      </c>
      <c r="E42" s="269"/>
      <c r="F42" s="152">
        <f t="shared" si="0"/>
        <v>22892.84</v>
      </c>
      <c r="G42" s="155">
        <v>78.510000000000005</v>
      </c>
      <c r="H42" s="153">
        <f t="shared" si="1"/>
        <v>18846.390000000003</v>
      </c>
      <c r="I42" s="153">
        <f t="shared" si="2"/>
        <v>4046.45</v>
      </c>
    </row>
    <row r="43" spans="1:9" ht="12.75" customHeight="1" x14ac:dyDescent="0.25">
      <c r="A43" s="263" t="s">
        <v>456</v>
      </c>
      <c r="B43" s="149">
        <v>46062</v>
      </c>
      <c r="C43" s="274">
        <v>9500</v>
      </c>
      <c r="D43" s="272" t="s">
        <v>458</v>
      </c>
      <c r="E43" s="269"/>
      <c r="F43" s="152">
        <f t="shared" si="0"/>
        <v>22892.84</v>
      </c>
      <c r="G43" s="155">
        <v>979.8</v>
      </c>
      <c r="H43" s="153">
        <f t="shared" si="1"/>
        <v>19826.190000000002</v>
      </c>
      <c r="I43" s="153">
        <f t="shared" si="2"/>
        <v>3066.6499999999996</v>
      </c>
    </row>
    <row r="44" spans="1:9" ht="12.75" customHeight="1" x14ac:dyDescent="0.25">
      <c r="A44" s="263" t="s">
        <v>484</v>
      </c>
      <c r="B44" s="149">
        <v>46090</v>
      </c>
      <c r="C44" s="152" t="s">
        <v>332</v>
      </c>
      <c r="D44" s="272" t="s">
        <v>485</v>
      </c>
      <c r="E44" s="269"/>
      <c r="F44" s="152">
        <f t="shared" si="0"/>
        <v>22892.84</v>
      </c>
      <c r="G44" s="155">
        <v>177.45</v>
      </c>
      <c r="H44" s="153">
        <f t="shared" si="1"/>
        <v>20003.640000000003</v>
      </c>
      <c r="I44" s="153">
        <f t="shared" si="2"/>
        <v>2889.2</v>
      </c>
    </row>
    <row r="45" spans="1:9" ht="12.75" customHeight="1" x14ac:dyDescent="0.25">
      <c r="A45" s="263" t="s">
        <v>484</v>
      </c>
      <c r="B45" s="149">
        <v>46090</v>
      </c>
      <c r="C45" s="274">
        <v>9500</v>
      </c>
      <c r="D45" s="272" t="s">
        <v>486</v>
      </c>
      <c r="E45" s="269"/>
      <c r="F45" s="152">
        <f t="shared" si="0"/>
        <v>22892.84</v>
      </c>
      <c r="G45" s="155">
        <v>2042.1</v>
      </c>
      <c r="H45" s="153">
        <f t="shared" si="1"/>
        <v>22045.74</v>
      </c>
      <c r="I45" s="153">
        <f t="shared" si="2"/>
        <v>847.09999999999991</v>
      </c>
    </row>
    <row r="46" spans="1:9" ht="12.75" customHeight="1" x14ac:dyDescent="0.25">
      <c r="A46" s="263" t="s">
        <v>502</v>
      </c>
      <c r="B46" s="149">
        <v>46118</v>
      </c>
      <c r="C46" s="152" t="s">
        <v>332</v>
      </c>
      <c r="D46" s="272" t="s">
        <v>503</v>
      </c>
      <c r="E46" s="269"/>
      <c r="F46" s="152">
        <f t="shared" si="0"/>
        <v>22892.84</v>
      </c>
      <c r="G46" s="155">
        <v>92.7</v>
      </c>
      <c r="H46" s="153">
        <f t="shared" si="1"/>
        <v>22138.440000000002</v>
      </c>
      <c r="I46" s="153">
        <f t="shared" si="2"/>
        <v>754.39999999999986</v>
      </c>
    </row>
    <row r="47" spans="1:9" ht="12.75" customHeight="1" x14ac:dyDescent="0.25">
      <c r="A47" s="263" t="s">
        <v>502</v>
      </c>
      <c r="B47" s="149">
        <v>46118</v>
      </c>
      <c r="C47" s="274">
        <v>9500</v>
      </c>
      <c r="D47" s="272" t="s">
        <v>504</v>
      </c>
      <c r="E47" s="269"/>
      <c r="F47" s="152">
        <f t="shared" si="0"/>
        <v>22892.84</v>
      </c>
      <c r="G47" s="155">
        <v>754.4</v>
      </c>
      <c r="H47" s="153">
        <f t="shared" si="1"/>
        <v>22892.840000000004</v>
      </c>
      <c r="I47" s="153">
        <f t="shared" si="2"/>
        <v>-1.1368683772161603E-13</v>
      </c>
    </row>
    <row r="48" spans="1:9" ht="12.75" customHeight="1" x14ac:dyDescent="0.25">
      <c r="A48" s="263"/>
      <c r="B48" s="149"/>
      <c r="C48" s="274"/>
      <c r="D48" s="272"/>
      <c r="E48" s="269"/>
      <c r="F48" s="152">
        <f t="shared" si="0"/>
        <v>22892.84</v>
      </c>
      <c r="G48" s="155"/>
      <c r="H48" s="153">
        <f t="shared" si="1"/>
        <v>22892.840000000004</v>
      </c>
      <c r="I48" s="153">
        <f t="shared" si="2"/>
        <v>-1.1368683772161603E-13</v>
      </c>
    </row>
    <row r="49" spans="1:9" ht="12.75" customHeight="1" x14ac:dyDescent="0.25">
      <c r="A49" s="263"/>
      <c r="B49" s="149"/>
      <c r="C49" s="274"/>
      <c r="D49" s="272"/>
      <c r="E49" s="269"/>
      <c r="F49" s="152">
        <f t="shared" si="0"/>
        <v>22892.84</v>
      </c>
      <c r="G49" s="155"/>
      <c r="H49" s="153">
        <f t="shared" si="1"/>
        <v>22892.840000000004</v>
      </c>
      <c r="I49" s="153">
        <f t="shared" si="2"/>
        <v>-1.1368683772161603E-13</v>
      </c>
    </row>
    <row r="50" spans="1:9" ht="12.75" customHeight="1" x14ac:dyDescent="0.2">
      <c r="A50" s="263"/>
      <c r="B50" s="149"/>
      <c r="C50" s="268"/>
      <c r="D50" s="272"/>
      <c r="E50" s="152"/>
      <c r="F50" s="152">
        <f t="shared" si="0"/>
        <v>22892.84</v>
      </c>
      <c r="G50" s="155"/>
      <c r="H50" s="153">
        <f t="shared" si="1"/>
        <v>22892.840000000004</v>
      </c>
      <c r="I50" s="153">
        <f t="shared" si="2"/>
        <v>-1.1368683772161603E-13</v>
      </c>
    </row>
    <row r="51" spans="1:9" ht="12.75" customHeight="1" x14ac:dyDescent="0.2">
      <c r="C51" s="268"/>
      <c r="E51" s="153"/>
      <c r="F51" s="153"/>
      <c r="G51" s="153"/>
      <c r="H51" s="153"/>
      <c r="I51" s="153"/>
    </row>
    <row r="52" spans="1:9" ht="13.5" thickBot="1" x14ac:dyDescent="0.25">
      <c r="B52" s="159"/>
      <c r="C52" s="268"/>
      <c r="D52" s="160" t="s">
        <v>28</v>
      </c>
      <c r="E52" s="161">
        <f>SUM(E9:E51)</f>
        <v>22892.84</v>
      </c>
      <c r="F52" s="161"/>
      <c r="G52" s="161">
        <f>SUM(G9:G51)</f>
        <v>22892.840000000004</v>
      </c>
      <c r="H52" s="161"/>
      <c r="I52" s="161">
        <f>E52-G52</f>
        <v>0</v>
      </c>
    </row>
    <row r="53" spans="1:9" ht="13.5" thickTop="1" x14ac:dyDescent="0.2">
      <c r="C53" s="268"/>
      <c r="E53" s="153"/>
      <c r="F53" s="153"/>
      <c r="G53" s="153"/>
      <c r="H53" s="153"/>
      <c r="I53" s="153"/>
    </row>
    <row r="54" spans="1:9" x14ac:dyDescent="0.2">
      <c r="C54" s="268"/>
      <c r="E54" s="153"/>
      <c r="F54" s="153"/>
      <c r="G54" s="153"/>
      <c r="H54" s="153"/>
      <c r="I54" s="153"/>
    </row>
    <row r="55" spans="1:9" x14ac:dyDescent="0.2">
      <c r="C55" s="268"/>
      <c r="E55" s="153"/>
      <c r="F55" s="153"/>
      <c r="G55" s="153"/>
      <c r="H55" s="153"/>
      <c r="I55" s="153"/>
    </row>
    <row r="56" spans="1:9" x14ac:dyDescent="0.2">
      <c r="C56" s="268"/>
      <c r="E56" s="153"/>
      <c r="F56" s="153"/>
      <c r="G56" s="153"/>
      <c r="H56" s="153"/>
      <c r="I56" s="153"/>
    </row>
    <row r="57" spans="1:9" x14ac:dyDescent="0.2">
      <c r="C57" s="268"/>
      <c r="E57" s="153"/>
      <c r="F57" s="153"/>
      <c r="G57" s="153"/>
      <c r="H57" s="153"/>
      <c r="I57" s="153"/>
    </row>
    <row r="58" spans="1:9" x14ac:dyDescent="0.2">
      <c r="E58" s="153"/>
      <c r="F58" s="153"/>
      <c r="G58" s="153"/>
      <c r="H58" s="153"/>
      <c r="I58" s="153"/>
    </row>
    <row r="59" spans="1:9" x14ac:dyDescent="0.2">
      <c r="E59" s="153"/>
      <c r="F59" s="153"/>
      <c r="G59" s="153"/>
      <c r="H59" s="153"/>
      <c r="I59" s="153"/>
    </row>
    <row r="60" spans="1:9" x14ac:dyDescent="0.2">
      <c r="E60" s="153"/>
      <c r="F60" s="153"/>
      <c r="G60" s="153"/>
      <c r="H60" s="153"/>
      <c r="I60" s="153"/>
    </row>
    <row r="61" spans="1:9" x14ac:dyDescent="0.2">
      <c r="F61" s="148"/>
    </row>
    <row r="62" spans="1:9" x14ac:dyDescent="0.2">
      <c r="F62" s="148"/>
    </row>
    <row r="63" spans="1:9" x14ac:dyDescent="0.2">
      <c r="F63" s="148"/>
    </row>
    <row r="64" spans="1:9" x14ac:dyDescent="0.2">
      <c r="F64" s="148"/>
    </row>
    <row r="65" spans="6:6" x14ac:dyDescent="0.2">
      <c r="F65" s="148"/>
    </row>
    <row r="66" spans="6:6" x14ac:dyDescent="0.2">
      <c r="F66" s="148"/>
    </row>
    <row r="67" spans="6:6" x14ac:dyDescent="0.2">
      <c r="F67" s="148"/>
    </row>
    <row r="68" spans="6:6" x14ac:dyDescent="0.2">
      <c r="F68" s="148"/>
    </row>
    <row r="69" spans="6:6" x14ac:dyDescent="0.2">
      <c r="F69" s="148"/>
    </row>
    <row r="70" spans="6:6" x14ac:dyDescent="0.2">
      <c r="F70" s="148"/>
    </row>
    <row r="71" spans="6:6" x14ac:dyDescent="0.2">
      <c r="F71" s="148"/>
    </row>
    <row r="72" spans="6:6" x14ac:dyDescent="0.2">
      <c r="F72" s="148"/>
    </row>
    <row r="73" spans="6:6" x14ac:dyDescent="0.2">
      <c r="F73" s="148"/>
    </row>
    <row r="74" spans="6:6" x14ac:dyDescent="0.2">
      <c r="F74" s="148"/>
    </row>
    <row r="75" spans="6:6" x14ac:dyDescent="0.2">
      <c r="F75" s="148"/>
    </row>
    <row r="76" spans="6:6" x14ac:dyDescent="0.2">
      <c r="F76" s="148"/>
    </row>
    <row r="77" spans="6:6" x14ac:dyDescent="0.2">
      <c r="F77" s="148"/>
    </row>
    <row r="78" spans="6:6" x14ac:dyDescent="0.2">
      <c r="F78" s="148"/>
    </row>
    <row r="79" spans="6:6" x14ac:dyDescent="0.2">
      <c r="F79" s="148"/>
    </row>
    <row r="80" spans="6:6" x14ac:dyDescent="0.2">
      <c r="F80" s="148"/>
    </row>
    <row r="81" spans="6:6" x14ac:dyDescent="0.2">
      <c r="F81" s="148"/>
    </row>
    <row r="82" spans="6:6" x14ac:dyDescent="0.2">
      <c r="F82" s="148"/>
    </row>
    <row r="83" spans="6:6" x14ac:dyDescent="0.2">
      <c r="F83" s="148"/>
    </row>
    <row r="84" spans="6:6" x14ac:dyDescent="0.2">
      <c r="F84" s="148"/>
    </row>
    <row r="85" spans="6:6" x14ac:dyDescent="0.2">
      <c r="F85" s="148"/>
    </row>
    <row r="86" spans="6:6" x14ac:dyDescent="0.2">
      <c r="F86" s="148"/>
    </row>
    <row r="87" spans="6:6" x14ac:dyDescent="0.2">
      <c r="F87" s="148"/>
    </row>
    <row r="88" spans="6:6" x14ac:dyDescent="0.2">
      <c r="F88" s="148"/>
    </row>
    <row r="89" spans="6:6" x14ac:dyDescent="0.2">
      <c r="F89" s="148"/>
    </row>
    <row r="90" spans="6:6" x14ac:dyDescent="0.2">
      <c r="F90" s="148"/>
    </row>
    <row r="91" spans="6:6" x14ac:dyDescent="0.2">
      <c r="F91" s="148"/>
    </row>
    <row r="92" spans="6:6" x14ac:dyDescent="0.2">
      <c r="F92" s="148"/>
    </row>
    <row r="93" spans="6:6" x14ac:dyDescent="0.2">
      <c r="F93" s="148"/>
    </row>
    <row r="94" spans="6:6" x14ac:dyDescent="0.2">
      <c r="F94" s="148"/>
    </row>
    <row r="95" spans="6:6" x14ac:dyDescent="0.2">
      <c r="F95" s="148"/>
    </row>
    <row r="96" spans="6:6" x14ac:dyDescent="0.2">
      <c r="F96" s="148"/>
    </row>
    <row r="97" spans="6:6" x14ac:dyDescent="0.2">
      <c r="F97" s="148"/>
    </row>
    <row r="98" spans="6:6" x14ac:dyDescent="0.2">
      <c r="F98" s="148"/>
    </row>
    <row r="99" spans="6:6" x14ac:dyDescent="0.2">
      <c r="F99" s="148"/>
    </row>
    <row r="100" spans="6:6" x14ac:dyDescent="0.2">
      <c r="F100" s="148"/>
    </row>
    <row r="101" spans="6:6" x14ac:dyDescent="0.2">
      <c r="F101" s="148"/>
    </row>
    <row r="102" spans="6:6" x14ac:dyDescent="0.2">
      <c r="F102" s="148"/>
    </row>
    <row r="103" spans="6:6" x14ac:dyDescent="0.2">
      <c r="F103" s="148"/>
    </row>
    <row r="104" spans="6:6" x14ac:dyDescent="0.2">
      <c r="F104" s="148"/>
    </row>
    <row r="105" spans="6:6" x14ac:dyDescent="0.2">
      <c r="F105" s="148"/>
    </row>
    <row r="106" spans="6:6" x14ac:dyDescent="0.2">
      <c r="F106" s="148"/>
    </row>
    <row r="107" spans="6:6" x14ac:dyDescent="0.2">
      <c r="F107" s="148"/>
    </row>
    <row r="108" spans="6:6" x14ac:dyDescent="0.2">
      <c r="F108" s="148"/>
    </row>
    <row r="109" spans="6:6" x14ac:dyDescent="0.2">
      <c r="F109" s="148"/>
    </row>
    <row r="110" spans="6:6" x14ac:dyDescent="0.2">
      <c r="F110" s="148"/>
    </row>
    <row r="111" spans="6:6" x14ac:dyDescent="0.2">
      <c r="F111" s="148"/>
    </row>
    <row r="112" spans="6:6" x14ac:dyDescent="0.2">
      <c r="F112" s="148"/>
    </row>
    <row r="113" spans="6:6" x14ac:dyDescent="0.2">
      <c r="F113" s="148"/>
    </row>
    <row r="114" spans="6:6" x14ac:dyDescent="0.2">
      <c r="F114" s="148"/>
    </row>
    <row r="115" spans="6:6" x14ac:dyDescent="0.2">
      <c r="F115" s="148"/>
    </row>
    <row r="116" spans="6:6" x14ac:dyDescent="0.2">
      <c r="F116" s="148"/>
    </row>
    <row r="117" spans="6:6" x14ac:dyDescent="0.2">
      <c r="F117" s="148"/>
    </row>
    <row r="118" spans="6:6" x14ac:dyDescent="0.2">
      <c r="F118" s="148"/>
    </row>
    <row r="119" spans="6:6" x14ac:dyDescent="0.2">
      <c r="F119" s="148"/>
    </row>
    <row r="120" spans="6:6" x14ac:dyDescent="0.2">
      <c r="F120" s="148"/>
    </row>
    <row r="121" spans="6:6" x14ac:dyDescent="0.2">
      <c r="F121" s="148"/>
    </row>
    <row r="122" spans="6:6" x14ac:dyDescent="0.2">
      <c r="F122" s="148"/>
    </row>
    <row r="123" spans="6:6" x14ac:dyDescent="0.2">
      <c r="F123" s="148"/>
    </row>
    <row r="124" spans="6:6" x14ac:dyDescent="0.2">
      <c r="F124" s="148"/>
    </row>
    <row r="125" spans="6:6" x14ac:dyDescent="0.2">
      <c r="F125" s="148"/>
    </row>
    <row r="126" spans="6:6" x14ac:dyDescent="0.2">
      <c r="F126" s="148"/>
    </row>
    <row r="127" spans="6:6" x14ac:dyDescent="0.2">
      <c r="F127" s="148"/>
    </row>
    <row r="128" spans="6:6" x14ac:dyDescent="0.2">
      <c r="F128" s="148"/>
    </row>
    <row r="129" spans="6:6" x14ac:dyDescent="0.2">
      <c r="F129" s="148"/>
    </row>
    <row r="130" spans="6:6" x14ac:dyDescent="0.2">
      <c r="F130" s="148"/>
    </row>
    <row r="131" spans="6:6" x14ac:dyDescent="0.2">
      <c r="F131" s="148"/>
    </row>
    <row r="132" spans="6:6" x14ac:dyDescent="0.2">
      <c r="F132" s="148"/>
    </row>
    <row r="133" spans="6:6" x14ac:dyDescent="0.2">
      <c r="F133" s="148"/>
    </row>
    <row r="134" spans="6:6" x14ac:dyDescent="0.2">
      <c r="F134" s="148"/>
    </row>
    <row r="135" spans="6:6" x14ac:dyDescent="0.2">
      <c r="F135" s="148"/>
    </row>
    <row r="136" spans="6:6" x14ac:dyDescent="0.2">
      <c r="F136" s="148"/>
    </row>
    <row r="137" spans="6:6" x14ac:dyDescent="0.2">
      <c r="F137" s="148"/>
    </row>
    <row r="138" spans="6:6" x14ac:dyDescent="0.2">
      <c r="F138" s="148"/>
    </row>
    <row r="139" spans="6:6" x14ac:dyDescent="0.2">
      <c r="F139" s="148"/>
    </row>
    <row r="140" spans="6:6" x14ac:dyDescent="0.2">
      <c r="F140" s="148"/>
    </row>
    <row r="141" spans="6:6" x14ac:dyDescent="0.2">
      <c r="F141" s="148"/>
    </row>
    <row r="142" spans="6:6" x14ac:dyDescent="0.2">
      <c r="F142" s="148"/>
    </row>
    <row r="143" spans="6:6" x14ac:dyDescent="0.2">
      <c r="F143" s="148"/>
    </row>
    <row r="144" spans="6:6" x14ac:dyDescent="0.2">
      <c r="F144" s="148"/>
    </row>
    <row r="145" spans="6:6" x14ac:dyDescent="0.2">
      <c r="F145" s="148"/>
    </row>
    <row r="146" spans="6:6" x14ac:dyDescent="0.2">
      <c r="F146" s="148"/>
    </row>
    <row r="147" spans="6:6" x14ac:dyDescent="0.2">
      <c r="F147" s="148"/>
    </row>
    <row r="148" spans="6:6" x14ac:dyDescent="0.2">
      <c r="F148" s="148"/>
    </row>
    <row r="149" spans="6:6" x14ac:dyDescent="0.2">
      <c r="F149" s="148"/>
    </row>
    <row r="150" spans="6:6" x14ac:dyDescent="0.2">
      <c r="F150" s="148"/>
    </row>
    <row r="151" spans="6:6" x14ac:dyDescent="0.2">
      <c r="F151" s="148"/>
    </row>
    <row r="152" spans="6:6" x14ac:dyDescent="0.2">
      <c r="F152" s="148"/>
    </row>
    <row r="153" spans="6:6" x14ac:dyDescent="0.2">
      <c r="F153" s="148"/>
    </row>
    <row r="154" spans="6:6" x14ac:dyDescent="0.2">
      <c r="F154" s="148"/>
    </row>
    <row r="155" spans="6:6" x14ac:dyDescent="0.2">
      <c r="F155" s="148"/>
    </row>
    <row r="156" spans="6:6" x14ac:dyDescent="0.2">
      <c r="F156" s="148"/>
    </row>
    <row r="157" spans="6:6" x14ac:dyDescent="0.2">
      <c r="F157" s="148"/>
    </row>
    <row r="158" spans="6:6" x14ac:dyDescent="0.2">
      <c r="F158" s="148"/>
    </row>
    <row r="159" spans="6:6" x14ac:dyDescent="0.2">
      <c r="F159" s="148"/>
    </row>
    <row r="160" spans="6:6" x14ac:dyDescent="0.2">
      <c r="F160" s="148"/>
    </row>
    <row r="161" spans="6:6" x14ac:dyDescent="0.2">
      <c r="F161" s="148"/>
    </row>
    <row r="162" spans="6:6" x14ac:dyDescent="0.2">
      <c r="F162" s="148"/>
    </row>
    <row r="163" spans="6:6" x14ac:dyDescent="0.2">
      <c r="F163" s="148"/>
    </row>
    <row r="164" spans="6:6" x14ac:dyDescent="0.2">
      <c r="F164" s="148"/>
    </row>
    <row r="165" spans="6:6" x14ac:dyDescent="0.2">
      <c r="F165" s="148"/>
    </row>
    <row r="166" spans="6:6" x14ac:dyDescent="0.2">
      <c r="F166" s="148"/>
    </row>
    <row r="167" spans="6:6" x14ac:dyDescent="0.2">
      <c r="F167" s="148"/>
    </row>
    <row r="168" spans="6:6" x14ac:dyDescent="0.2">
      <c r="F168" s="148"/>
    </row>
    <row r="169" spans="6:6" x14ac:dyDescent="0.2">
      <c r="F169" s="148"/>
    </row>
    <row r="170" spans="6:6" x14ac:dyDescent="0.2">
      <c r="F170" s="148"/>
    </row>
    <row r="171" spans="6:6" x14ac:dyDescent="0.2">
      <c r="F171" s="148"/>
    </row>
    <row r="172" spans="6:6" x14ac:dyDescent="0.2">
      <c r="F172" s="148"/>
    </row>
    <row r="173" spans="6:6" x14ac:dyDescent="0.2">
      <c r="F173" s="148"/>
    </row>
    <row r="174" spans="6:6" x14ac:dyDescent="0.2">
      <c r="F174" s="148"/>
    </row>
    <row r="175" spans="6:6" x14ac:dyDescent="0.2">
      <c r="F175" s="148"/>
    </row>
    <row r="176" spans="6:6" x14ac:dyDescent="0.2">
      <c r="F176" s="148"/>
    </row>
    <row r="177" spans="6:6" x14ac:dyDescent="0.2">
      <c r="F177" s="148"/>
    </row>
    <row r="178" spans="6:6" x14ac:dyDescent="0.2">
      <c r="F178" s="148"/>
    </row>
    <row r="179" spans="6:6" x14ac:dyDescent="0.2">
      <c r="F179" s="148"/>
    </row>
    <row r="180" spans="6:6" x14ac:dyDescent="0.2">
      <c r="F180" s="148"/>
    </row>
    <row r="181" spans="6:6" x14ac:dyDescent="0.2">
      <c r="F181" s="148"/>
    </row>
    <row r="182" spans="6:6" x14ac:dyDescent="0.2">
      <c r="F182" s="148"/>
    </row>
    <row r="183" spans="6:6" x14ac:dyDescent="0.2">
      <c r="F183" s="148"/>
    </row>
    <row r="184" spans="6:6" x14ac:dyDescent="0.2">
      <c r="F184" s="148"/>
    </row>
    <row r="185" spans="6:6" x14ac:dyDescent="0.2">
      <c r="F185" s="148"/>
    </row>
    <row r="186" spans="6:6" x14ac:dyDescent="0.2">
      <c r="F186" s="148"/>
    </row>
    <row r="187" spans="6:6" x14ac:dyDescent="0.2">
      <c r="F187" s="148"/>
    </row>
    <row r="188" spans="6:6" x14ac:dyDescent="0.2">
      <c r="F188" s="148"/>
    </row>
    <row r="189" spans="6:6" x14ac:dyDescent="0.2">
      <c r="F189" s="148"/>
    </row>
    <row r="190" spans="6:6" x14ac:dyDescent="0.2">
      <c r="F190" s="148"/>
    </row>
    <row r="191" spans="6:6" x14ac:dyDescent="0.2">
      <c r="F191" s="148"/>
    </row>
    <row r="192" spans="6:6" x14ac:dyDescent="0.2">
      <c r="F192" s="148"/>
    </row>
    <row r="193" spans="6:6" x14ac:dyDescent="0.2">
      <c r="F193" s="148"/>
    </row>
    <row r="194" spans="6:6" x14ac:dyDescent="0.2">
      <c r="F194" s="148"/>
    </row>
    <row r="195" spans="6:6" x14ac:dyDescent="0.2">
      <c r="F195" s="148"/>
    </row>
    <row r="196" spans="6:6" x14ac:dyDescent="0.2">
      <c r="F196" s="148"/>
    </row>
    <row r="197" spans="6:6" x14ac:dyDescent="0.2">
      <c r="F197" s="148"/>
    </row>
    <row r="198" spans="6:6" x14ac:dyDescent="0.2">
      <c r="F198" s="148"/>
    </row>
    <row r="199" spans="6:6" x14ac:dyDescent="0.2">
      <c r="F199" s="148"/>
    </row>
    <row r="200" spans="6:6" x14ac:dyDescent="0.2">
      <c r="F200" s="148"/>
    </row>
    <row r="201" spans="6:6" x14ac:dyDescent="0.2">
      <c r="F201" s="148"/>
    </row>
    <row r="202" spans="6:6" x14ac:dyDescent="0.2">
      <c r="F202" s="148"/>
    </row>
    <row r="203" spans="6:6" x14ac:dyDescent="0.2">
      <c r="F203" s="148"/>
    </row>
    <row r="204" spans="6:6" x14ac:dyDescent="0.2">
      <c r="F204" s="148"/>
    </row>
    <row r="205" spans="6:6" x14ac:dyDescent="0.2">
      <c r="F205" s="148"/>
    </row>
    <row r="206" spans="6:6" x14ac:dyDescent="0.2">
      <c r="F206" s="148"/>
    </row>
    <row r="207" spans="6:6" x14ac:dyDescent="0.2">
      <c r="F207" s="148"/>
    </row>
    <row r="208" spans="6:6" x14ac:dyDescent="0.2">
      <c r="F208" s="148"/>
    </row>
    <row r="209" spans="6:6" x14ac:dyDescent="0.2">
      <c r="F209" s="148"/>
    </row>
    <row r="210" spans="6:6" x14ac:dyDescent="0.2">
      <c r="F210" s="148"/>
    </row>
    <row r="211" spans="6:6" x14ac:dyDescent="0.2">
      <c r="F211" s="148"/>
    </row>
    <row r="212" spans="6:6" x14ac:dyDescent="0.2">
      <c r="F212" s="148"/>
    </row>
    <row r="213" spans="6:6" x14ac:dyDescent="0.2">
      <c r="F213" s="148"/>
    </row>
    <row r="214" spans="6:6" x14ac:dyDescent="0.2">
      <c r="F214" s="148"/>
    </row>
    <row r="215" spans="6:6" x14ac:dyDescent="0.2">
      <c r="F215" s="148"/>
    </row>
    <row r="216" spans="6:6" x14ac:dyDescent="0.2">
      <c r="F216" s="148"/>
    </row>
    <row r="217" spans="6:6" x14ac:dyDescent="0.2">
      <c r="F217" s="148"/>
    </row>
    <row r="218" spans="6:6" x14ac:dyDescent="0.2">
      <c r="F218" s="148"/>
    </row>
    <row r="219" spans="6:6" x14ac:dyDescent="0.2">
      <c r="F219" s="148"/>
    </row>
    <row r="220" spans="6:6" x14ac:dyDescent="0.2">
      <c r="F220" s="148"/>
    </row>
    <row r="221" spans="6:6" x14ac:dyDescent="0.2">
      <c r="F221" s="148"/>
    </row>
    <row r="222" spans="6:6" x14ac:dyDescent="0.2">
      <c r="F222" s="148"/>
    </row>
    <row r="223" spans="6:6" x14ac:dyDescent="0.2">
      <c r="F223" s="148"/>
    </row>
    <row r="224" spans="6:6" x14ac:dyDescent="0.2">
      <c r="F224" s="148"/>
    </row>
    <row r="225" spans="6:6" x14ac:dyDescent="0.2">
      <c r="F225" s="148"/>
    </row>
    <row r="226" spans="6:6" x14ac:dyDescent="0.2">
      <c r="F226" s="148"/>
    </row>
    <row r="227" spans="6:6" x14ac:dyDescent="0.2">
      <c r="F227" s="148"/>
    </row>
    <row r="228" spans="6:6" x14ac:dyDescent="0.2">
      <c r="F228" s="148"/>
    </row>
    <row r="229" spans="6:6" x14ac:dyDescent="0.2">
      <c r="F229" s="148"/>
    </row>
    <row r="230" spans="6:6" x14ac:dyDescent="0.2">
      <c r="F230" s="148"/>
    </row>
    <row r="231" spans="6:6" x14ac:dyDescent="0.2">
      <c r="F231" s="148"/>
    </row>
    <row r="232" spans="6:6" x14ac:dyDescent="0.2">
      <c r="F232" s="148"/>
    </row>
    <row r="233" spans="6:6" x14ac:dyDescent="0.2">
      <c r="F233" s="148"/>
    </row>
    <row r="234" spans="6:6" x14ac:dyDescent="0.2">
      <c r="F234" s="148"/>
    </row>
    <row r="235" spans="6:6" x14ac:dyDescent="0.2">
      <c r="F235" s="148"/>
    </row>
    <row r="236" spans="6:6" x14ac:dyDescent="0.2">
      <c r="F236" s="148"/>
    </row>
    <row r="237" spans="6:6" x14ac:dyDescent="0.2">
      <c r="F237" s="148"/>
    </row>
    <row r="238" spans="6:6" x14ac:dyDescent="0.2">
      <c r="F238" s="148"/>
    </row>
    <row r="239" spans="6:6" x14ac:dyDescent="0.2">
      <c r="F239" s="148"/>
    </row>
    <row r="240" spans="6:6" x14ac:dyDescent="0.2">
      <c r="F240" s="148"/>
    </row>
    <row r="241" spans="6:6" x14ac:dyDescent="0.2">
      <c r="F241" s="148"/>
    </row>
    <row r="242" spans="6:6" x14ac:dyDescent="0.2">
      <c r="F242" s="148"/>
    </row>
    <row r="243" spans="6:6" x14ac:dyDescent="0.2">
      <c r="F243" s="148"/>
    </row>
    <row r="244" spans="6:6" x14ac:dyDescent="0.2">
      <c r="F244" s="148"/>
    </row>
    <row r="245" spans="6:6" x14ac:dyDescent="0.2">
      <c r="F245" s="148"/>
    </row>
    <row r="246" spans="6:6" x14ac:dyDescent="0.2">
      <c r="F246" s="148"/>
    </row>
    <row r="247" spans="6:6" x14ac:dyDescent="0.2">
      <c r="F247" s="148"/>
    </row>
    <row r="248" spans="6:6" x14ac:dyDescent="0.2">
      <c r="F248" s="148"/>
    </row>
    <row r="249" spans="6:6" x14ac:dyDescent="0.2">
      <c r="F249" s="148"/>
    </row>
    <row r="250" spans="6:6" x14ac:dyDescent="0.2">
      <c r="F250" s="148"/>
    </row>
    <row r="251" spans="6:6" x14ac:dyDescent="0.2">
      <c r="F251" s="148"/>
    </row>
    <row r="252" spans="6:6" x14ac:dyDescent="0.2">
      <c r="F252" s="148"/>
    </row>
    <row r="253" spans="6:6" x14ac:dyDescent="0.2">
      <c r="F253" s="148"/>
    </row>
    <row r="254" spans="6:6" x14ac:dyDescent="0.2">
      <c r="F254" s="148"/>
    </row>
    <row r="255" spans="6:6" x14ac:dyDescent="0.2">
      <c r="F255" s="148"/>
    </row>
    <row r="256" spans="6:6" x14ac:dyDescent="0.2">
      <c r="F256" s="148"/>
    </row>
    <row r="257" spans="6:6" x14ac:dyDescent="0.2">
      <c r="F257" s="148"/>
    </row>
    <row r="258" spans="6:6" x14ac:dyDescent="0.2">
      <c r="F258" s="148"/>
    </row>
    <row r="259" spans="6:6" x14ac:dyDescent="0.2">
      <c r="F259" s="148"/>
    </row>
    <row r="260" spans="6:6" x14ac:dyDescent="0.2">
      <c r="F260" s="148"/>
    </row>
    <row r="261" spans="6:6" x14ac:dyDescent="0.2">
      <c r="F261" s="148"/>
    </row>
    <row r="262" spans="6:6" x14ac:dyDescent="0.2">
      <c r="F262" s="148"/>
    </row>
    <row r="263" spans="6:6" x14ac:dyDescent="0.2">
      <c r="F263" s="148"/>
    </row>
    <row r="264" spans="6:6" x14ac:dyDescent="0.2">
      <c r="F264" s="148"/>
    </row>
    <row r="265" spans="6:6" x14ac:dyDescent="0.2">
      <c r="F265" s="148"/>
    </row>
    <row r="266" spans="6:6" x14ac:dyDescent="0.2">
      <c r="F266" s="148"/>
    </row>
    <row r="267" spans="6:6" x14ac:dyDescent="0.2">
      <c r="F267" s="148"/>
    </row>
    <row r="268" spans="6:6" x14ac:dyDescent="0.2">
      <c r="F268" s="148"/>
    </row>
    <row r="269" spans="6:6" x14ac:dyDescent="0.2">
      <c r="F269" s="148"/>
    </row>
    <row r="270" spans="6:6" x14ac:dyDescent="0.2">
      <c r="F270" s="148"/>
    </row>
    <row r="271" spans="6:6" x14ac:dyDescent="0.2">
      <c r="F271" s="148"/>
    </row>
    <row r="272" spans="6:6" x14ac:dyDescent="0.2">
      <c r="F272" s="148"/>
    </row>
    <row r="273" spans="6:6" x14ac:dyDescent="0.2">
      <c r="F273" s="148"/>
    </row>
    <row r="274" spans="6:6" x14ac:dyDescent="0.2">
      <c r="F274" s="148"/>
    </row>
    <row r="275" spans="6:6" x14ac:dyDescent="0.2">
      <c r="F275" s="148"/>
    </row>
    <row r="276" spans="6:6" x14ac:dyDescent="0.2">
      <c r="F276" s="148"/>
    </row>
    <row r="277" spans="6:6" x14ac:dyDescent="0.2">
      <c r="F277" s="148"/>
    </row>
    <row r="278" spans="6:6" x14ac:dyDescent="0.2">
      <c r="F278" s="148"/>
    </row>
    <row r="279" spans="6:6" x14ac:dyDescent="0.2">
      <c r="F279" s="148"/>
    </row>
    <row r="280" spans="6:6" x14ac:dyDescent="0.2">
      <c r="F280" s="148"/>
    </row>
    <row r="281" spans="6:6" x14ac:dyDescent="0.2">
      <c r="F281" s="148"/>
    </row>
    <row r="282" spans="6:6" x14ac:dyDescent="0.2">
      <c r="F282" s="148"/>
    </row>
    <row r="283" spans="6:6" x14ac:dyDescent="0.2">
      <c r="F283" s="148"/>
    </row>
    <row r="284" spans="6:6" x14ac:dyDescent="0.2">
      <c r="F284" s="148"/>
    </row>
    <row r="285" spans="6:6" x14ac:dyDescent="0.2">
      <c r="F285" s="148"/>
    </row>
    <row r="286" spans="6:6" x14ac:dyDescent="0.2">
      <c r="F286" s="148"/>
    </row>
    <row r="287" spans="6:6" x14ac:dyDescent="0.2">
      <c r="F287" s="148"/>
    </row>
    <row r="288" spans="6:6" x14ac:dyDescent="0.2">
      <c r="F288" s="148"/>
    </row>
    <row r="289" spans="6:6" x14ac:dyDescent="0.2">
      <c r="F289" s="148"/>
    </row>
    <row r="290" spans="6:6" x14ac:dyDescent="0.2">
      <c r="F290" s="148"/>
    </row>
    <row r="291" spans="6:6" x14ac:dyDescent="0.2">
      <c r="F291" s="148"/>
    </row>
    <row r="292" spans="6:6" x14ac:dyDescent="0.2">
      <c r="F292" s="148"/>
    </row>
    <row r="293" spans="6:6" x14ac:dyDescent="0.2">
      <c r="F293" s="148"/>
    </row>
    <row r="294" spans="6:6" x14ac:dyDescent="0.2">
      <c r="F294" s="148"/>
    </row>
    <row r="295" spans="6:6" x14ac:dyDescent="0.2">
      <c r="F295" s="148"/>
    </row>
    <row r="296" spans="6:6" x14ac:dyDescent="0.2">
      <c r="F296" s="148"/>
    </row>
    <row r="297" spans="6:6" x14ac:dyDescent="0.2">
      <c r="F297" s="148"/>
    </row>
    <row r="298" spans="6:6" x14ac:dyDescent="0.2">
      <c r="F298" s="148"/>
    </row>
    <row r="299" spans="6:6" x14ac:dyDescent="0.2">
      <c r="F299" s="148"/>
    </row>
    <row r="300" spans="6:6" x14ac:dyDescent="0.2">
      <c r="F300" s="148"/>
    </row>
    <row r="301" spans="6:6" x14ac:dyDescent="0.2">
      <c r="F301" s="148"/>
    </row>
    <row r="302" spans="6:6" x14ac:dyDescent="0.2">
      <c r="F302" s="148"/>
    </row>
    <row r="303" spans="6:6" x14ac:dyDescent="0.2">
      <c r="F303" s="148"/>
    </row>
    <row r="304" spans="6:6" x14ac:dyDescent="0.2">
      <c r="F304" s="148"/>
    </row>
    <row r="305" spans="6:6" x14ac:dyDescent="0.2">
      <c r="F305" s="148"/>
    </row>
    <row r="306" spans="6:6" x14ac:dyDescent="0.2">
      <c r="F306" s="148"/>
    </row>
    <row r="307" spans="6:6" x14ac:dyDescent="0.2">
      <c r="F307" s="148"/>
    </row>
    <row r="308" spans="6:6" x14ac:dyDescent="0.2">
      <c r="F308" s="148"/>
    </row>
    <row r="309" spans="6:6" x14ac:dyDescent="0.2">
      <c r="F309" s="148"/>
    </row>
    <row r="310" spans="6:6" x14ac:dyDescent="0.2">
      <c r="F310" s="148"/>
    </row>
    <row r="311" spans="6:6" x14ac:dyDescent="0.2">
      <c r="F311" s="148"/>
    </row>
    <row r="312" spans="6:6" x14ac:dyDescent="0.2">
      <c r="F312" s="148"/>
    </row>
    <row r="313" spans="6:6" x14ac:dyDescent="0.2">
      <c r="F313" s="148"/>
    </row>
    <row r="314" spans="6:6" x14ac:dyDescent="0.2">
      <c r="F314" s="148"/>
    </row>
    <row r="315" spans="6:6" x14ac:dyDescent="0.2">
      <c r="F315" s="148"/>
    </row>
    <row r="316" spans="6:6" x14ac:dyDescent="0.2">
      <c r="F316" s="148"/>
    </row>
    <row r="317" spans="6:6" x14ac:dyDescent="0.2">
      <c r="F317" s="148"/>
    </row>
    <row r="318" spans="6:6" x14ac:dyDescent="0.2">
      <c r="F318" s="148"/>
    </row>
    <row r="319" spans="6:6" x14ac:dyDescent="0.2">
      <c r="F319" s="148"/>
    </row>
    <row r="320" spans="6:6" x14ac:dyDescent="0.2">
      <c r="F320" s="148"/>
    </row>
    <row r="321" spans="6:6" x14ac:dyDescent="0.2">
      <c r="F321" s="148"/>
    </row>
    <row r="322" spans="6:6" x14ac:dyDescent="0.2">
      <c r="F322" s="148"/>
    </row>
    <row r="323" spans="6:6" x14ac:dyDescent="0.2">
      <c r="F323" s="148"/>
    </row>
    <row r="324" spans="6:6" x14ac:dyDescent="0.2">
      <c r="F324" s="148"/>
    </row>
    <row r="325" spans="6:6" x14ac:dyDescent="0.2">
      <c r="F325" s="148"/>
    </row>
    <row r="326" spans="6:6" x14ac:dyDescent="0.2">
      <c r="F326" s="148"/>
    </row>
    <row r="327" spans="6:6" x14ac:dyDescent="0.2">
      <c r="F327" s="148"/>
    </row>
    <row r="328" spans="6:6" x14ac:dyDescent="0.2">
      <c r="F328" s="148"/>
    </row>
    <row r="329" spans="6:6" x14ac:dyDescent="0.2">
      <c r="F329" s="148"/>
    </row>
    <row r="330" spans="6:6" x14ac:dyDescent="0.2">
      <c r="F330" s="148"/>
    </row>
    <row r="331" spans="6:6" x14ac:dyDescent="0.2">
      <c r="F331" s="148"/>
    </row>
    <row r="332" spans="6:6" x14ac:dyDescent="0.2">
      <c r="F332" s="148"/>
    </row>
    <row r="333" spans="6:6" x14ac:dyDescent="0.2">
      <c r="F333" s="148"/>
    </row>
    <row r="334" spans="6:6" x14ac:dyDescent="0.2">
      <c r="F334" s="148"/>
    </row>
    <row r="335" spans="6:6" x14ac:dyDescent="0.2">
      <c r="F335" s="148"/>
    </row>
    <row r="336" spans="6:6" x14ac:dyDescent="0.2">
      <c r="F336" s="148"/>
    </row>
    <row r="337" spans="6:6" x14ac:dyDescent="0.2">
      <c r="F337" s="148"/>
    </row>
    <row r="338" spans="6:6" x14ac:dyDescent="0.2">
      <c r="F338" s="148"/>
    </row>
    <row r="339" spans="6:6" x14ac:dyDescent="0.2">
      <c r="F339" s="148"/>
    </row>
    <row r="340" spans="6:6" x14ac:dyDescent="0.2">
      <c r="F340" s="148"/>
    </row>
    <row r="341" spans="6:6" x14ac:dyDescent="0.2">
      <c r="F341" s="148"/>
    </row>
    <row r="342" spans="6:6" x14ac:dyDescent="0.2">
      <c r="F342" s="148"/>
    </row>
    <row r="343" spans="6:6" x14ac:dyDescent="0.2">
      <c r="F343" s="148"/>
    </row>
    <row r="344" spans="6:6" x14ac:dyDescent="0.2">
      <c r="F344" s="148"/>
    </row>
    <row r="345" spans="6:6" x14ac:dyDescent="0.2">
      <c r="F345" s="148"/>
    </row>
    <row r="346" spans="6:6" x14ac:dyDescent="0.2">
      <c r="F346" s="148"/>
    </row>
    <row r="347" spans="6:6" x14ac:dyDescent="0.2">
      <c r="F347" s="148"/>
    </row>
    <row r="348" spans="6:6" x14ac:dyDescent="0.2">
      <c r="F348" s="148"/>
    </row>
    <row r="349" spans="6:6" x14ac:dyDescent="0.2">
      <c r="F349" s="148"/>
    </row>
    <row r="350" spans="6:6" x14ac:dyDescent="0.2">
      <c r="F350" s="148"/>
    </row>
    <row r="351" spans="6:6" x14ac:dyDescent="0.2">
      <c r="F351" s="148"/>
    </row>
    <row r="352" spans="6:6" x14ac:dyDescent="0.2">
      <c r="F352" s="148"/>
    </row>
    <row r="353" spans="6:6" x14ac:dyDescent="0.2">
      <c r="F353" s="148"/>
    </row>
    <row r="354" spans="6:6" x14ac:dyDescent="0.2">
      <c r="F354" s="148"/>
    </row>
    <row r="355" spans="6:6" x14ac:dyDescent="0.2">
      <c r="F355" s="148"/>
    </row>
    <row r="356" spans="6:6" x14ac:dyDescent="0.2">
      <c r="F356" s="148"/>
    </row>
    <row r="357" spans="6:6" x14ac:dyDescent="0.2">
      <c r="F357" s="148"/>
    </row>
    <row r="358" spans="6:6" x14ac:dyDescent="0.2">
      <c r="F358" s="148"/>
    </row>
    <row r="359" spans="6:6" x14ac:dyDescent="0.2">
      <c r="F359" s="148"/>
    </row>
    <row r="360" spans="6:6" x14ac:dyDescent="0.2">
      <c r="F360" s="148"/>
    </row>
    <row r="361" spans="6:6" x14ac:dyDescent="0.2">
      <c r="F361" s="148"/>
    </row>
    <row r="362" spans="6:6" x14ac:dyDescent="0.2">
      <c r="F362" s="148"/>
    </row>
    <row r="363" spans="6:6" x14ac:dyDescent="0.2">
      <c r="F363" s="148"/>
    </row>
    <row r="364" spans="6:6" x14ac:dyDescent="0.2">
      <c r="F364" s="148"/>
    </row>
    <row r="365" spans="6:6" x14ac:dyDescent="0.2">
      <c r="F365" s="148"/>
    </row>
    <row r="366" spans="6:6" x14ac:dyDescent="0.2">
      <c r="F366" s="148"/>
    </row>
    <row r="367" spans="6:6" x14ac:dyDescent="0.2">
      <c r="F367" s="148"/>
    </row>
    <row r="368" spans="6:6" x14ac:dyDescent="0.2">
      <c r="F368" s="148"/>
    </row>
    <row r="369" spans="6:6" x14ac:dyDescent="0.2">
      <c r="F369" s="148"/>
    </row>
    <row r="370" spans="6:6" x14ac:dyDescent="0.2">
      <c r="F370" s="148"/>
    </row>
    <row r="371" spans="6:6" x14ac:dyDescent="0.2">
      <c r="F371" s="148"/>
    </row>
    <row r="372" spans="6:6" x14ac:dyDescent="0.2">
      <c r="F372" s="148"/>
    </row>
    <row r="373" spans="6:6" x14ac:dyDescent="0.2">
      <c r="F373" s="148"/>
    </row>
    <row r="374" spans="6:6" x14ac:dyDescent="0.2">
      <c r="F374" s="148"/>
    </row>
    <row r="375" spans="6:6" x14ac:dyDescent="0.2">
      <c r="F375" s="148"/>
    </row>
    <row r="376" spans="6:6" x14ac:dyDescent="0.2">
      <c r="F376" s="148"/>
    </row>
    <row r="377" spans="6:6" x14ac:dyDescent="0.2">
      <c r="F377" s="148"/>
    </row>
    <row r="378" spans="6:6" x14ac:dyDescent="0.2">
      <c r="F378" s="148"/>
    </row>
    <row r="379" spans="6:6" x14ac:dyDescent="0.2">
      <c r="F379" s="148"/>
    </row>
    <row r="380" spans="6:6" x14ac:dyDescent="0.2">
      <c r="F380" s="148"/>
    </row>
    <row r="381" spans="6:6" x14ac:dyDescent="0.2">
      <c r="F381" s="148"/>
    </row>
    <row r="382" spans="6:6" x14ac:dyDescent="0.2">
      <c r="F382" s="148"/>
    </row>
    <row r="383" spans="6:6" x14ac:dyDescent="0.2">
      <c r="F383" s="148"/>
    </row>
    <row r="384" spans="6:6" x14ac:dyDescent="0.2">
      <c r="F384" s="148"/>
    </row>
    <row r="385" spans="6:6" x14ac:dyDescent="0.2">
      <c r="F385" s="148"/>
    </row>
    <row r="386" spans="6:6" x14ac:dyDescent="0.2">
      <c r="F386" s="148"/>
    </row>
    <row r="387" spans="6:6" x14ac:dyDescent="0.2">
      <c r="F387" s="148"/>
    </row>
    <row r="388" spans="6:6" x14ac:dyDescent="0.2">
      <c r="F388" s="148"/>
    </row>
    <row r="389" spans="6:6" x14ac:dyDescent="0.2">
      <c r="F389" s="148"/>
    </row>
    <row r="390" spans="6:6" x14ac:dyDescent="0.2">
      <c r="F390" s="148"/>
    </row>
    <row r="391" spans="6:6" x14ac:dyDescent="0.2">
      <c r="F391" s="148"/>
    </row>
    <row r="392" spans="6:6" x14ac:dyDescent="0.2">
      <c r="F392" s="148"/>
    </row>
    <row r="393" spans="6:6" x14ac:dyDescent="0.2">
      <c r="F393" s="148"/>
    </row>
    <row r="394" spans="6:6" x14ac:dyDescent="0.2">
      <c r="F394" s="148"/>
    </row>
    <row r="395" spans="6:6" x14ac:dyDescent="0.2">
      <c r="F395" s="148"/>
    </row>
    <row r="396" spans="6:6" x14ac:dyDescent="0.2">
      <c r="F396" s="148"/>
    </row>
    <row r="397" spans="6:6" x14ac:dyDescent="0.2">
      <c r="F397" s="148"/>
    </row>
    <row r="398" spans="6:6" x14ac:dyDescent="0.2">
      <c r="F398" s="148"/>
    </row>
    <row r="399" spans="6:6" x14ac:dyDescent="0.2">
      <c r="F399" s="148"/>
    </row>
    <row r="400" spans="6:6" x14ac:dyDescent="0.2">
      <c r="F400" s="148"/>
    </row>
    <row r="401" spans="6:6" x14ac:dyDescent="0.2">
      <c r="F401" s="148"/>
    </row>
    <row r="402" spans="6:6" x14ac:dyDescent="0.2">
      <c r="F402" s="148"/>
    </row>
    <row r="403" spans="6:6" x14ac:dyDescent="0.2">
      <c r="F403" s="148"/>
    </row>
    <row r="404" spans="6:6" x14ac:dyDescent="0.2">
      <c r="F404" s="148"/>
    </row>
    <row r="405" spans="6:6" x14ac:dyDescent="0.2">
      <c r="F405" s="148"/>
    </row>
    <row r="406" spans="6:6" x14ac:dyDescent="0.2">
      <c r="F406" s="148"/>
    </row>
    <row r="407" spans="6:6" x14ac:dyDescent="0.2">
      <c r="F407" s="148"/>
    </row>
    <row r="408" spans="6:6" x14ac:dyDescent="0.2">
      <c r="F408" s="148"/>
    </row>
    <row r="409" spans="6:6" x14ac:dyDescent="0.2">
      <c r="F409" s="148"/>
    </row>
    <row r="410" spans="6:6" x14ac:dyDescent="0.2">
      <c r="F410" s="148"/>
    </row>
    <row r="411" spans="6:6" x14ac:dyDescent="0.2">
      <c r="F411" s="148"/>
    </row>
    <row r="412" spans="6:6" x14ac:dyDescent="0.2">
      <c r="F412" s="148"/>
    </row>
    <row r="413" spans="6:6" x14ac:dyDescent="0.2">
      <c r="F413" s="148"/>
    </row>
    <row r="414" spans="6:6" x14ac:dyDescent="0.2">
      <c r="F414" s="148"/>
    </row>
    <row r="415" spans="6:6" x14ac:dyDescent="0.2">
      <c r="F415" s="148"/>
    </row>
    <row r="416" spans="6:6" x14ac:dyDescent="0.2">
      <c r="F416" s="148"/>
    </row>
    <row r="417" spans="6:6" x14ac:dyDescent="0.2">
      <c r="F417" s="148"/>
    </row>
    <row r="418" spans="6:6" x14ac:dyDescent="0.2">
      <c r="F418" s="148"/>
    </row>
    <row r="419" spans="6:6" x14ac:dyDescent="0.2">
      <c r="F419" s="148"/>
    </row>
    <row r="420" spans="6:6" x14ac:dyDescent="0.2">
      <c r="F420" s="148"/>
    </row>
    <row r="421" spans="6:6" x14ac:dyDescent="0.2">
      <c r="F421" s="148"/>
    </row>
    <row r="422" spans="6:6" x14ac:dyDescent="0.2">
      <c r="F422" s="148"/>
    </row>
    <row r="423" spans="6:6" x14ac:dyDescent="0.2">
      <c r="F423" s="148"/>
    </row>
    <row r="424" spans="6:6" x14ac:dyDescent="0.2">
      <c r="F424" s="148"/>
    </row>
    <row r="425" spans="6:6" x14ac:dyDescent="0.2">
      <c r="F425" s="148"/>
    </row>
    <row r="426" spans="6:6" x14ac:dyDescent="0.2">
      <c r="F426" s="148"/>
    </row>
    <row r="427" spans="6:6" x14ac:dyDescent="0.2">
      <c r="F427" s="148"/>
    </row>
    <row r="428" spans="6:6" x14ac:dyDescent="0.2">
      <c r="F428" s="148"/>
    </row>
    <row r="429" spans="6:6" x14ac:dyDescent="0.2">
      <c r="F429" s="148"/>
    </row>
    <row r="430" spans="6:6" x14ac:dyDescent="0.2">
      <c r="F430" s="148"/>
    </row>
    <row r="431" spans="6:6" x14ac:dyDescent="0.2">
      <c r="F431" s="148"/>
    </row>
    <row r="432" spans="6:6" x14ac:dyDescent="0.2">
      <c r="F432" s="148"/>
    </row>
    <row r="433" spans="6:6" x14ac:dyDescent="0.2">
      <c r="F433" s="148"/>
    </row>
    <row r="434" spans="6:6" x14ac:dyDescent="0.2">
      <c r="F434" s="148"/>
    </row>
    <row r="435" spans="6:6" x14ac:dyDescent="0.2">
      <c r="F435" s="148"/>
    </row>
    <row r="436" spans="6:6" x14ac:dyDescent="0.2">
      <c r="F436" s="148"/>
    </row>
    <row r="437" spans="6:6" x14ac:dyDescent="0.2">
      <c r="F437" s="148"/>
    </row>
    <row r="438" spans="6:6" x14ac:dyDescent="0.2">
      <c r="F438" s="148"/>
    </row>
    <row r="439" spans="6:6" x14ac:dyDescent="0.2">
      <c r="F439" s="148"/>
    </row>
    <row r="440" spans="6:6" x14ac:dyDescent="0.2">
      <c r="F440" s="148"/>
    </row>
    <row r="441" spans="6:6" x14ac:dyDescent="0.2">
      <c r="F441" s="148"/>
    </row>
    <row r="442" spans="6:6" x14ac:dyDescent="0.2">
      <c r="F442" s="148"/>
    </row>
    <row r="443" spans="6:6" x14ac:dyDescent="0.2">
      <c r="F443" s="148"/>
    </row>
    <row r="444" spans="6:6" x14ac:dyDescent="0.2">
      <c r="F444" s="148"/>
    </row>
    <row r="445" spans="6:6" x14ac:dyDescent="0.2">
      <c r="F445" s="148"/>
    </row>
    <row r="446" spans="6:6" x14ac:dyDescent="0.2">
      <c r="F446" s="148"/>
    </row>
    <row r="447" spans="6:6" x14ac:dyDescent="0.2">
      <c r="F447" s="148"/>
    </row>
    <row r="448" spans="6:6" x14ac:dyDescent="0.2">
      <c r="F448" s="148"/>
    </row>
    <row r="449" spans="6:6" x14ac:dyDescent="0.2">
      <c r="F449" s="148"/>
    </row>
    <row r="450" spans="6:6" x14ac:dyDescent="0.2">
      <c r="F450" s="148"/>
    </row>
    <row r="451" spans="6:6" x14ac:dyDescent="0.2">
      <c r="F451" s="148"/>
    </row>
    <row r="452" spans="6:6" x14ac:dyDescent="0.2">
      <c r="F452" s="148"/>
    </row>
    <row r="453" spans="6:6" x14ac:dyDescent="0.2">
      <c r="F453" s="148"/>
    </row>
    <row r="454" spans="6:6" x14ac:dyDescent="0.2">
      <c r="F454" s="148"/>
    </row>
    <row r="455" spans="6:6" x14ac:dyDescent="0.2">
      <c r="F455" s="148"/>
    </row>
    <row r="456" spans="6:6" x14ac:dyDescent="0.2">
      <c r="F456" s="148"/>
    </row>
    <row r="457" spans="6:6" x14ac:dyDescent="0.2">
      <c r="F457" s="148"/>
    </row>
    <row r="458" spans="6:6" x14ac:dyDescent="0.2">
      <c r="F458" s="148"/>
    </row>
    <row r="459" spans="6:6" x14ac:dyDescent="0.2">
      <c r="F459" s="148"/>
    </row>
    <row r="460" spans="6:6" x14ac:dyDescent="0.2">
      <c r="F460" s="148"/>
    </row>
    <row r="461" spans="6:6" x14ac:dyDescent="0.2">
      <c r="F461" s="148"/>
    </row>
    <row r="462" spans="6:6" x14ac:dyDescent="0.2">
      <c r="F462" s="148"/>
    </row>
    <row r="463" spans="6:6" x14ac:dyDescent="0.2">
      <c r="F463" s="148"/>
    </row>
    <row r="464" spans="6:6" x14ac:dyDescent="0.2">
      <c r="F464" s="148"/>
    </row>
    <row r="465" spans="6:6" x14ac:dyDescent="0.2">
      <c r="F465" s="148"/>
    </row>
    <row r="466" spans="6:6" x14ac:dyDescent="0.2">
      <c r="F466" s="148"/>
    </row>
    <row r="467" spans="6:6" x14ac:dyDescent="0.2">
      <c r="F467" s="148"/>
    </row>
    <row r="468" spans="6:6" x14ac:dyDescent="0.2">
      <c r="F468" s="148"/>
    </row>
    <row r="469" spans="6:6" x14ac:dyDescent="0.2">
      <c r="F469" s="148"/>
    </row>
    <row r="470" spans="6:6" x14ac:dyDescent="0.2">
      <c r="F470" s="148"/>
    </row>
    <row r="471" spans="6:6" x14ac:dyDescent="0.2">
      <c r="F471" s="148"/>
    </row>
    <row r="472" spans="6:6" x14ac:dyDescent="0.2">
      <c r="F472" s="148"/>
    </row>
    <row r="473" spans="6:6" x14ac:dyDescent="0.2">
      <c r="F473" s="148"/>
    </row>
    <row r="474" spans="6:6" x14ac:dyDescent="0.2">
      <c r="F474" s="148"/>
    </row>
    <row r="475" spans="6:6" x14ac:dyDescent="0.2">
      <c r="F475" s="148"/>
    </row>
    <row r="476" spans="6:6" x14ac:dyDescent="0.2">
      <c r="F476" s="148"/>
    </row>
    <row r="477" spans="6:6" x14ac:dyDescent="0.2">
      <c r="F477" s="148"/>
    </row>
    <row r="478" spans="6:6" x14ac:dyDescent="0.2">
      <c r="F478" s="148"/>
    </row>
    <row r="479" spans="6:6" x14ac:dyDescent="0.2">
      <c r="F479" s="148"/>
    </row>
    <row r="480" spans="6:6" x14ac:dyDescent="0.2">
      <c r="F480" s="148"/>
    </row>
    <row r="481" spans="6:6" x14ac:dyDescent="0.2">
      <c r="F481" s="148"/>
    </row>
    <row r="482" spans="6:6" x14ac:dyDescent="0.2">
      <c r="F482" s="148"/>
    </row>
    <row r="483" spans="6:6" x14ac:dyDescent="0.2">
      <c r="F483" s="148"/>
    </row>
    <row r="484" spans="6:6" x14ac:dyDescent="0.2">
      <c r="F484" s="148"/>
    </row>
    <row r="485" spans="6:6" x14ac:dyDescent="0.2">
      <c r="F485" s="148"/>
    </row>
    <row r="486" spans="6:6" x14ac:dyDescent="0.2">
      <c r="F486" s="148"/>
    </row>
    <row r="487" spans="6:6" x14ac:dyDescent="0.2">
      <c r="F487" s="148"/>
    </row>
    <row r="488" spans="6:6" x14ac:dyDescent="0.2">
      <c r="F488" s="148"/>
    </row>
    <row r="489" spans="6:6" x14ac:dyDescent="0.2">
      <c r="F489" s="148"/>
    </row>
    <row r="490" spans="6:6" x14ac:dyDescent="0.2">
      <c r="F490" s="148"/>
    </row>
    <row r="491" spans="6:6" x14ac:dyDescent="0.2">
      <c r="F491" s="148"/>
    </row>
    <row r="492" spans="6:6" x14ac:dyDescent="0.2">
      <c r="F492" s="148"/>
    </row>
    <row r="493" spans="6:6" x14ac:dyDescent="0.2">
      <c r="F493" s="148"/>
    </row>
    <row r="494" spans="6:6" x14ac:dyDescent="0.2">
      <c r="F494" s="148"/>
    </row>
    <row r="495" spans="6:6" x14ac:dyDescent="0.2">
      <c r="F495" s="148"/>
    </row>
    <row r="496" spans="6:6" x14ac:dyDescent="0.2">
      <c r="F496" s="148"/>
    </row>
    <row r="497" spans="6:6" x14ac:dyDescent="0.2">
      <c r="F497" s="148"/>
    </row>
    <row r="498" spans="6:6" x14ac:dyDescent="0.2">
      <c r="F498" s="148"/>
    </row>
    <row r="499" spans="6:6" x14ac:dyDescent="0.2">
      <c r="F499" s="148"/>
    </row>
    <row r="500" spans="6:6" x14ac:dyDescent="0.2">
      <c r="F500" s="148"/>
    </row>
    <row r="501" spans="6:6" x14ac:dyDescent="0.2">
      <c r="F501" s="148"/>
    </row>
    <row r="502" spans="6:6" x14ac:dyDescent="0.2">
      <c r="F502" s="148"/>
    </row>
    <row r="503" spans="6:6" x14ac:dyDescent="0.2">
      <c r="F503" s="148"/>
    </row>
    <row r="504" spans="6:6" x14ac:dyDescent="0.2">
      <c r="F504" s="148"/>
    </row>
    <row r="505" spans="6:6" x14ac:dyDescent="0.2">
      <c r="F505" s="148"/>
    </row>
    <row r="506" spans="6:6" x14ac:dyDescent="0.2">
      <c r="F506" s="148"/>
    </row>
    <row r="507" spans="6:6" x14ac:dyDescent="0.2">
      <c r="F507" s="148"/>
    </row>
    <row r="508" spans="6:6" x14ac:dyDescent="0.2">
      <c r="F508" s="148"/>
    </row>
    <row r="509" spans="6:6" x14ac:dyDescent="0.2">
      <c r="F509" s="148"/>
    </row>
    <row r="510" spans="6:6" x14ac:dyDescent="0.2">
      <c r="F510" s="148"/>
    </row>
    <row r="511" spans="6:6" x14ac:dyDescent="0.2">
      <c r="F511" s="148"/>
    </row>
    <row r="512" spans="6:6" x14ac:dyDescent="0.2">
      <c r="F512" s="148"/>
    </row>
    <row r="513" spans="6:6" x14ac:dyDescent="0.2">
      <c r="F513" s="148"/>
    </row>
    <row r="514" spans="6:6" x14ac:dyDescent="0.2">
      <c r="F514" s="148"/>
    </row>
    <row r="515" spans="6:6" x14ac:dyDescent="0.2">
      <c r="F515" s="148"/>
    </row>
    <row r="516" spans="6:6" x14ac:dyDescent="0.2">
      <c r="F516" s="148"/>
    </row>
    <row r="517" spans="6:6" x14ac:dyDescent="0.2">
      <c r="F517" s="148"/>
    </row>
    <row r="518" spans="6:6" x14ac:dyDescent="0.2">
      <c r="F518" s="148"/>
    </row>
    <row r="519" spans="6:6" x14ac:dyDescent="0.2">
      <c r="F519" s="148"/>
    </row>
    <row r="520" spans="6:6" x14ac:dyDescent="0.2">
      <c r="F520" s="148"/>
    </row>
    <row r="521" spans="6:6" x14ac:dyDescent="0.2">
      <c r="F521" s="148"/>
    </row>
    <row r="522" spans="6:6" x14ac:dyDescent="0.2">
      <c r="F522" s="148"/>
    </row>
    <row r="523" spans="6:6" x14ac:dyDescent="0.2">
      <c r="F523" s="148"/>
    </row>
    <row r="524" spans="6:6" x14ac:dyDescent="0.2">
      <c r="F524" s="148"/>
    </row>
    <row r="525" spans="6:6" x14ac:dyDescent="0.2">
      <c r="F525" s="148"/>
    </row>
    <row r="526" spans="6:6" x14ac:dyDescent="0.2">
      <c r="F526" s="148"/>
    </row>
    <row r="527" spans="6:6" x14ac:dyDescent="0.2">
      <c r="F527" s="148"/>
    </row>
    <row r="528" spans="6:6" x14ac:dyDescent="0.2">
      <c r="F528" s="148"/>
    </row>
    <row r="529" spans="6:6" x14ac:dyDescent="0.2">
      <c r="F529" s="148"/>
    </row>
    <row r="530" spans="6:6" x14ac:dyDescent="0.2">
      <c r="F530" s="148"/>
    </row>
    <row r="531" spans="6:6" x14ac:dyDescent="0.2">
      <c r="F531" s="148"/>
    </row>
    <row r="532" spans="6:6" x14ac:dyDescent="0.2">
      <c r="F532" s="148"/>
    </row>
    <row r="533" spans="6:6" x14ac:dyDescent="0.2">
      <c r="F533" s="148"/>
    </row>
    <row r="534" spans="6:6" x14ac:dyDescent="0.2">
      <c r="F534" s="148"/>
    </row>
    <row r="535" spans="6:6" x14ac:dyDescent="0.2">
      <c r="F535" s="148"/>
    </row>
    <row r="536" spans="6:6" x14ac:dyDescent="0.2">
      <c r="F536" s="148"/>
    </row>
    <row r="537" spans="6:6" x14ac:dyDescent="0.2">
      <c r="F537" s="148"/>
    </row>
    <row r="538" spans="6:6" x14ac:dyDescent="0.2">
      <c r="F538" s="148"/>
    </row>
    <row r="539" spans="6:6" x14ac:dyDescent="0.2">
      <c r="F539" s="148"/>
    </row>
    <row r="540" spans="6:6" x14ac:dyDescent="0.2">
      <c r="F540" s="148"/>
    </row>
    <row r="541" spans="6:6" x14ac:dyDescent="0.2">
      <c r="F541" s="148"/>
    </row>
    <row r="542" spans="6:6" x14ac:dyDescent="0.2">
      <c r="F542" s="148"/>
    </row>
    <row r="543" spans="6:6" x14ac:dyDescent="0.2">
      <c r="F543" s="148"/>
    </row>
    <row r="544" spans="6:6" x14ac:dyDescent="0.2">
      <c r="F544" s="148"/>
    </row>
    <row r="545" spans="6:6" x14ac:dyDescent="0.2">
      <c r="F545" s="148"/>
    </row>
    <row r="546" spans="6:6" x14ac:dyDescent="0.2">
      <c r="F546" s="148"/>
    </row>
    <row r="547" spans="6:6" x14ac:dyDescent="0.2">
      <c r="F547" s="148"/>
    </row>
    <row r="548" spans="6:6" x14ac:dyDescent="0.2">
      <c r="F548" s="148"/>
    </row>
    <row r="549" spans="6:6" x14ac:dyDescent="0.2">
      <c r="F549" s="148"/>
    </row>
    <row r="550" spans="6:6" x14ac:dyDescent="0.2">
      <c r="F550" s="148"/>
    </row>
    <row r="551" spans="6:6" x14ac:dyDescent="0.2">
      <c r="F551" s="148"/>
    </row>
    <row r="552" spans="6:6" x14ac:dyDescent="0.2">
      <c r="F552" s="148"/>
    </row>
    <row r="553" spans="6:6" x14ac:dyDescent="0.2">
      <c r="F553" s="148"/>
    </row>
    <row r="554" spans="6:6" x14ac:dyDescent="0.2">
      <c r="F554" s="148"/>
    </row>
    <row r="555" spans="6:6" x14ac:dyDescent="0.2">
      <c r="F555" s="148"/>
    </row>
    <row r="556" spans="6:6" x14ac:dyDescent="0.2">
      <c r="F556" s="148"/>
    </row>
    <row r="557" spans="6:6" x14ac:dyDescent="0.2">
      <c r="F557" s="148"/>
    </row>
    <row r="558" spans="6:6" x14ac:dyDescent="0.2">
      <c r="F558" s="148"/>
    </row>
    <row r="559" spans="6:6" x14ac:dyDescent="0.2">
      <c r="F559" s="148"/>
    </row>
    <row r="560" spans="6:6" x14ac:dyDescent="0.2">
      <c r="F560" s="148"/>
    </row>
    <row r="561" spans="6:6" x14ac:dyDescent="0.2">
      <c r="F561" s="148"/>
    </row>
    <row r="562" spans="6:6" x14ac:dyDescent="0.2">
      <c r="F562" s="148"/>
    </row>
    <row r="563" spans="6:6" x14ac:dyDescent="0.2">
      <c r="F563" s="148"/>
    </row>
    <row r="564" spans="6:6" x14ac:dyDescent="0.2">
      <c r="F564" s="148"/>
    </row>
    <row r="565" spans="6:6" x14ac:dyDescent="0.2">
      <c r="F565" s="148"/>
    </row>
    <row r="566" spans="6:6" x14ac:dyDescent="0.2">
      <c r="F566" s="148"/>
    </row>
    <row r="567" spans="6:6" x14ac:dyDescent="0.2">
      <c r="F567" s="148"/>
    </row>
    <row r="568" spans="6:6" x14ac:dyDescent="0.2">
      <c r="F568" s="148"/>
    </row>
    <row r="569" spans="6:6" x14ac:dyDescent="0.2">
      <c r="F569" s="148"/>
    </row>
    <row r="570" spans="6:6" x14ac:dyDescent="0.2">
      <c r="F570" s="148"/>
    </row>
    <row r="571" spans="6:6" x14ac:dyDescent="0.2">
      <c r="F571" s="148"/>
    </row>
    <row r="572" spans="6:6" x14ac:dyDescent="0.2">
      <c r="F572" s="148"/>
    </row>
    <row r="573" spans="6:6" x14ac:dyDescent="0.2">
      <c r="F573" s="148"/>
    </row>
    <row r="574" spans="6:6" x14ac:dyDescent="0.2">
      <c r="F574" s="148"/>
    </row>
    <row r="575" spans="6:6" x14ac:dyDescent="0.2">
      <c r="F575" s="148"/>
    </row>
    <row r="576" spans="6:6" x14ac:dyDescent="0.2">
      <c r="F576" s="148"/>
    </row>
    <row r="577" spans="6:6" x14ac:dyDescent="0.2">
      <c r="F577" s="148"/>
    </row>
    <row r="578" spans="6:6" x14ac:dyDescent="0.2">
      <c r="F578" s="148"/>
    </row>
    <row r="579" spans="6:6" x14ac:dyDescent="0.2">
      <c r="F579" s="148"/>
    </row>
    <row r="580" spans="6:6" x14ac:dyDescent="0.2">
      <c r="F580" s="148"/>
    </row>
    <row r="581" spans="6:6" x14ac:dyDescent="0.2">
      <c r="F581" s="148"/>
    </row>
    <row r="582" spans="6:6" x14ac:dyDescent="0.2">
      <c r="F582" s="148"/>
    </row>
    <row r="583" spans="6:6" x14ac:dyDescent="0.2">
      <c r="F583" s="148"/>
    </row>
    <row r="584" spans="6:6" x14ac:dyDescent="0.2">
      <c r="F584" s="148"/>
    </row>
    <row r="585" spans="6:6" x14ac:dyDescent="0.2">
      <c r="F585" s="148"/>
    </row>
    <row r="586" spans="6:6" x14ac:dyDescent="0.2">
      <c r="F586" s="148"/>
    </row>
    <row r="587" spans="6:6" x14ac:dyDescent="0.2">
      <c r="F587" s="148"/>
    </row>
    <row r="588" spans="6:6" x14ac:dyDescent="0.2">
      <c r="F588" s="148"/>
    </row>
    <row r="589" spans="6:6" x14ac:dyDescent="0.2">
      <c r="F589" s="148"/>
    </row>
    <row r="590" spans="6:6" x14ac:dyDescent="0.2">
      <c r="F590" s="148"/>
    </row>
    <row r="591" spans="6:6" x14ac:dyDescent="0.2">
      <c r="F591" s="148"/>
    </row>
    <row r="592" spans="6:6" x14ac:dyDescent="0.2">
      <c r="F592" s="148"/>
    </row>
    <row r="593" spans="6:6" x14ac:dyDescent="0.2">
      <c r="F593" s="148"/>
    </row>
    <row r="594" spans="6:6" x14ac:dyDescent="0.2">
      <c r="F594" s="148"/>
    </row>
    <row r="595" spans="6:6" x14ac:dyDescent="0.2">
      <c r="F595" s="148"/>
    </row>
    <row r="596" spans="6:6" x14ac:dyDescent="0.2">
      <c r="F596" s="148"/>
    </row>
    <row r="597" spans="6:6" x14ac:dyDescent="0.2">
      <c r="F597" s="148"/>
    </row>
    <row r="598" spans="6:6" x14ac:dyDescent="0.2">
      <c r="F598" s="148"/>
    </row>
    <row r="599" spans="6:6" x14ac:dyDescent="0.2">
      <c r="F599" s="148"/>
    </row>
    <row r="600" spans="6:6" x14ac:dyDescent="0.2">
      <c r="F600" s="148"/>
    </row>
    <row r="601" spans="6:6" x14ac:dyDescent="0.2">
      <c r="F601" s="148"/>
    </row>
    <row r="602" spans="6:6" x14ac:dyDescent="0.2">
      <c r="F602" s="148"/>
    </row>
    <row r="603" spans="6:6" x14ac:dyDescent="0.2">
      <c r="F603" s="148"/>
    </row>
    <row r="604" spans="6:6" x14ac:dyDescent="0.2">
      <c r="F604" s="148"/>
    </row>
    <row r="605" spans="6:6" x14ac:dyDescent="0.2">
      <c r="F605" s="148"/>
    </row>
    <row r="606" spans="6:6" x14ac:dyDescent="0.2">
      <c r="F606" s="148"/>
    </row>
    <row r="607" spans="6:6" x14ac:dyDescent="0.2">
      <c r="F607" s="148"/>
    </row>
    <row r="608" spans="6:6" x14ac:dyDescent="0.2">
      <c r="F608" s="148"/>
    </row>
    <row r="609" spans="6:6" x14ac:dyDescent="0.2">
      <c r="F609" s="148"/>
    </row>
    <row r="610" spans="6:6" x14ac:dyDescent="0.2">
      <c r="F610" s="148"/>
    </row>
    <row r="611" spans="6:6" x14ac:dyDescent="0.2">
      <c r="F611" s="148"/>
    </row>
    <row r="612" spans="6:6" x14ac:dyDescent="0.2">
      <c r="F612" s="148"/>
    </row>
    <row r="613" spans="6:6" x14ac:dyDescent="0.2">
      <c r="F613" s="148"/>
    </row>
    <row r="614" spans="6:6" x14ac:dyDescent="0.2">
      <c r="F614" s="148"/>
    </row>
    <row r="615" spans="6:6" x14ac:dyDescent="0.2">
      <c r="F615" s="148"/>
    </row>
    <row r="616" spans="6:6" x14ac:dyDescent="0.2">
      <c r="F616" s="148"/>
    </row>
    <row r="617" spans="6:6" x14ac:dyDescent="0.2">
      <c r="F617" s="148"/>
    </row>
    <row r="618" spans="6:6" x14ac:dyDescent="0.2">
      <c r="F618" s="148"/>
    </row>
    <row r="619" spans="6:6" x14ac:dyDescent="0.2">
      <c r="F619" s="148"/>
    </row>
    <row r="620" spans="6:6" x14ac:dyDescent="0.2">
      <c r="F620" s="148"/>
    </row>
    <row r="621" spans="6:6" x14ac:dyDescent="0.2">
      <c r="F621" s="148"/>
    </row>
    <row r="622" spans="6:6" x14ac:dyDescent="0.2">
      <c r="F622" s="148"/>
    </row>
    <row r="623" spans="6:6" x14ac:dyDescent="0.2">
      <c r="F623" s="148"/>
    </row>
    <row r="624" spans="6:6" x14ac:dyDescent="0.2">
      <c r="F624" s="148"/>
    </row>
    <row r="625" spans="6:6" x14ac:dyDescent="0.2">
      <c r="F625" s="148"/>
    </row>
    <row r="626" spans="6:6" x14ac:dyDescent="0.2">
      <c r="F626" s="148"/>
    </row>
    <row r="627" spans="6:6" x14ac:dyDescent="0.2">
      <c r="F627" s="148"/>
    </row>
    <row r="628" spans="6:6" x14ac:dyDescent="0.2">
      <c r="F628" s="148"/>
    </row>
    <row r="629" spans="6:6" x14ac:dyDescent="0.2">
      <c r="F629" s="148"/>
    </row>
    <row r="630" spans="6:6" x14ac:dyDescent="0.2">
      <c r="F630" s="148"/>
    </row>
    <row r="631" spans="6:6" x14ac:dyDescent="0.2">
      <c r="F631" s="148"/>
    </row>
    <row r="632" spans="6:6" x14ac:dyDescent="0.2">
      <c r="F632" s="148"/>
    </row>
    <row r="633" spans="6:6" x14ac:dyDescent="0.2">
      <c r="F633" s="148"/>
    </row>
    <row r="634" spans="6:6" x14ac:dyDescent="0.2">
      <c r="F634" s="148"/>
    </row>
    <row r="635" spans="6:6" x14ac:dyDescent="0.2">
      <c r="F635" s="148"/>
    </row>
    <row r="636" spans="6:6" x14ac:dyDescent="0.2">
      <c r="F636" s="148"/>
    </row>
    <row r="637" spans="6:6" x14ac:dyDescent="0.2">
      <c r="F637" s="148"/>
    </row>
    <row r="638" spans="6:6" x14ac:dyDescent="0.2">
      <c r="F638" s="148"/>
    </row>
    <row r="639" spans="6:6" x14ac:dyDescent="0.2">
      <c r="F639" s="148"/>
    </row>
    <row r="640" spans="6:6" x14ac:dyDescent="0.2">
      <c r="F640" s="148"/>
    </row>
    <row r="641" spans="6:6" x14ac:dyDescent="0.2">
      <c r="F641" s="148"/>
    </row>
    <row r="642" spans="6:6" x14ac:dyDescent="0.2">
      <c r="F642" s="148"/>
    </row>
    <row r="643" spans="6:6" x14ac:dyDescent="0.2">
      <c r="F643" s="148"/>
    </row>
    <row r="644" spans="6:6" x14ac:dyDescent="0.2">
      <c r="F644" s="148"/>
    </row>
    <row r="645" spans="6:6" x14ac:dyDescent="0.2">
      <c r="F645" s="148"/>
    </row>
    <row r="646" spans="6:6" x14ac:dyDescent="0.2">
      <c r="F646" s="148"/>
    </row>
    <row r="647" spans="6:6" x14ac:dyDescent="0.2">
      <c r="F647" s="148"/>
    </row>
    <row r="648" spans="6:6" x14ac:dyDescent="0.2">
      <c r="F648" s="148"/>
    </row>
    <row r="649" spans="6:6" x14ac:dyDescent="0.2">
      <c r="F649" s="148"/>
    </row>
    <row r="650" spans="6:6" x14ac:dyDescent="0.2">
      <c r="F650" s="148"/>
    </row>
    <row r="651" spans="6:6" x14ac:dyDescent="0.2">
      <c r="F651" s="148"/>
    </row>
    <row r="652" spans="6:6" x14ac:dyDescent="0.2">
      <c r="F652" s="148"/>
    </row>
    <row r="653" spans="6:6" x14ac:dyDescent="0.2">
      <c r="F653" s="148"/>
    </row>
    <row r="654" spans="6:6" x14ac:dyDescent="0.2">
      <c r="F654" s="148"/>
    </row>
    <row r="655" spans="6:6" x14ac:dyDescent="0.2">
      <c r="F655" s="148"/>
    </row>
    <row r="656" spans="6:6" x14ac:dyDescent="0.2">
      <c r="F656" s="148"/>
    </row>
  </sheetData>
  <pageMargins left="0.25" right="0.25" top="0.95" bottom="0.75" header="0.09" footer="0.3"/>
  <pageSetup scale="66" orientation="portrait" r:id="rId1"/>
  <headerFooter alignWithMargins="0">
    <oddHeader>&amp;CDepartment of Administrative Services
Major Maintenance 
2000
&amp;A
&amp;D</oddHeader>
    <oddFooter>&amp;LAcct Codes 0017-335-2000
Reversion 6/30/2027&amp;C&amp;Z&amp;F&amp;R&amp;P/&amp;N</oddFoot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70C0"/>
    <pageSetUpPr fitToPage="1"/>
  </sheetPr>
  <dimension ref="A1:AD41"/>
  <sheetViews>
    <sheetView zoomScaleNormal="100" workbookViewId="0">
      <selection activeCell="E9" sqref="E9"/>
    </sheetView>
  </sheetViews>
  <sheetFormatPr defaultColWidth="11.42578125" defaultRowHeight="12.75" x14ac:dyDescent="0.2"/>
  <cols>
    <col min="1" max="1" width="23" style="148" customWidth="1"/>
    <col min="2" max="2" width="11" style="158" customWidth="1"/>
    <col min="3" max="3" width="8.5703125" style="158" customWidth="1"/>
    <col min="4" max="4" width="11.42578125" style="158" customWidth="1"/>
    <col min="5" max="5" width="27.85546875" style="43" customWidth="1"/>
    <col min="6" max="6" width="17.140625" style="162" customWidth="1"/>
    <col min="7" max="7" width="12.42578125" style="162" customWidth="1"/>
    <col min="8" max="8" width="15.42578125" style="162" customWidth="1"/>
    <col min="9" max="16384" width="11.42578125" style="43"/>
  </cols>
  <sheetData>
    <row r="1" spans="1:30" s="136" customFormat="1" ht="24.75" customHeight="1" x14ac:dyDescent="0.25">
      <c r="A1" s="31" t="str">
        <f>'RECAP #9436.00'!B1</f>
        <v>DAS TH Residence Elevator Replacement</v>
      </c>
      <c r="B1" s="31"/>
      <c r="C1" s="31"/>
      <c r="D1" s="31"/>
      <c r="E1" s="133"/>
      <c r="F1" s="133"/>
      <c r="G1" s="133"/>
      <c r="H1" s="134"/>
      <c r="J1" s="43"/>
      <c r="K1" s="43"/>
      <c r="L1" s="43"/>
      <c r="M1" s="43"/>
      <c r="N1" s="43"/>
      <c r="O1" s="43"/>
      <c r="P1" s="43"/>
      <c r="Q1" s="43"/>
      <c r="R1" s="43"/>
      <c r="S1" s="43"/>
      <c r="T1" s="43"/>
      <c r="U1" s="43"/>
      <c r="V1" s="43"/>
      <c r="W1" s="43"/>
      <c r="X1" s="43"/>
      <c r="Y1" s="43"/>
      <c r="Z1" s="43"/>
      <c r="AA1" s="43"/>
      <c r="AB1" s="43"/>
      <c r="AC1" s="43"/>
      <c r="AD1" s="43"/>
    </row>
    <row r="2" spans="1:30" s="136" customFormat="1" ht="15.75" x14ac:dyDescent="0.25">
      <c r="A2" s="32" t="str">
        <f>'RECAP #9436.00'!B2</f>
        <v>Project # 9436.00</v>
      </c>
      <c r="E2" s="133"/>
      <c r="F2" s="133"/>
      <c r="G2" s="133"/>
      <c r="H2" s="134"/>
      <c r="J2" s="43"/>
      <c r="K2" s="43"/>
      <c r="L2" s="43"/>
      <c r="M2" s="43"/>
      <c r="N2" s="43"/>
      <c r="O2" s="43"/>
      <c r="P2" s="43"/>
      <c r="Q2" s="43"/>
      <c r="R2" s="43"/>
      <c r="S2" s="43"/>
      <c r="T2" s="43"/>
      <c r="U2" s="43"/>
      <c r="V2" s="43"/>
      <c r="W2" s="43"/>
      <c r="X2" s="43"/>
      <c r="Y2" s="43"/>
      <c r="Z2" s="43"/>
      <c r="AA2" s="43"/>
      <c r="AB2" s="43"/>
      <c r="AC2" s="43"/>
      <c r="AD2" s="43"/>
    </row>
    <row r="3" spans="1:30" s="136" customFormat="1" ht="15.75" x14ac:dyDescent="0.25">
      <c r="A3" s="137" t="str">
        <f>'RECAP #9436.00'!B3</f>
        <v>Program code 943600</v>
      </c>
      <c r="E3" s="138" t="str">
        <f>'RECAP #9436.00'!E3</f>
        <v>Major Program 4D03</v>
      </c>
      <c r="G3" s="133"/>
      <c r="H3" s="134"/>
      <c r="J3" s="43"/>
      <c r="K3" s="43"/>
      <c r="L3" s="43"/>
      <c r="M3" s="43"/>
      <c r="N3" s="43"/>
      <c r="O3" s="43"/>
      <c r="P3" s="43"/>
      <c r="Q3" s="43"/>
      <c r="R3" s="43"/>
      <c r="S3" s="43"/>
      <c r="T3" s="43"/>
      <c r="U3" s="43"/>
      <c r="V3" s="43"/>
      <c r="W3" s="43"/>
      <c r="X3" s="43"/>
      <c r="Y3" s="43"/>
      <c r="Z3" s="43"/>
      <c r="AA3" s="43"/>
      <c r="AB3" s="43"/>
      <c r="AC3" s="43"/>
      <c r="AD3" s="43"/>
    </row>
    <row r="4" spans="1:30" s="136" customFormat="1" ht="15.75" x14ac:dyDescent="0.25">
      <c r="A4" s="260" t="s">
        <v>34</v>
      </c>
      <c r="B4" s="32"/>
      <c r="C4" s="32"/>
      <c r="D4" s="32"/>
      <c r="E4" s="139"/>
      <c r="G4" s="134"/>
      <c r="H4" s="134"/>
      <c r="J4" s="43"/>
      <c r="K4" s="43"/>
      <c r="L4" s="43"/>
      <c r="M4" s="43"/>
      <c r="N4" s="43"/>
      <c r="O4" s="43"/>
      <c r="P4" s="43"/>
      <c r="Q4" s="43"/>
      <c r="R4" s="43"/>
      <c r="S4" s="43"/>
      <c r="T4" s="43"/>
      <c r="U4" s="43"/>
      <c r="V4" s="43"/>
      <c r="W4" s="43"/>
      <c r="X4" s="43"/>
      <c r="Y4" s="43"/>
      <c r="Z4" s="43"/>
      <c r="AA4" s="43"/>
      <c r="AB4" s="43"/>
      <c r="AC4" s="43"/>
      <c r="AD4" s="43"/>
    </row>
    <row r="5" spans="1:30" s="136" customFormat="1" ht="15.75" x14ac:dyDescent="0.25">
      <c r="A5" s="32"/>
      <c r="B5" s="135"/>
      <c r="C5" s="135"/>
      <c r="D5" s="135"/>
      <c r="E5" s="74" t="s">
        <v>35</v>
      </c>
      <c r="G5" s="43"/>
      <c r="H5" s="134"/>
      <c r="J5" s="43"/>
      <c r="K5" s="43"/>
      <c r="L5" s="43"/>
      <c r="M5" s="43"/>
      <c r="N5" s="43"/>
      <c r="O5" s="43"/>
      <c r="P5" s="43"/>
      <c r="Q5" s="43"/>
      <c r="R5" s="43"/>
      <c r="S5" s="43"/>
      <c r="T5" s="43"/>
      <c r="U5" s="43"/>
      <c r="V5" s="43"/>
      <c r="W5" s="43"/>
      <c r="X5" s="43"/>
      <c r="Y5" s="43"/>
      <c r="Z5" s="43"/>
      <c r="AA5" s="43"/>
      <c r="AB5" s="43"/>
      <c r="AC5" s="43"/>
      <c r="AD5" s="43"/>
    </row>
    <row r="6" spans="1:30" s="136" customFormat="1" ht="15.75" x14ac:dyDescent="0.25">
      <c r="A6" s="140" t="s">
        <v>68</v>
      </c>
      <c r="B6" s="32"/>
      <c r="C6" s="32"/>
      <c r="D6" s="32"/>
      <c r="E6" s="138" t="s">
        <v>161</v>
      </c>
      <c r="F6" s="135"/>
      <c r="G6" s="43"/>
      <c r="H6" s="134"/>
      <c r="J6" s="43"/>
      <c r="K6" s="43"/>
      <c r="L6" s="43"/>
      <c r="M6" s="43"/>
      <c r="N6" s="43"/>
      <c r="O6" s="43"/>
      <c r="P6" s="43"/>
      <c r="Q6" s="43"/>
      <c r="R6" s="43"/>
      <c r="S6" s="43"/>
      <c r="T6" s="43"/>
      <c r="U6" s="43"/>
      <c r="V6" s="43"/>
      <c r="W6" s="43"/>
      <c r="X6" s="43"/>
      <c r="Y6" s="43"/>
      <c r="Z6" s="43"/>
      <c r="AA6" s="43"/>
      <c r="AB6" s="43"/>
      <c r="AC6" s="43"/>
      <c r="AD6" s="43"/>
    </row>
    <row r="7" spans="1:30" s="136" customFormat="1" ht="15.75" x14ac:dyDescent="0.25">
      <c r="A7" s="32" t="str">
        <f>'RECAP #9436.00'!B6</f>
        <v>Project Manager - James T.</v>
      </c>
      <c r="B7" s="144"/>
      <c r="C7" s="144"/>
      <c r="D7" s="144"/>
      <c r="E7" s="144"/>
      <c r="G7" s="134"/>
      <c r="H7" s="134"/>
      <c r="J7" s="43"/>
      <c r="K7" s="43"/>
      <c r="L7" s="43"/>
      <c r="M7" s="43"/>
      <c r="N7" s="43"/>
      <c r="O7" s="43"/>
      <c r="P7" s="43"/>
      <c r="Q7" s="43"/>
      <c r="R7" s="43"/>
      <c r="S7" s="43"/>
      <c r="T7" s="43"/>
      <c r="U7" s="43"/>
      <c r="V7" s="43"/>
      <c r="W7" s="43"/>
      <c r="X7" s="43"/>
      <c r="Y7" s="43"/>
      <c r="Z7" s="43"/>
      <c r="AA7" s="43"/>
      <c r="AB7" s="43"/>
      <c r="AC7" s="43"/>
      <c r="AD7" s="43"/>
    </row>
    <row r="8" spans="1:30" s="135" customFormat="1" ht="32.25" thickBot="1" x14ac:dyDescent="0.3">
      <c r="A8" s="145" t="s">
        <v>36</v>
      </c>
      <c r="B8" s="146" t="s">
        <v>21</v>
      </c>
      <c r="C8" s="261" t="s">
        <v>31</v>
      </c>
      <c r="D8" s="261" t="s">
        <v>32</v>
      </c>
      <c r="E8" s="147" t="s">
        <v>22</v>
      </c>
      <c r="F8" s="131" t="s">
        <v>37</v>
      </c>
      <c r="G8" s="131" t="s">
        <v>25</v>
      </c>
      <c r="H8" s="131" t="s">
        <v>26</v>
      </c>
      <c r="J8" s="43"/>
      <c r="K8" s="43"/>
      <c r="L8" s="43"/>
      <c r="M8" s="43"/>
      <c r="N8" s="43"/>
      <c r="O8" s="43"/>
      <c r="P8" s="43"/>
      <c r="Q8" s="43"/>
      <c r="R8" s="43"/>
      <c r="S8" s="43"/>
      <c r="T8" s="43"/>
      <c r="U8" s="43"/>
      <c r="V8" s="43"/>
      <c r="W8" s="43"/>
      <c r="X8" s="43"/>
      <c r="Y8" s="43"/>
      <c r="Z8" s="43"/>
      <c r="AA8" s="43"/>
      <c r="AB8" s="43"/>
      <c r="AC8" s="43"/>
      <c r="AD8" s="43"/>
    </row>
    <row r="9" spans="1:30" x14ac:dyDescent="0.2">
      <c r="A9" s="157" t="s">
        <v>200</v>
      </c>
      <c r="B9" s="149">
        <v>45770</v>
      </c>
      <c r="C9" s="262" t="s">
        <v>201</v>
      </c>
      <c r="D9" s="262" t="s">
        <v>202</v>
      </c>
      <c r="E9" s="263" t="s">
        <v>203</v>
      </c>
      <c r="F9" s="264" t="s">
        <v>204</v>
      </c>
      <c r="G9" s="155">
        <v>694</v>
      </c>
      <c r="H9" s="162">
        <f>G9</f>
        <v>694</v>
      </c>
    </row>
    <row r="10" spans="1:30" x14ac:dyDescent="0.2">
      <c r="A10" s="263" t="s">
        <v>369</v>
      </c>
      <c r="B10" s="149">
        <v>45973</v>
      </c>
      <c r="C10" s="262" t="s">
        <v>370</v>
      </c>
      <c r="D10" s="149" t="s">
        <v>371</v>
      </c>
      <c r="E10" s="43" t="s">
        <v>367</v>
      </c>
      <c r="F10" s="265" t="s">
        <v>368</v>
      </c>
      <c r="G10" s="155">
        <v>536.32000000000005</v>
      </c>
      <c r="H10" s="162">
        <f>H9+G10</f>
        <v>1230.3200000000002</v>
      </c>
    </row>
    <row r="11" spans="1:30" x14ac:dyDescent="0.2">
      <c r="A11" s="262"/>
      <c r="B11" s="149"/>
      <c r="C11" s="149"/>
      <c r="D11" s="149"/>
      <c r="F11" s="265"/>
      <c r="H11" s="162">
        <f t="shared" ref="H11:H20" si="0">H10+G11</f>
        <v>1230.3200000000002</v>
      </c>
    </row>
    <row r="12" spans="1:30" x14ac:dyDescent="0.2">
      <c r="A12" s="262" t="s">
        <v>5</v>
      </c>
      <c r="B12" s="149" t="s">
        <v>5</v>
      </c>
      <c r="C12" s="149"/>
      <c r="D12" s="149"/>
      <c r="E12" s="43" t="s">
        <v>5</v>
      </c>
      <c r="F12" s="265"/>
      <c r="H12" s="162">
        <f t="shared" si="0"/>
        <v>1230.3200000000002</v>
      </c>
    </row>
    <row r="13" spans="1:30" x14ac:dyDescent="0.2">
      <c r="A13" s="262" t="s">
        <v>5</v>
      </c>
      <c r="B13" s="149" t="s">
        <v>5</v>
      </c>
      <c r="C13" s="149"/>
      <c r="D13" s="149"/>
      <c r="E13" s="43" t="s">
        <v>5</v>
      </c>
      <c r="F13" s="265"/>
      <c r="H13" s="162">
        <f t="shared" si="0"/>
        <v>1230.3200000000002</v>
      </c>
    </row>
    <row r="14" spans="1:30" x14ac:dyDescent="0.2">
      <c r="A14" s="262"/>
      <c r="B14" s="149"/>
      <c r="C14" s="149"/>
      <c r="D14" s="149"/>
      <c r="F14" s="265"/>
      <c r="H14" s="162">
        <f t="shared" si="0"/>
        <v>1230.3200000000002</v>
      </c>
    </row>
    <row r="15" spans="1:30" x14ac:dyDescent="0.2">
      <c r="A15" s="262"/>
      <c r="B15" s="149"/>
      <c r="C15" s="149"/>
      <c r="D15" s="149"/>
      <c r="E15" s="38"/>
      <c r="F15" s="265"/>
      <c r="H15" s="162">
        <f t="shared" si="0"/>
        <v>1230.3200000000002</v>
      </c>
    </row>
    <row r="16" spans="1:30" x14ac:dyDescent="0.2">
      <c r="A16" s="262"/>
      <c r="B16" s="149"/>
      <c r="C16" s="149"/>
      <c r="D16" s="149"/>
      <c r="F16" s="265"/>
      <c r="H16" s="162">
        <f t="shared" si="0"/>
        <v>1230.3200000000002</v>
      </c>
    </row>
    <row r="17" spans="1:30" x14ac:dyDescent="0.2">
      <c r="B17" s="149"/>
      <c r="C17" s="149"/>
      <c r="D17" s="149"/>
      <c r="F17" s="265"/>
      <c r="H17" s="162">
        <f t="shared" si="0"/>
        <v>1230.3200000000002</v>
      </c>
    </row>
    <row r="18" spans="1:30" x14ac:dyDescent="0.2">
      <c r="B18" s="149"/>
      <c r="C18" s="149"/>
      <c r="D18" s="149"/>
      <c r="F18" s="265"/>
      <c r="H18" s="162">
        <f t="shared" si="0"/>
        <v>1230.3200000000002</v>
      </c>
    </row>
    <row r="19" spans="1:30" x14ac:dyDescent="0.2">
      <c r="B19" s="149"/>
      <c r="C19" s="149"/>
      <c r="D19" s="149"/>
      <c r="F19" s="265"/>
      <c r="H19" s="162">
        <f t="shared" si="0"/>
        <v>1230.3200000000002</v>
      </c>
    </row>
    <row r="20" spans="1:30" x14ac:dyDescent="0.2">
      <c r="B20" s="149"/>
      <c r="C20" s="149"/>
      <c r="D20" s="149"/>
      <c r="F20" s="265"/>
      <c r="H20" s="162">
        <f t="shared" si="0"/>
        <v>1230.3200000000002</v>
      </c>
    </row>
    <row r="21" spans="1:30" x14ac:dyDescent="0.2">
      <c r="G21" s="43"/>
    </row>
    <row r="22" spans="1:30" s="38" customFormat="1" ht="16.5" thickBot="1" x14ac:dyDescent="0.3">
      <c r="A22" s="170"/>
      <c r="B22" s="165"/>
      <c r="C22" s="165"/>
      <c r="D22" s="165"/>
      <c r="E22" s="266" t="s">
        <v>28</v>
      </c>
      <c r="F22" s="267"/>
      <c r="G22" s="161">
        <f>SUM(G9:G21)</f>
        <v>1230.3200000000002</v>
      </c>
      <c r="H22" s="267"/>
      <c r="J22" s="135"/>
      <c r="K22" s="135"/>
      <c r="L22" s="135"/>
      <c r="M22" s="135"/>
      <c r="N22" s="135"/>
      <c r="O22" s="135"/>
      <c r="P22" s="135"/>
      <c r="Q22" s="135"/>
      <c r="R22" s="135"/>
      <c r="S22" s="135"/>
      <c r="T22" s="135"/>
      <c r="U22" s="135"/>
      <c r="V22" s="135"/>
      <c r="W22" s="135"/>
      <c r="X22" s="135"/>
      <c r="Y22" s="135"/>
      <c r="Z22" s="135"/>
      <c r="AA22" s="135"/>
      <c r="AB22" s="135"/>
      <c r="AC22" s="135"/>
      <c r="AD22" s="135"/>
    </row>
    <row r="23" spans="1:30" ht="13.5" thickTop="1" x14ac:dyDescent="0.2"/>
    <row r="24" spans="1:30" x14ac:dyDescent="0.2">
      <c r="G24" s="43"/>
    </row>
    <row r="25" spans="1:30" x14ac:dyDescent="0.2">
      <c r="A25" s="43"/>
      <c r="B25" s="43"/>
      <c r="C25" s="43"/>
      <c r="D25" s="43"/>
      <c r="F25" s="43"/>
      <c r="G25" s="43"/>
      <c r="H25" s="43"/>
    </row>
    <row r="26" spans="1:30" x14ac:dyDescent="0.2">
      <c r="A26" s="43"/>
      <c r="B26" s="43"/>
      <c r="C26" s="43"/>
      <c r="D26" s="43"/>
      <c r="F26" s="43"/>
      <c r="G26" s="43"/>
      <c r="H26" s="43"/>
    </row>
    <row r="27" spans="1:30" x14ac:dyDescent="0.2">
      <c r="A27" s="43"/>
      <c r="B27" s="43"/>
      <c r="C27" s="43"/>
      <c r="D27" s="43"/>
      <c r="F27" s="43"/>
      <c r="G27" s="43"/>
      <c r="H27" s="43"/>
    </row>
    <row r="28" spans="1:30" x14ac:dyDescent="0.2">
      <c r="A28" s="43"/>
      <c r="B28" s="43"/>
      <c r="C28" s="43"/>
      <c r="D28" s="43"/>
      <c r="F28" s="43"/>
      <c r="G28" s="43"/>
      <c r="H28" s="43"/>
    </row>
    <row r="29" spans="1:30" x14ac:dyDescent="0.2">
      <c r="A29" s="43"/>
      <c r="B29" s="43"/>
      <c r="C29" s="43"/>
      <c r="D29" s="43"/>
      <c r="F29" s="43"/>
      <c r="G29" s="43"/>
      <c r="H29" s="43"/>
    </row>
    <row r="30" spans="1:30" x14ac:dyDescent="0.2">
      <c r="A30" s="43"/>
      <c r="B30" s="43"/>
      <c r="C30" s="43"/>
      <c r="D30" s="43"/>
      <c r="F30" s="43"/>
      <c r="G30" s="43"/>
      <c r="H30" s="43"/>
    </row>
    <row r="31" spans="1:30" x14ac:dyDescent="0.2">
      <c r="A31" s="43"/>
      <c r="B31" s="43"/>
      <c r="C31" s="43"/>
      <c r="D31" s="43"/>
      <c r="F31" s="43"/>
      <c r="G31" s="43"/>
      <c r="H31" s="43"/>
    </row>
    <row r="32" spans="1:30" x14ac:dyDescent="0.2">
      <c r="A32" s="43"/>
      <c r="B32" s="43"/>
      <c r="C32" s="43"/>
      <c r="D32" s="43"/>
      <c r="F32" s="43"/>
      <c r="G32" s="43"/>
      <c r="H32" s="43"/>
    </row>
    <row r="33" spans="7:7" s="43" customFormat="1" x14ac:dyDescent="0.2"/>
    <row r="34" spans="7:7" s="43" customFormat="1" x14ac:dyDescent="0.2"/>
    <row r="35" spans="7:7" s="43" customFormat="1" x14ac:dyDescent="0.2"/>
    <row r="36" spans="7:7" s="43" customFormat="1" x14ac:dyDescent="0.2"/>
    <row r="37" spans="7:7" s="43" customFormat="1" x14ac:dyDescent="0.2"/>
    <row r="38" spans="7:7" s="43" customFormat="1" x14ac:dyDescent="0.2"/>
    <row r="39" spans="7:7" s="43" customFormat="1" x14ac:dyDescent="0.2"/>
    <row r="40" spans="7:7" s="43" customFormat="1" x14ac:dyDescent="0.2"/>
    <row r="41" spans="7:7" s="43" customFormat="1" x14ac:dyDescent="0.2">
      <c r="G41" s="162"/>
    </row>
  </sheetData>
  <pageMargins left="0.25" right="0.25" top="0.95" bottom="0.75" header="0.09" footer="0.3"/>
  <pageSetup scale="80" orientation="portrait" r:id="rId1"/>
  <headerFooter alignWithMargins="0">
    <oddHeader>&amp;CDepartment of Administrative Services
Major Maintenance 
2000
&amp;A
&amp;D</oddHeader>
    <oddFooter>&amp;LAcct Codes 0017-335-2000
Reversion 6/30/2027
&amp;C&amp;Z&amp;F&amp;R&amp;P/&amp;N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70C0"/>
    <pageSetUpPr fitToPage="1"/>
  </sheetPr>
  <dimension ref="A1:J627"/>
  <sheetViews>
    <sheetView zoomScaleNormal="100" workbookViewId="0">
      <selection activeCell="E9" sqref="E9"/>
    </sheetView>
  </sheetViews>
  <sheetFormatPr defaultColWidth="11.42578125" defaultRowHeight="12.75" x14ac:dyDescent="0.2"/>
  <cols>
    <col min="1" max="1" width="24.5703125" style="148" customWidth="1"/>
    <col min="2" max="2" width="9.42578125" style="150" customWidth="1"/>
    <col min="3" max="3" width="25" style="158" bestFit="1" customWidth="1"/>
    <col min="4" max="4" width="14.42578125" style="43" customWidth="1"/>
    <col min="5" max="5" width="13.5703125" style="162" customWidth="1"/>
    <col min="6" max="6" width="12.42578125" style="162" customWidth="1"/>
    <col min="7" max="7" width="14.85546875" style="162" customWidth="1"/>
    <col min="8" max="8" width="12.42578125" style="43" customWidth="1"/>
    <col min="9" max="9" width="7.140625" style="43" customWidth="1"/>
    <col min="10" max="10" width="5.7109375" style="43" customWidth="1"/>
    <col min="11" max="16384" width="11.42578125" style="43"/>
  </cols>
  <sheetData>
    <row r="1" spans="1:10" s="135" customFormat="1" ht="24.75" customHeight="1" x14ac:dyDescent="0.25">
      <c r="A1" s="31" t="str">
        <f>'RECAP #9436.00'!B1</f>
        <v>DAS TH Residence Elevator Replacement</v>
      </c>
      <c r="B1" s="31"/>
      <c r="C1" s="133"/>
      <c r="D1" s="133"/>
      <c r="E1" s="133"/>
      <c r="F1" s="134"/>
      <c r="G1" s="134"/>
    </row>
    <row r="2" spans="1:10" s="135" customFormat="1" ht="15.75" x14ac:dyDescent="0.25">
      <c r="A2" s="32" t="str">
        <f>'RECAP #9436.00'!B2</f>
        <v>Project # 9436.00</v>
      </c>
      <c r="B2" s="136"/>
      <c r="C2" s="133"/>
      <c r="D2" s="133"/>
      <c r="E2" s="133"/>
      <c r="F2" s="134"/>
      <c r="G2" s="134"/>
    </row>
    <row r="3" spans="1:10" s="135" customFormat="1" ht="15.75" x14ac:dyDescent="0.25">
      <c r="A3" s="137" t="str">
        <f>'RECAP #9436.00'!B3</f>
        <v>Program code 943600</v>
      </c>
      <c r="B3" s="136"/>
      <c r="C3" s="133"/>
      <c r="D3" s="138" t="str">
        <f>'RECAP #9436.00'!E3</f>
        <v>Major Program 4D03</v>
      </c>
      <c r="E3" s="133"/>
      <c r="F3" s="134"/>
      <c r="G3" s="134"/>
    </row>
    <row r="4" spans="1:10" s="135" customFormat="1" ht="15.75" x14ac:dyDescent="0.25">
      <c r="A4" s="31" t="s">
        <v>93</v>
      </c>
      <c r="B4" s="32"/>
      <c r="D4" s="139" t="s">
        <v>95</v>
      </c>
      <c r="E4" s="134"/>
      <c r="F4" s="134"/>
      <c r="G4" s="134"/>
    </row>
    <row r="5" spans="1:10" s="135" customFormat="1" ht="15.75" x14ac:dyDescent="0.25">
      <c r="A5" s="140" t="s">
        <v>94</v>
      </c>
      <c r="C5" s="141"/>
      <c r="D5" s="38" t="s">
        <v>96</v>
      </c>
      <c r="E5" s="43"/>
      <c r="F5" s="134"/>
      <c r="G5" s="134"/>
    </row>
    <row r="6" spans="1:10" s="135" customFormat="1" ht="15.75" x14ac:dyDescent="0.25">
      <c r="A6" s="32" t="str">
        <f>'RECAP #9436.00'!B6</f>
        <v>Project Manager - James T.</v>
      </c>
      <c r="B6" s="32"/>
      <c r="C6" s="142"/>
      <c r="D6" s="143" t="s">
        <v>97</v>
      </c>
      <c r="E6" s="43"/>
      <c r="F6" s="44"/>
      <c r="G6" s="134"/>
    </row>
    <row r="7" spans="1:10" s="135" customFormat="1" ht="15.75" x14ac:dyDescent="0.25">
      <c r="B7" s="144"/>
      <c r="C7" s="144"/>
      <c r="E7" s="44"/>
      <c r="F7" s="44"/>
      <c r="G7" s="134"/>
      <c r="I7" s="135" t="s">
        <v>5</v>
      </c>
    </row>
    <row r="8" spans="1:10" s="135" customFormat="1" ht="32.25" thickBot="1" x14ac:dyDescent="0.3">
      <c r="A8" s="145" t="s">
        <v>20</v>
      </c>
      <c r="B8" s="146" t="s">
        <v>21</v>
      </c>
      <c r="C8" s="147" t="s">
        <v>22</v>
      </c>
      <c r="D8" s="131" t="s">
        <v>23</v>
      </c>
      <c r="E8" s="131" t="s">
        <v>24</v>
      </c>
      <c r="F8" s="131" t="s">
        <v>25</v>
      </c>
      <c r="G8" s="131" t="s">
        <v>26</v>
      </c>
      <c r="H8" s="131" t="s">
        <v>27</v>
      </c>
      <c r="I8" s="256" t="s">
        <v>5</v>
      </c>
    </row>
    <row r="9" spans="1:10" x14ac:dyDescent="0.2">
      <c r="A9" s="148" t="s">
        <v>98</v>
      </c>
      <c r="B9" s="149">
        <v>45582</v>
      </c>
      <c r="C9" s="150" t="s">
        <v>88</v>
      </c>
      <c r="D9" s="151">
        <v>74850</v>
      </c>
      <c r="E9" s="152">
        <f>D9</f>
        <v>74850</v>
      </c>
      <c r="F9" s="153"/>
      <c r="G9" s="153"/>
      <c r="H9" s="153">
        <f>E9</f>
        <v>74850</v>
      </c>
    </row>
    <row r="10" spans="1:10" x14ac:dyDescent="0.2">
      <c r="A10" s="148" t="s">
        <v>112</v>
      </c>
      <c r="B10" s="154">
        <v>45644</v>
      </c>
      <c r="C10" s="150" t="s">
        <v>113</v>
      </c>
      <c r="D10" s="152"/>
      <c r="E10" s="152">
        <f t="shared" ref="E10:E25" si="0">E9+D10</f>
        <v>74850</v>
      </c>
      <c r="F10" s="155">
        <v>28409.32</v>
      </c>
      <c r="G10" s="153">
        <f t="shared" ref="G10:G25" si="1">G9+F10</f>
        <v>28409.32</v>
      </c>
      <c r="H10" s="153">
        <f t="shared" ref="H10:H25" si="2">H9-F10+D10</f>
        <v>46440.68</v>
      </c>
      <c r="I10" s="155"/>
      <c r="J10" s="257"/>
    </row>
    <row r="11" spans="1:10" x14ac:dyDescent="0.2">
      <c r="A11" s="148" t="s">
        <v>142</v>
      </c>
      <c r="B11" s="149">
        <v>45671</v>
      </c>
      <c r="C11" s="150" t="s">
        <v>143</v>
      </c>
      <c r="D11" s="151"/>
      <c r="E11" s="152">
        <f t="shared" si="0"/>
        <v>74850</v>
      </c>
      <c r="F11" s="155">
        <v>16103.98</v>
      </c>
      <c r="G11" s="153">
        <f t="shared" si="1"/>
        <v>44513.3</v>
      </c>
      <c r="H11" s="153">
        <f t="shared" si="2"/>
        <v>30336.7</v>
      </c>
      <c r="I11" s="155"/>
    </row>
    <row r="12" spans="1:10" x14ac:dyDescent="0.2">
      <c r="A12" s="148" t="s">
        <v>172</v>
      </c>
      <c r="B12" s="149">
        <v>45721</v>
      </c>
      <c r="C12" s="150" t="s">
        <v>173</v>
      </c>
      <c r="D12" s="152"/>
      <c r="E12" s="152">
        <f t="shared" si="0"/>
        <v>74850</v>
      </c>
      <c r="F12" s="155">
        <v>5475.65</v>
      </c>
      <c r="G12" s="153">
        <f t="shared" si="1"/>
        <v>49988.950000000004</v>
      </c>
      <c r="H12" s="153">
        <f t="shared" si="2"/>
        <v>24861.050000000003</v>
      </c>
      <c r="I12" s="155"/>
    </row>
    <row r="13" spans="1:10" x14ac:dyDescent="0.2">
      <c r="A13" s="148" t="s">
        <v>181</v>
      </c>
      <c r="B13" s="149">
        <v>45730</v>
      </c>
      <c r="C13" s="150" t="s">
        <v>182</v>
      </c>
      <c r="D13" s="152"/>
      <c r="E13" s="152">
        <f t="shared" si="0"/>
        <v>74850</v>
      </c>
      <c r="F13" s="155">
        <v>6156.05</v>
      </c>
      <c r="G13" s="153">
        <f t="shared" si="1"/>
        <v>56145.000000000007</v>
      </c>
      <c r="H13" s="153">
        <f t="shared" si="2"/>
        <v>18705.000000000004</v>
      </c>
      <c r="I13" s="155"/>
    </row>
    <row r="14" spans="1:10" x14ac:dyDescent="0.2">
      <c r="A14" s="148" t="s">
        <v>187</v>
      </c>
      <c r="B14" s="149">
        <v>45762</v>
      </c>
      <c r="C14" s="150" t="s">
        <v>188</v>
      </c>
      <c r="D14" s="152"/>
      <c r="E14" s="152">
        <f t="shared" si="0"/>
        <v>74850</v>
      </c>
      <c r="F14" s="155">
        <v>1877.78</v>
      </c>
      <c r="G14" s="153">
        <f t="shared" si="1"/>
        <v>58022.780000000006</v>
      </c>
      <c r="H14" s="153">
        <f t="shared" si="2"/>
        <v>16827.220000000005</v>
      </c>
      <c r="I14" s="155"/>
    </row>
    <row r="15" spans="1:10" x14ac:dyDescent="0.2">
      <c r="A15" s="148" t="s">
        <v>215</v>
      </c>
      <c r="B15" s="149">
        <v>45785</v>
      </c>
      <c r="C15" s="150" t="s">
        <v>216</v>
      </c>
      <c r="D15" s="152"/>
      <c r="E15" s="152">
        <f t="shared" si="0"/>
        <v>74850</v>
      </c>
      <c r="F15" s="155">
        <v>2231.4699999999998</v>
      </c>
      <c r="G15" s="153">
        <f t="shared" si="1"/>
        <v>60254.250000000007</v>
      </c>
      <c r="H15" s="153">
        <f t="shared" si="2"/>
        <v>14595.750000000005</v>
      </c>
      <c r="I15" s="155"/>
    </row>
    <row r="16" spans="1:10" x14ac:dyDescent="0.2">
      <c r="A16" s="148" t="s">
        <v>254</v>
      </c>
      <c r="B16" s="149">
        <v>45827</v>
      </c>
      <c r="C16" s="150" t="s">
        <v>255</v>
      </c>
      <c r="D16" s="152"/>
      <c r="E16" s="152">
        <f t="shared" si="0"/>
        <v>74850</v>
      </c>
      <c r="F16" s="155">
        <v>2151.94</v>
      </c>
      <c r="G16" s="153">
        <f t="shared" si="1"/>
        <v>62406.19000000001</v>
      </c>
      <c r="H16" s="153">
        <f t="shared" si="2"/>
        <v>12443.810000000005</v>
      </c>
      <c r="I16" s="155"/>
    </row>
    <row r="17" spans="1:9" x14ac:dyDescent="0.2">
      <c r="A17" s="243" t="s">
        <v>269</v>
      </c>
      <c r="B17" s="244">
        <v>45849</v>
      </c>
      <c r="C17" s="245" t="s">
        <v>270</v>
      </c>
      <c r="D17" s="247"/>
      <c r="E17" s="247">
        <f t="shared" si="0"/>
        <v>74850</v>
      </c>
      <c r="F17" s="252">
        <v>2151.94</v>
      </c>
      <c r="G17" s="248">
        <f t="shared" si="1"/>
        <v>64558.130000000012</v>
      </c>
      <c r="H17" s="248">
        <f t="shared" si="2"/>
        <v>10291.870000000004</v>
      </c>
      <c r="I17" s="252" t="s">
        <v>285</v>
      </c>
    </row>
    <row r="18" spans="1:9" x14ac:dyDescent="0.2">
      <c r="A18" s="148" t="s">
        <v>286</v>
      </c>
      <c r="B18" s="149">
        <v>45891</v>
      </c>
      <c r="C18" s="150" t="s">
        <v>287</v>
      </c>
      <c r="D18" s="151">
        <v>0</v>
      </c>
      <c r="E18" s="152">
        <f t="shared" si="0"/>
        <v>74850</v>
      </c>
      <c r="F18" s="155"/>
      <c r="G18" s="153">
        <f t="shared" si="1"/>
        <v>64558.130000000012</v>
      </c>
      <c r="H18" s="153">
        <f t="shared" si="2"/>
        <v>10291.870000000004</v>
      </c>
      <c r="I18" s="155"/>
    </row>
    <row r="19" spans="1:9" x14ac:dyDescent="0.2">
      <c r="A19" s="148" t="s">
        <v>308</v>
      </c>
      <c r="B19" s="149">
        <v>45910</v>
      </c>
      <c r="C19" s="150" t="s">
        <v>309</v>
      </c>
      <c r="D19" s="152"/>
      <c r="E19" s="152">
        <f t="shared" si="0"/>
        <v>74850</v>
      </c>
      <c r="F19" s="155">
        <v>2432.62</v>
      </c>
      <c r="G19" s="153">
        <f t="shared" si="1"/>
        <v>66990.750000000015</v>
      </c>
      <c r="H19" s="153">
        <f t="shared" si="2"/>
        <v>7859.2500000000045</v>
      </c>
      <c r="I19" s="155"/>
    </row>
    <row r="20" spans="1:9" x14ac:dyDescent="0.2">
      <c r="A20" s="148" t="s">
        <v>314</v>
      </c>
      <c r="B20" s="149">
        <v>45916</v>
      </c>
      <c r="C20" s="150" t="s">
        <v>315</v>
      </c>
      <c r="D20" s="152"/>
      <c r="E20" s="152">
        <f t="shared" si="0"/>
        <v>74850</v>
      </c>
      <c r="F20" s="155">
        <v>2245.5</v>
      </c>
      <c r="G20" s="153">
        <f t="shared" si="1"/>
        <v>69236.250000000015</v>
      </c>
      <c r="H20" s="153">
        <f t="shared" si="2"/>
        <v>5613.7500000000045</v>
      </c>
      <c r="I20" s="155"/>
    </row>
    <row r="21" spans="1:9" x14ac:dyDescent="0.2">
      <c r="A21" s="148" t="s">
        <v>335</v>
      </c>
      <c r="B21" s="149">
        <v>45938</v>
      </c>
      <c r="C21" s="158" t="s">
        <v>336</v>
      </c>
      <c r="D21" s="152"/>
      <c r="E21" s="152">
        <f t="shared" si="0"/>
        <v>74850</v>
      </c>
      <c r="F21" s="155">
        <v>2245.5</v>
      </c>
      <c r="G21" s="153">
        <f t="shared" si="1"/>
        <v>71481.750000000015</v>
      </c>
      <c r="H21" s="153">
        <f t="shared" si="2"/>
        <v>3368.2500000000045</v>
      </c>
      <c r="I21" s="155"/>
    </row>
    <row r="22" spans="1:9" x14ac:dyDescent="0.2">
      <c r="A22" s="148" t="s">
        <v>353</v>
      </c>
      <c r="B22" s="149">
        <v>45968</v>
      </c>
      <c r="C22" s="158" t="s">
        <v>354</v>
      </c>
      <c r="D22" s="153"/>
      <c r="E22" s="152">
        <f t="shared" si="0"/>
        <v>74850</v>
      </c>
      <c r="F22" s="155">
        <v>1075.97</v>
      </c>
      <c r="G22" s="153">
        <f t="shared" si="1"/>
        <v>72557.720000000016</v>
      </c>
      <c r="H22" s="153">
        <f t="shared" si="2"/>
        <v>2292.2800000000043</v>
      </c>
    </row>
    <row r="23" spans="1:9" x14ac:dyDescent="0.2">
      <c r="A23" s="148" t="s">
        <v>493</v>
      </c>
      <c r="B23" s="149">
        <v>46106</v>
      </c>
      <c r="C23" s="158" t="s">
        <v>494</v>
      </c>
      <c r="D23" s="250"/>
      <c r="E23" s="152">
        <f t="shared" si="0"/>
        <v>74850</v>
      </c>
      <c r="F23" s="155">
        <v>2292.2800000000002</v>
      </c>
      <c r="G23" s="153">
        <f t="shared" si="1"/>
        <v>74850.000000000015</v>
      </c>
      <c r="H23" s="153">
        <f t="shared" si="2"/>
        <v>4.0927261579781771E-12</v>
      </c>
    </row>
    <row r="24" spans="1:9" x14ac:dyDescent="0.2">
      <c r="D24" s="153"/>
      <c r="E24" s="152">
        <f t="shared" si="0"/>
        <v>74850</v>
      </c>
      <c r="F24" s="153"/>
      <c r="G24" s="153">
        <f t="shared" si="1"/>
        <v>74850.000000000015</v>
      </c>
      <c r="H24" s="153">
        <f t="shared" si="2"/>
        <v>4.0927261579781771E-12</v>
      </c>
    </row>
    <row r="25" spans="1:9" x14ac:dyDescent="0.2">
      <c r="D25" s="153"/>
      <c r="E25" s="152">
        <f t="shared" si="0"/>
        <v>74850</v>
      </c>
      <c r="F25" s="153"/>
      <c r="G25" s="153">
        <f t="shared" si="1"/>
        <v>74850.000000000015</v>
      </c>
      <c r="H25" s="153">
        <f t="shared" si="2"/>
        <v>4.0927261579781771E-12</v>
      </c>
    </row>
    <row r="26" spans="1:9" x14ac:dyDescent="0.2">
      <c r="D26" s="153"/>
      <c r="E26" s="153"/>
      <c r="F26" s="153"/>
      <c r="G26" s="153"/>
      <c r="H26" s="153"/>
    </row>
    <row r="27" spans="1:9" ht="13.5" thickBot="1" x14ac:dyDescent="0.25">
      <c r="C27" s="160" t="s">
        <v>28</v>
      </c>
      <c r="D27" s="161">
        <f>SUM(D9:D26)</f>
        <v>74850</v>
      </c>
      <c r="E27" s="259"/>
      <c r="F27" s="161">
        <f>SUM(F9:F26)</f>
        <v>74850.000000000015</v>
      </c>
      <c r="G27" s="259"/>
      <c r="H27" s="161">
        <f>D27-F27</f>
        <v>0</v>
      </c>
      <c r="I27" s="38" t="s">
        <v>199</v>
      </c>
    </row>
    <row r="28" spans="1:9" ht="13.5" thickTop="1" x14ac:dyDescent="0.2">
      <c r="D28" s="153"/>
      <c r="E28" s="153"/>
      <c r="F28" s="153"/>
      <c r="G28" s="153"/>
      <c r="H28" s="153"/>
    </row>
    <row r="29" spans="1:9" x14ac:dyDescent="0.2">
      <c r="D29" s="155"/>
      <c r="E29" s="153"/>
      <c r="F29" s="155"/>
      <c r="G29" s="153"/>
      <c r="H29" s="155"/>
    </row>
    <row r="30" spans="1:9" x14ac:dyDescent="0.2">
      <c r="D30" s="153"/>
      <c r="E30" s="153"/>
      <c r="F30" s="153"/>
      <c r="G30" s="153"/>
      <c r="H30" s="153"/>
    </row>
    <row r="31" spans="1:9" x14ac:dyDescent="0.2">
      <c r="D31" s="153"/>
      <c r="E31" s="153"/>
      <c r="F31" s="153"/>
      <c r="G31" s="153"/>
      <c r="H31" s="153"/>
    </row>
    <row r="32" spans="1:9" x14ac:dyDescent="0.2">
      <c r="E32" s="148"/>
    </row>
    <row r="33" spans="5:5" x14ac:dyDescent="0.2">
      <c r="E33" s="148"/>
    </row>
    <row r="34" spans="5:5" x14ac:dyDescent="0.2">
      <c r="E34" s="148"/>
    </row>
    <row r="35" spans="5:5" x14ac:dyDescent="0.2">
      <c r="E35" s="148"/>
    </row>
    <row r="36" spans="5:5" x14ac:dyDescent="0.2">
      <c r="E36" s="148"/>
    </row>
    <row r="37" spans="5:5" x14ac:dyDescent="0.2">
      <c r="E37" s="148"/>
    </row>
    <row r="38" spans="5:5" x14ac:dyDescent="0.2">
      <c r="E38" s="148"/>
    </row>
    <row r="39" spans="5:5" x14ac:dyDescent="0.2">
      <c r="E39" s="148"/>
    </row>
    <row r="40" spans="5:5" x14ac:dyDescent="0.2">
      <c r="E40" s="148"/>
    </row>
    <row r="41" spans="5:5" x14ac:dyDescent="0.2">
      <c r="E41" s="148"/>
    </row>
    <row r="42" spans="5:5" x14ac:dyDescent="0.2">
      <c r="E42" s="148"/>
    </row>
    <row r="43" spans="5:5" x14ac:dyDescent="0.2">
      <c r="E43" s="148"/>
    </row>
    <row r="44" spans="5:5" x14ac:dyDescent="0.2">
      <c r="E44" s="148"/>
    </row>
    <row r="45" spans="5:5" x14ac:dyDescent="0.2">
      <c r="E45" s="148"/>
    </row>
    <row r="46" spans="5:5" x14ac:dyDescent="0.2">
      <c r="E46" s="148"/>
    </row>
    <row r="47" spans="5:5" x14ac:dyDescent="0.2">
      <c r="E47" s="148"/>
    </row>
    <row r="48" spans="5:5" x14ac:dyDescent="0.2">
      <c r="E48" s="148"/>
    </row>
    <row r="49" spans="5:5" x14ac:dyDescent="0.2">
      <c r="E49" s="148"/>
    </row>
    <row r="50" spans="5:5" x14ac:dyDescent="0.2">
      <c r="E50" s="148"/>
    </row>
    <row r="51" spans="5:5" x14ac:dyDescent="0.2">
      <c r="E51" s="148"/>
    </row>
    <row r="52" spans="5:5" x14ac:dyDescent="0.2">
      <c r="E52" s="148"/>
    </row>
    <row r="53" spans="5:5" x14ac:dyDescent="0.2">
      <c r="E53" s="148"/>
    </row>
    <row r="54" spans="5:5" x14ac:dyDescent="0.2">
      <c r="E54" s="148"/>
    </row>
    <row r="55" spans="5:5" x14ac:dyDescent="0.2">
      <c r="E55" s="148"/>
    </row>
    <row r="56" spans="5:5" x14ac:dyDescent="0.2">
      <c r="E56" s="148"/>
    </row>
    <row r="57" spans="5:5" x14ac:dyDescent="0.2">
      <c r="E57" s="148"/>
    </row>
    <row r="58" spans="5:5" x14ac:dyDescent="0.2">
      <c r="E58" s="148"/>
    </row>
    <row r="59" spans="5:5" x14ac:dyDescent="0.2">
      <c r="E59" s="148"/>
    </row>
    <row r="60" spans="5:5" x14ac:dyDescent="0.2">
      <c r="E60" s="148"/>
    </row>
    <row r="61" spans="5:5" x14ac:dyDescent="0.2">
      <c r="E61" s="148"/>
    </row>
    <row r="62" spans="5:5" x14ac:dyDescent="0.2">
      <c r="E62" s="148"/>
    </row>
    <row r="63" spans="5:5" x14ac:dyDescent="0.2">
      <c r="E63" s="148"/>
    </row>
    <row r="64" spans="5:5" x14ac:dyDescent="0.2">
      <c r="E64" s="148"/>
    </row>
    <row r="65" spans="5:5" x14ac:dyDescent="0.2">
      <c r="E65" s="148"/>
    </row>
    <row r="66" spans="5:5" x14ac:dyDescent="0.2">
      <c r="E66" s="148"/>
    </row>
    <row r="67" spans="5:5" x14ac:dyDescent="0.2">
      <c r="E67" s="148"/>
    </row>
    <row r="68" spans="5:5" x14ac:dyDescent="0.2">
      <c r="E68" s="148"/>
    </row>
    <row r="69" spans="5:5" x14ac:dyDescent="0.2">
      <c r="E69" s="148"/>
    </row>
    <row r="70" spans="5:5" x14ac:dyDescent="0.2">
      <c r="E70" s="148"/>
    </row>
    <row r="71" spans="5:5" x14ac:dyDescent="0.2">
      <c r="E71" s="148"/>
    </row>
    <row r="72" spans="5:5" x14ac:dyDescent="0.2">
      <c r="E72" s="148"/>
    </row>
    <row r="73" spans="5:5" x14ac:dyDescent="0.2">
      <c r="E73" s="148"/>
    </row>
    <row r="74" spans="5:5" x14ac:dyDescent="0.2">
      <c r="E74" s="148"/>
    </row>
    <row r="75" spans="5:5" x14ac:dyDescent="0.2">
      <c r="E75" s="148"/>
    </row>
    <row r="76" spans="5:5" x14ac:dyDescent="0.2">
      <c r="E76" s="148"/>
    </row>
    <row r="77" spans="5:5" x14ac:dyDescent="0.2">
      <c r="E77" s="148"/>
    </row>
    <row r="78" spans="5:5" x14ac:dyDescent="0.2">
      <c r="E78" s="148"/>
    </row>
    <row r="79" spans="5:5" x14ac:dyDescent="0.2">
      <c r="E79" s="148"/>
    </row>
    <row r="80" spans="5:5" x14ac:dyDescent="0.2">
      <c r="E80" s="148"/>
    </row>
    <row r="81" spans="5:5" x14ac:dyDescent="0.2">
      <c r="E81" s="148"/>
    </row>
    <row r="82" spans="5:5" x14ac:dyDescent="0.2">
      <c r="E82" s="148"/>
    </row>
    <row r="83" spans="5:5" x14ac:dyDescent="0.2">
      <c r="E83" s="148"/>
    </row>
    <row r="84" spans="5:5" x14ac:dyDescent="0.2">
      <c r="E84" s="148"/>
    </row>
    <row r="85" spans="5:5" x14ac:dyDescent="0.2">
      <c r="E85" s="148"/>
    </row>
    <row r="86" spans="5:5" x14ac:dyDescent="0.2">
      <c r="E86" s="148"/>
    </row>
    <row r="87" spans="5:5" x14ac:dyDescent="0.2">
      <c r="E87" s="148"/>
    </row>
    <row r="88" spans="5:5" x14ac:dyDescent="0.2">
      <c r="E88" s="148"/>
    </row>
    <row r="89" spans="5:5" x14ac:dyDescent="0.2">
      <c r="E89" s="148"/>
    </row>
    <row r="90" spans="5:5" x14ac:dyDescent="0.2">
      <c r="E90" s="148"/>
    </row>
    <row r="91" spans="5:5" x14ac:dyDescent="0.2">
      <c r="E91" s="148"/>
    </row>
    <row r="92" spans="5:5" x14ac:dyDescent="0.2">
      <c r="E92" s="148"/>
    </row>
    <row r="93" spans="5:5" x14ac:dyDescent="0.2">
      <c r="E93" s="148"/>
    </row>
    <row r="94" spans="5:5" x14ac:dyDescent="0.2">
      <c r="E94" s="148"/>
    </row>
    <row r="95" spans="5:5" x14ac:dyDescent="0.2">
      <c r="E95" s="148"/>
    </row>
    <row r="96" spans="5:5" x14ac:dyDescent="0.2">
      <c r="E96" s="148"/>
    </row>
    <row r="97" spans="5:5" x14ac:dyDescent="0.2">
      <c r="E97" s="148"/>
    </row>
    <row r="98" spans="5:5" x14ac:dyDescent="0.2">
      <c r="E98" s="148"/>
    </row>
    <row r="99" spans="5:5" x14ac:dyDescent="0.2">
      <c r="E99" s="148"/>
    </row>
    <row r="100" spans="5:5" x14ac:dyDescent="0.2">
      <c r="E100" s="148"/>
    </row>
    <row r="101" spans="5:5" x14ac:dyDescent="0.2">
      <c r="E101" s="148"/>
    </row>
    <row r="102" spans="5:5" x14ac:dyDescent="0.2">
      <c r="E102" s="148"/>
    </row>
    <row r="103" spans="5:5" x14ac:dyDescent="0.2">
      <c r="E103" s="148"/>
    </row>
    <row r="104" spans="5:5" x14ac:dyDescent="0.2">
      <c r="E104" s="148"/>
    </row>
    <row r="105" spans="5:5" x14ac:dyDescent="0.2">
      <c r="E105" s="148"/>
    </row>
    <row r="106" spans="5:5" x14ac:dyDescent="0.2">
      <c r="E106" s="148"/>
    </row>
    <row r="107" spans="5:5" x14ac:dyDescent="0.2">
      <c r="E107" s="148"/>
    </row>
    <row r="108" spans="5:5" x14ac:dyDescent="0.2">
      <c r="E108" s="148"/>
    </row>
    <row r="109" spans="5:5" x14ac:dyDescent="0.2">
      <c r="E109" s="148"/>
    </row>
    <row r="110" spans="5:5" x14ac:dyDescent="0.2">
      <c r="E110" s="148"/>
    </row>
    <row r="111" spans="5:5" x14ac:dyDescent="0.2">
      <c r="E111" s="148"/>
    </row>
    <row r="112" spans="5:5" x14ac:dyDescent="0.2">
      <c r="E112" s="148"/>
    </row>
    <row r="113" spans="5:5" x14ac:dyDescent="0.2">
      <c r="E113" s="148"/>
    </row>
    <row r="114" spans="5:5" x14ac:dyDescent="0.2">
      <c r="E114" s="148"/>
    </row>
    <row r="115" spans="5:5" x14ac:dyDescent="0.2">
      <c r="E115" s="148"/>
    </row>
    <row r="116" spans="5:5" x14ac:dyDescent="0.2">
      <c r="E116" s="148"/>
    </row>
    <row r="117" spans="5:5" x14ac:dyDescent="0.2">
      <c r="E117" s="148"/>
    </row>
    <row r="118" spans="5:5" x14ac:dyDescent="0.2">
      <c r="E118" s="148"/>
    </row>
    <row r="119" spans="5:5" x14ac:dyDescent="0.2">
      <c r="E119" s="148"/>
    </row>
    <row r="120" spans="5:5" x14ac:dyDescent="0.2">
      <c r="E120" s="148"/>
    </row>
    <row r="121" spans="5:5" x14ac:dyDescent="0.2">
      <c r="E121" s="148"/>
    </row>
    <row r="122" spans="5:5" x14ac:dyDescent="0.2">
      <c r="E122" s="148"/>
    </row>
    <row r="123" spans="5:5" x14ac:dyDescent="0.2">
      <c r="E123" s="148"/>
    </row>
    <row r="124" spans="5:5" x14ac:dyDescent="0.2">
      <c r="E124" s="148"/>
    </row>
    <row r="125" spans="5:5" x14ac:dyDescent="0.2">
      <c r="E125" s="148"/>
    </row>
    <row r="126" spans="5:5" x14ac:dyDescent="0.2">
      <c r="E126" s="148"/>
    </row>
    <row r="127" spans="5:5" x14ac:dyDescent="0.2">
      <c r="E127" s="148"/>
    </row>
    <row r="128" spans="5:5" x14ac:dyDescent="0.2">
      <c r="E128" s="148"/>
    </row>
    <row r="129" spans="5:5" x14ac:dyDescent="0.2">
      <c r="E129" s="148"/>
    </row>
    <row r="130" spans="5:5" x14ac:dyDescent="0.2">
      <c r="E130" s="148"/>
    </row>
    <row r="131" spans="5:5" x14ac:dyDescent="0.2">
      <c r="E131" s="148"/>
    </row>
    <row r="132" spans="5:5" x14ac:dyDescent="0.2">
      <c r="E132" s="148"/>
    </row>
    <row r="133" spans="5:5" x14ac:dyDescent="0.2">
      <c r="E133" s="148"/>
    </row>
    <row r="134" spans="5:5" x14ac:dyDescent="0.2">
      <c r="E134" s="148"/>
    </row>
    <row r="135" spans="5:5" x14ac:dyDescent="0.2">
      <c r="E135" s="148"/>
    </row>
    <row r="136" spans="5:5" x14ac:dyDescent="0.2">
      <c r="E136" s="148"/>
    </row>
    <row r="137" spans="5:5" x14ac:dyDescent="0.2">
      <c r="E137" s="148"/>
    </row>
    <row r="138" spans="5:5" x14ac:dyDescent="0.2">
      <c r="E138" s="148"/>
    </row>
    <row r="139" spans="5:5" x14ac:dyDescent="0.2">
      <c r="E139" s="148"/>
    </row>
    <row r="140" spans="5:5" x14ac:dyDescent="0.2">
      <c r="E140" s="148"/>
    </row>
    <row r="141" spans="5:5" x14ac:dyDescent="0.2">
      <c r="E141" s="148"/>
    </row>
    <row r="142" spans="5:5" x14ac:dyDescent="0.2">
      <c r="E142" s="148"/>
    </row>
    <row r="143" spans="5:5" x14ac:dyDescent="0.2">
      <c r="E143" s="148"/>
    </row>
    <row r="144" spans="5:5" x14ac:dyDescent="0.2">
      <c r="E144" s="148"/>
    </row>
    <row r="145" spans="5:5" x14ac:dyDescent="0.2">
      <c r="E145" s="148"/>
    </row>
    <row r="146" spans="5:5" x14ac:dyDescent="0.2">
      <c r="E146" s="148"/>
    </row>
    <row r="147" spans="5:5" x14ac:dyDescent="0.2">
      <c r="E147" s="148"/>
    </row>
    <row r="148" spans="5:5" x14ac:dyDescent="0.2">
      <c r="E148" s="148"/>
    </row>
    <row r="149" spans="5:5" x14ac:dyDescent="0.2">
      <c r="E149" s="148"/>
    </row>
    <row r="150" spans="5:5" x14ac:dyDescent="0.2">
      <c r="E150" s="148"/>
    </row>
    <row r="151" spans="5:5" x14ac:dyDescent="0.2">
      <c r="E151" s="148"/>
    </row>
    <row r="152" spans="5:5" x14ac:dyDescent="0.2">
      <c r="E152" s="148"/>
    </row>
    <row r="153" spans="5:5" x14ac:dyDescent="0.2">
      <c r="E153" s="148"/>
    </row>
    <row r="154" spans="5:5" x14ac:dyDescent="0.2">
      <c r="E154" s="148"/>
    </row>
    <row r="155" spans="5:5" x14ac:dyDescent="0.2">
      <c r="E155" s="148"/>
    </row>
    <row r="156" spans="5:5" x14ac:dyDescent="0.2">
      <c r="E156" s="148"/>
    </row>
    <row r="157" spans="5:5" x14ac:dyDescent="0.2">
      <c r="E157" s="148"/>
    </row>
    <row r="158" spans="5:5" x14ac:dyDescent="0.2">
      <c r="E158" s="148"/>
    </row>
    <row r="159" spans="5:5" x14ac:dyDescent="0.2">
      <c r="E159" s="148"/>
    </row>
    <row r="160" spans="5:5" x14ac:dyDescent="0.2">
      <c r="E160" s="148"/>
    </row>
    <row r="161" spans="5:5" x14ac:dyDescent="0.2">
      <c r="E161" s="148"/>
    </row>
    <row r="162" spans="5:5" x14ac:dyDescent="0.2">
      <c r="E162" s="148"/>
    </row>
    <row r="163" spans="5:5" x14ac:dyDescent="0.2">
      <c r="E163" s="148"/>
    </row>
    <row r="164" spans="5:5" x14ac:dyDescent="0.2">
      <c r="E164" s="148"/>
    </row>
    <row r="165" spans="5:5" x14ac:dyDescent="0.2">
      <c r="E165" s="148"/>
    </row>
    <row r="166" spans="5:5" x14ac:dyDescent="0.2">
      <c r="E166" s="148"/>
    </row>
    <row r="167" spans="5:5" x14ac:dyDescent="0.2">
      <c r="E167" s="148"/>
    </row>
    <row r="168" spans="5:5" x14ac:dyDescent="0.2">
      <c r="E168" s="148"/>
    </row>
    <row r="169" spans="5:5" x14ac:dyDescent="0.2">
      <c r="E169" s="148"/>
    </row>
    <row r="170" spans="5:5" x14ac:dyDescent="0.2">
      <c r="E170" s="148"/>
    </row>
    <row r="171" spans="5:5" x14ac:dyDescent="0.2">
      <c r="E171" s="148"/>
    </row>
    <row r="172" spans="5:5" x14ac:dyDescent="0.2">
      <c r="E172" s="148"/>
    </row>
    <row r="173" spans="5:5" x14ac:dyDescent="0.2">
      <c r="E173" s="148"/>
    </row>
    <row r="174" spans="5:5" x14ac:dyDescent="0.2">
      <c r="E174" s="148"/>
    </row>
    <row r="175" spans="5:5" x14ac:dyDescent="0.2">
      <c r="E175" s="148"/>
    </row>
    <row r="176" spans="5:5" x14ac:dyDescent="0.2">
      <c r="E176" s="148"/>
    </row>
    <row r="177" spans="5:5" x14ac:dyDescent="0.2">
      <c r="E177" s="148"/>
    </row>
    <row r="178" spans="5:5" x14ac:dyDescent="0.2">
      <c r="E178" s="148"/>
    </row>
    <row r="179" spans="5:5" x14ac:dyDescent="0.2">
      <c r="E179" s="148"/>
    </row>
    <row r="180" spans="5:5" x14ac:dyDescent="0.2">
      <c r="E180" s="148"/>
    </row>
    <row r="181" spans="5:5" x14ac:dyDescent="0.2">
      <c r="E181" s="148"/>
    </row>
    <row r="182" spans="5:5" x14ac:dyDescent="0.2">
      <c r="E182" s="148"/>
    </row>
    <row r="183" spans="5:5" x14ac:dyDescent="0.2">
      <c r="E183" s="148"/>
    </row>
    <row r="184" spans="5:5" x14ac:dyDescent="0.2">
      <c r="E184" s="148"/>
    </row>
    <row r="185" spans="5:5" x14ac:dyDescent="0.2">
      <c r="E185" s="148"/>
    </row>
    <row r="186" spans="5:5" x14ac:dyDescent="0.2">
      <c r="E186" s="148"/>
    </row>
    <row r="187" spans="5:5" x14ac:dyDescent="0.2">
      <c r="E187" s="148"/>
    </row>
    <row r="188" spans="5:5" x14ac:dyDescent="0.2">
      <c r="E188" s="148"/>
    </row>
    <row r="189" spans="5:5" x14ac:dyDescent="0.2">
      <c r="E189" s="148"/>
    </row>
    <row r="190" spans="5:5" x14ac:dyDescent="0.2">
      <c r="E190" s="148"/>
    </row>
    <row r="191" spans="5:5" x14ac:dyDescent="0.2">
      <c r="E191" s="148"/>
    </row>
    <row r="192" spans="5:5" x14ac:dyDescent="0.2">
      <c r="E192" s="148"/>
    </row>
    <row r="193" spans="5:5" x14ac:dyDescent="0.2">
      <c r="E193" s="148"/>
    </row>
    <row r="194" spans="5:5" x14ac:dyDescent="0.2">
      <c r="E194" s="148"/>
    </row>
    <row r="195" spans="5:5" x14ac:dyDescent="0.2">
      <c r="E195" s="148"/>
    </row>
    <row r="196" spans="5:5" x14ac:dyDescent="0.2">
      <c r="E196" s="148"/>
    </row>
    <row r="197" spans="5:5" x14ac:dyDescent="0.2">
      <c r="E197" s="148"/>
    </row>
    <row r="198" spans="5:5" x14ac:dyDescent="0.2">
      <c r="E198" s="148"/>
    </row>
    <row r="199" spans="5:5" x14ac:dyDescent="0.2">
      <c r="E199" s="148"/>
    </row>
    <row r="200" spans="5:5" x14ac:dyDescent="0.2">
      <c r="E200" s="148"/>
    </row>
    <row r="201" spans="5:5" x14ac:dyDescent="0.2">
      <c r="E201" s="148"/>
    </row>
    <row r="202" spans="5:5" x14ac:dyDescent="0.2">
      <c r="E202" s="148"/>
    </row>
    <row r="203" spans="5:5" x14ac:dyDescent="0.2">
      <c r="E203" s="148"/>
    </row>
    <row r="204" spans="5:5" x14ac:dyDescent="0.2">
      <c r="E204" s="148"/>
    </row>
    <row r="205" spans="5:5" x14ac:dyDescent="0.2">
      <c r="E205" s="148"/>
    </row>
    <row r="206" spans="5:5" x14ac:dyDescent="0.2">
      <c r="E206" s="148"/>
    </row>
    <row r="207" spans="5:5" x14ac:dyDescent="0.2">
      <c r="E207" s="148"/>
    </row>
    <row r="208" spans="5:5" x14ac:dyDescent="0.2">
      <c r="E208" s="148"/>
    </row>
    <row r="209" spans="5:5" x14ac:dyDescent="0.2">
      <c r="E209" s="148"/>
    </row>
    <row r="210" spans="5:5" x14ac:dyDescent="0.2">
      <c r="E210" s="148"/>
    </row>
    <row r="211" spans="5:5" x14ac:dyDescent="0.2">
      <c r="E211" s="148"/>
    </row>
    <row r="212" spans="5:5" x14ac:dyDescent="0.2">
      <c r="E212" s="148"/>
    </row>
    <row r="213" spans="5:5" x14ac:dyDescent="0.2">
      <c r="E213" s="148"/>
    </row>
    <row r="214" spans="5:5" x14ac:dyDescent="0.2">
      <c r="E214" s="148"/>
    </row>
    <row r="215" spans="5:5" x14ac:dyDescent="0.2">
      <c r="E215" s="148"/>
    </row>
    <row r="216" spans="5:5" x14ac:dyDescent="0.2">
      <c r="E216" s="148"/>
    </row>
    <row r="217" spans="5:5" x14ac:dyDescent="0.2">
      <c r="E217" s="148"/>
    </row>
    <row r="218" spans="5:5" x14ac:dyDescent="0.2">
      <c r="E218" s="148"/>
    </row>
    <row r="219" spans="5:5" x14ac:dyDescent="0.2">
      <c r="E219" s="148"/>
    </row>
    <row r="220" spans="5:5" x14ac:dyDescent="0.2">
      <c r="E220" s="148"/>
    </row>
    <row r="221" spans="5:5" x14ac:dyDescent="0.2">
      <c r="E221" s="148"/>
    </row>
    <row r="222" spans="5:5" x14ac:dyDescent="0.2">
      <c r="E222" s="148"/>
    </row>
    <row r="223" spans="5:5" x14ac:dyDescent="0.2">
      <c r="E223" s="148"/>
    </row>
    <row r="224" spans="5:5" x14ac:dyDescent="0.2">
      <c r="E224" s="148"/>
    </row>
    <row r="225" spans="5:5" x14ac:dyDescent="0.2">
      <c r="E225" s="148"/>
    </row>
    <row r="226" spans="5:5" x14ac:dyDescent="0.2">
      <c r="E226" s="148"/>
    </row>
    <row r="227" spans="5:5" x14ac:dyDescent="0.2">
      <c r="E227" s="148"/>
    </row>
    <row r="228" spans="5:5" x14ac:dyDescent="0.2">
      <c r="E228" s="148"/>
    </row>
    <row r="229" spans="5:5" x14ac:dyDescent="0.2">
      <c r="E229" s="148"/>
    </row>
    <row r="230" spans="5:5" x14ac:dyDescent="0.2">
      <c r="E230" s="148"/>
    </row>
    <row r="231" spans="5:5" x14ac:dyDescent="0.2">
      <c r="E231" s="148"/>
    </row>
    <row r="232" spans="5:5" x14ac:dyDescent="0.2">
      <c r="E232" s="148"/>
    </row>
    <row r="233" spans="5:5" x14ac:dyDescent="0.2">
      <c r="E233" s="148"/>
    </row>
    <row r="234" spans="5:5" x14ac:dyDescent="0.2">
      <c r="E234" s="148"/>
    </row>
    <row r="235" spans="5:5" x14ac:dyDescent="0.2">
      <c r="E235" s="148"/>
    </row>
    <row r="236" spans="5:5" x14ac:dyDescent="0.2">
      <c r="E236" s="148"/>
    </row>
    <row r="237" spans="5:5" x14ac:dyDescent="0.2">
      <c r="E237" s="148"/>
    </row>
    <row r="238" spans="5:5" x14ac:dyDescent="0.2">
      <c r="E238" s="148"/>
    </row>
    <row r="239" spans="5:5" x14ac:dyDescent="0.2">
      <c r="E239" s="148"/>
    </row>
    <row r="240" spans="5:5" x14ac:dyDescent="0.2">
      <c r="E240" s="148"/>
    </row>
    <row r="241" spans="5:5" x14ac:dyDescent="0.2">
      <c r="E241" s="148"/>
    </row>
    <row r="242" spans="5:5" x14ac:dyDescent="0.2">
      <c r="E242" s="148"/>
    </row>
    <row r="243" spans="5:5" x14ac:dyDescent="0.2">
      <c r="E243" s="148"/>
    </row>
    <row r="244" spans="5:5" x14ac:dyDescent="0.2">
      <c r="E244" s="148"/>
    </row>
    <row r="245" spans="5:5" x14ac:dyDescent="0.2">
      <c r="E245" s="148"/>
    </row>
    <row r="246" spans="5:5" x14ac:dyDescent="0.2">
      <c r="E246" s="148"/>
    </row>
    <row r="247" spans="5:5" x14ac:dyDescent="0.2">
      <c r="E247" s="148"/>
    </row>
    <row r="248" spans="5:5" x14ac:dyDescent="0.2">
      <c r="E248" s="148"/>
    </row>
    <row r="249" spans="5:5" x14ac:dyDescent="0.2">
      <c r="E249" s="148"/>
    </row>
    <row r="250" spans="5:5" x14ac:dyDescent="0.2">
      <c r="E250" s="148"/>
    </row>
    <row r="251" spans="5:5" x14ac:dyDescent="0.2">
      <c r="E251" s="148"/>
    </row>
    <row r="252" spans="5:5" x14ac:dyDescent="0.2">
      <c r="E252" s="148"/>
    </row>
    <row r="253" spans="5:5" x14ac:dyDescent="0.2">
      <c r="E253" s="148"/>
    </row>
    <row r="254" spans="5:5" x14ac:dyDescent="0.2">
      <c r="E254" s="148"/>
    </row>
    <row r="255" spans="5:5" x14ac:dyDescent="0.2">
      <c r="E255" s="148"/>
    </row>
    <row r="256" spans="5:5" x14ac:dyDescent="0.2">
      <c r="E256" s="148"/>
    </row>
    <row r="257" spans="5:5" x14ac:dyDescent="0.2">
      <c r="E257" s="148"/>
    </row>
    <row r="258" spans="5:5" x14ac:dyDescent="0.2">
      <c r="E258" s="148"/>
    </row>
    <row r="259" spans="5:5" x14ac:dyDescent="0.2">
      <c r="E259" s="148"/>
    </row>
    <row r="260" spans="5:5" x14ac:dyDescent="0.2">
      <c r="E260" s="148"/>
    </row>
    <row r="261" spans="5:5" x14ac:dyDescent="0.2">
      <c r="E261" s="148"/>
    </row>
    <row r="262" spans="5:5" x14ac:dyDescent="0.2">
      <c r="E262" s="148"/>
    </row>
    <row r="263" spans="5:5" x14ac:dyDescent="0.2">
      <c r="E263" s="148"/>
    </row>
    <row r="264" spans="5:5" x14ac:dyDescent="0.2">
      <c r="E264" s="148"/>
    </row>
    <row r="265" spans="5:5" x14ac:dyDescent="0.2">
      <c r="E265" s="148"/>
    </row>
    <row r="266" spans="5:5" x14ac:dyDescent="0.2">
      <c r="E266" s="148"/>
    </row>
    <row r="267" spans="5:5" x14ac:dyDescent="0.2">
      <c r="E267" s="148"/>
    </row>
    <row r="268" spans="5:5" x14ac:dyDescent="0.2">
      <c r="E268" s="148"/>
    </row>
    <row r="269" spans="5:5" x14ac:dyDescent="0.2">
      <c r="E269" s="148"/>
    </row>
    <row r="270" spans="5:5" x14ac:dyDescent="0.2">
      <c r="E270" s="148"/>
    </row>
    <row r="271" spans="5:5" x14ac:dyDescent="0.2">
      <c r="E271" s="148"/>
    </row>
    <row r="272" spans="5:5" x14ac:dyDescent="0.2">
      <c r="E272" s="148"/>
    </row>
    <row r="273" spans="5:5" x14ac:dyDescent="0.2">
      <c r="E273" s="148"/>
    </row>
    <row r="274" spans="5:5" x14ac:dyDescent="0.2">
      <c r="E274" s="148"/>
    </row>
    <row r="275" spans="5:5" x14ac:dyDescent="0.2">
      <c r="E275" s="148"/>
    </row>
    <row r="276" spans="5:5" x14ac:dyDescent="0.2">
      <c r="E276" s="148"/>
    </row>
    <row r="277" spans="5:5" x14ac:dyDescent="0.2">
      <c r="E277" s="148"/>
    </row>
    <row r="278" spans="5:5" x14ac:dyDescent="0.2">
      <c r="E278" s="148"/>
    </row>
    <row r="279" spans="5:5" x14ac:dyDescent="0.2">
      <c r="E279" s="148"/>
    </row>
    <row r="280" spans="5:5" x14ac:dyDescent="0.2">
      <c r="E280" s="148"/>
    </row>
    <row r="281" spans="5:5" x14ac:dyDescent="0.2">
      <c r="E281" s="148"/>
    </row>
    <row r="282" spans="5:5" x14ac:dyDescent="0.2">
      <c r="E282" s="148"/>
    </row>
    <row r="283" spans="5:5" x14ac:dyDescent="0.2">
      <c r="E283" s="148"/>
    </row>
    <row r="284" spans="5:5" x14ac:dyDescent="0.2">
      <c r="E284" s="148"/>
    </row>
    <row r="285" spans="5:5" x14ac:dyDescent="0.2">
      <c r="E285" s="148"/>
    </row>
    <row r="286" spans="5:5" x14ac:dyDescent="0.2">
      <c r="E286" s="148"/>
    </row>
    <row r="287" spans="5:5" x14ac:dyDescent="0.2">
      <c r="E287" s="148"/>
    </row>
    <row r="288" spans="5:5" x14ac:dyDescent="0.2">
      <c r="E288" s="148"/>
    </row>
    <row r="289" spans="5:5" x14ac:dyDescent="0.2">
      <c r="E289" s="148"/>
    </row>
    <row r="290" spans="5:5" x14ac:dyDescent="0.2">
      <c r="E290" s="148"/>
    </row>
    <row r="291" spans="5:5" x14ac:dyDescent="0.2">
      <c r="E291" s="148"/>
    </row>
    <row r="292" spans="5:5" x14ac:dyDescent="0.2">
      <c r="E292" s="148"/>
    </row>
    <row r="293" spans="5:5" x14ac:dyDescent="0.2">
      <c r="E293" s="148"/>
    </row>
    <row r="294" spans="5:5" x14ac:dyDescent="0.2">
      <c r="E294" s="148"/>
    </row>
    <row r="295" spans="5:5" x14ac:dyDescent="0.2">
      <c r="E295" s="148"/>
    </row>
    <row r="296" spans="5:5" x14ac:dyDescent="0.2">
      <c r="E296" s="148"/>
    </row>
    <row r="297" spans="5:5" x14ac:dyDescent="0.2">
      <c r="E297" s="148"/>
    </row>
    <row r="298" spans="5:5" x14ac:dyDescent="0.2">
      <c r="E298" s="148"/>
    </row>
    <row r="299" spans="5:5" x14ac:dyDescent="0.2">
      <c r="E299" s="148"/>
    </row>
    <row r="300" spans="5:5" x14ac:dyDescent="0.2">
      <c r="E300" s="148"/>
    </row>
    <row r="301" spans="5:5" x14ac:dyDescent="0.2">
      <c r="E301" s="148"/>
    </row>
    <row r="302" spans="5:5" x14ac:dyDescent="0.2">
      <c r="E302" s="148"/>
    </row>
    <row r="303" spans="5:5" x14ac:dyDescent="0.2">
      <c r="E303" s="148"/>
    </row>
    <row r="304" spans="5:5" x14ac:dyDescent="0.2">
      <c r="E304" s="148"/>
    </row>
    <row r="305" spans="5:5" x14ac:dyDescent="0.2">
      <c r="E305" s="148"/>
    </row>
    <row r="306" spans="5:5" x14ac:dyDescent="0.2">
      <c r="E306" s="148"/>
    </row>
    <row r="307" spans="5:5" x14ac:dyDescent="0.2">
      <c r="E307" s="148"/>
    </row>
    <row r="308" spans="5:5" x14ac:dyDescent="0.2">
      <c r="E308" s="148"/>
    </row>
    <row r="309" spans="5:5" x14ac:dyDescent="0.2">
      <c r="E309" s="148"/>
    </row>
    <row r="310" spans="5:5" x14ac:dyDescent="0.2">
      <c r="E310" s="148"/>
    </row>
    <row r="311" spans="5:5" x14ac:dyDescent="0.2">
      <c r="E311" s="148"/>
    </row>
    <row r="312" spans="5:5" x14ac:dyDescent="0.2">
      <c r="E312" s="148"/>
    </row>
    <row r="313" spans="5:5" x14ac:dyDescent="0.2">
      <c r="E313" s="148"/>
    </row>
    <row r="314" spans="5:5" x14ac:dyDescent="0.2">
      <c r="E314" s="148"/>
    </row>
    <row r="315" spans="5:5" x14ac:dyDescent="0.2">
      <c r="E315" s="148"/>
    </row>
    <row r="316" spans="5:5" x14ac:dyDescent="0.2">
      <c r="E316" s="148"/>
    </row>
    <row r="317" spans="5:5" x14ac:dyDescent="0.2">
      <c r="E317" s="148"/>
    </row>
    <row r="318" spans="5:5" x14ac:dyDescent="0.2">
      <c r="E318" s="148"/>
    </row>
    <row r="319" spans="5:5" x14ac:dyDescent="0.2">
      <c r="E319" s="148"/>
    </row>
    <row r="320" spans="5:5" x14ac:dyDescent="0.2">
      <c r="E320" s="148"/>
    </row>
    <row r="321" spans="5:5" x14ac:dyDescent="0.2">
      <c r="E321" s="148"/>
    </row>
    <row r="322" spans="5:5" x14ac:dyDescent="0.2">
      <c r="E322" s="148"/>
    </row>
    <row r="323" spans="5:5" x14ac:dyDescent="0.2">
      <c r="E323" s="148"/>
    </row>
    <row r="324" spans="5:5" x14ac:dyDescent="0.2">
      <c r="E324" s="148"/>
    </row>
    <row r="325" spans="5:5" x14ac:dyDescent="0.2">
      <c r="E325" s="148"/>
    </row>
    <row r="326" spans="5:5" x14ac:dyDescent="0.2">
      <c r="E326" s="148"/>
    </row>
    <row r="327" spans="5:5" x14ac:dyDescent="0.2">
      <c r="E327" s="148"/>
    </row>
    <row r="328" spans="5:5" x14ac:dyDescent="0.2">
      <c r="E328" s="148"/>
    </row>
    <row r="329" spans="5:5" x14ac:dyDescent="0.2">
      <c r="E329" s="148"/>
    </row>
    <row r="330" spans="5:5" x14ac:dyDescent="0.2">
      <c r="E330" s="148"/>
    </row>
    <row r="331" spans="5:5" x14ac:dyDescent="0.2">
      <c r="E331" s="148"/>
    </row>
    <row r="332" spans="5:5" x14ac:dyDescent="0.2">
      <c r="E332" s="148"/>
    </row>
    <row r="333" spans="5:5" x14ac:dyDescent="0.2">
      <c r="E333" s="148"/>
    </row>
    <row r="334" spans="5:5" x14ac:dyDescent="0.2">
      <c r="E334" s="148"/>
    </row>
    <row r="335" spans="5:5" x14ac:dyDescent="0.2">
      <c r="E335" s="148"/>
    </row>
    <row r="336" spans="5:5" x14ac:dyDescent="0.2">
      <c r="E336" s="148"/>
    </row>
    <row r="337" spans="5:5" x14ac:dyDescent="0.2">
      <c r="E337" s="148"/>
    </row>
    <row r="338" spans="5:5" x14ac:dyDescent="0.2">
      <c r="E338" s="148"/>
    </row>
    <row r="339" spans="5:5" x14ac:dyDescent="0.2">
      <c r="E339" s="148"/>
    </row>
    <row r="340" spans="5:5" x14ac:dyDescent="0.2">
      <c r="E340" s="148"/>
    </row>
    <row r="341" spans="5:5" x14ac:dyDescent="0.2">
      <c r="E341" s="148"/>
    </row>
    <row r="342" spans="5:5" x14ac:dyDescent="0.2">
      <c r="E342" s="148"/>
    </row>
    <row r="343" spans="5:5" x14ac:dyDescent="0.2">
      <c r="E343" s="148"/>
    </row>
    <row r="344" spans="5:5" x14ac:dyDescent="0.2">
      <c r="E344" s="148"/>
    </row>
    <row r="345" spans="5:5" x14ac:dyDescent="0.2">
      <c r="E345" s="148"/>
    </row>
    <row r="346" spans="5:5" x14ac:dyDescent="0.2">
      <c r="E346" s="148"/>
    </row>
    <row r="347" spans="5:5" x14ac:dyDescent="0.2">
      <c r="E347" s="148"/>
    </row>
    <row r="348" spans="5:5" x14ac:dyDescent="0.2">
      <c r="E348" s="148"/>
    </row>
    <row r="349" spans="5:5" x14ac:dyDescent="0.2">
      <c r="E349" s="148"/>
    </row>
    <row r="350" spans="5:5" x14ac:dyDescent="0.2">
      <c r="E350" s="148"/>
    </row>
    <row r="351" spans="5:5" x14ac:dyDescent="0.2">
      <c r="E351" s="148"/>
    </row>
    <row r="352" spans="5:5" x14ac:dyDescent="0.2">
      <c r="E352" s="148"/>
    </row>
    <row r="353" spans="5:5" x14ac:dyDescent="0.2">
      <c r="E353" s="148"/>
    </row>
    <row r="354" spans="5:5" x14ac:dyDescent="0.2">
      <c r="E354" s="148"/>
    </row>
    <row r="355" spans="5:5" x14ac:dyDescent="0.2">
      <c r="E355" s="148"/>
    </row>
    <row r="356" spans="5:5" x14ac:dyDescent="0.2">
      <c r="E356" s="148"/>
    </row>
    <row r="357" spans="5:5" x14ac:dyDescent="0.2">
      <c r="E357" s="148"/>
    </row>
    <row r="358" spans="5:5" x14ac:dyDescent="0.2">
      <c r="E358" s="148"/>
    </row>
    <row r="359" spans="5:5" x14ac:dyDescent="0.2">
      <c r="E359" s="148"/>
    </row>
    <row r="360" spans="5:5" x14ac:dyDescent="0.2">
      <c r="E360" s="148"/>
    </row>
    <row r="361" spans="5:5" x14ac:dyDescent="0.2">
      <c r="E361" s="148"/>
    </row>
    <row r="362" spans="5:5" x14ac:dyDescent="0.2">
      <c r="E362" s="148"/>
    </row>
    <row r="363" spans="5:5" x14ac:dyDescent="0.2">
      <c r="E363" s="148"/>
    </row>
    <row r="364" spans="5:5" x14ac:dyDescent="0.2">
      <c r="E364" s="148"/>
    </row>
    <row r="365" spans="5:5" x14ac:dyDescent="0.2">
      <c r="E365" s="148"/>
    </row>
    <row r="366" spans="5:5" x14ac:dyDescent="0.2">
      <c r="E366" s="148"/>
    </row>
    <row r="367" spans="5:5" x14ac:dyDescent="0.2">
      <c r="E367" s="148"/>
    </row>
    <row r="368" spans="5:5" x14ac:dyDescent="0.2">
      <c r="E368" s="148"/>
    </row>
    <row r="369" spans="5:5" x14ac:dyDescent="0.2">
      <c r="E369" s="148"/>
    </row>
    <row r="370" spans="5:5" x14ac:dyDescent="0.2">
      <c r="E370" s="148"/>
    </row>
    <row r="371" spans="5:5" x14ac:dyDescent="0.2">
      <c r="E371" s="148"/>
    </row>
    <row r="372" spans="5:5" x14ac:dyDescent="0.2">
      <c r="E372" s="148"/>
    </row>
    <row r="373" spans="5:5" x14ac:dyDescent="0.2">
      <c r="E373" s="148"/>
    </row>
    <row r="374" spans="5:5" x14ac:dyDescent="0.2">
      <c r="E374" s="148"/>
    </row>
    <row r="375" spans="5:5" x14ac:dyDescent="0.2">
      <c r="E375" s="148"/>
    </row>
    <row r="376" spans="5:5" x14ac:dyDescent="0.2">
      <c r="E376" s="148"/>
    </row>
    <row r="377" spans="5:5" x14ac:dyDescent="0.2">
      <c r="E377" s="148"/>
    </row>
    <row r="378" spans="5:5" x14ac:dyDescent="0.2">
      <c r="E378" s="148"/>
    </row>
    <row r="379" spans="5:5" x14ac:dyDescent="0.2">
      <c r="E379" s="148"/>
    </row>
    <row r="380" spans="5:5" x14ac:dyDescent="0.2">
      <c r="E380" s="148"/>
    </row>
    <row r="381" spans="5:5" x14ac:dyDescent="0.2">
      <c r="E381" s="148"/>
    </row>
    <row r="382" spans="5:5" x14ac:dyDescent="0.2">
      <c r="E382" s="148"/>
    </row>
    <row r="383" spans="5:5" x14ac:dyDescent="0.2">
      <c r="E383" s="148"/>
    </row>
    <row r="384" spans="5:5" x14ac:dyDescent="0.2">
      <c r="E384" s="148"/>
    </row>
    <row r="385" spans="5:5" x14ac:dyDescent="0.2">
      <c r="E385" s="148"/>
    </row>
    <row r="386" spans="5:5" x14ac:dyDescent="0.2">
      <c r="E386" s="148"/>
    </row>
    <row r="387" spans="5:5" x14ac:dyDescent="0.2">
      <c r="E387" s="148"/>
    </row>
    <row r="388" spans="5:5" x14ac:dyDescent="0.2">
      <c r="E388" s="148"/>
    </row>
    <row r="389" spans="5:5" x14ac:dyDescent="0.2">
      <c r="E389" s="148"/>
    </row>
    <row r="390" spans="5:5" x14ac:dyDescent="0.2">
      <c r="E390" s="148"/>
    </row>
    <row r="391" spans="5:5" x14ac:dyDescent="0.2">
      <c r="E391" s="148"/>
    </row>
    <row r="392" spans="5:5" x14ac:dyDescent="0.2">
      <c r="E392" s="148"/>
    </row>
    <row r="393" spans="5:5" x14ac:dyDescent="0.2">
      <c r="E393" s="148"/>
    </row>
    <row r="394" spans="5:5" x14ac:dyDescent="0.2">
      <c r="E394" s="148"/>
    </row>
    <row r="395" spans="5:5" x14ac:dyDescent="0.2">
      <c r="E395" s="148"/>
    </row>
    <row r="396" spans="5:5" x14ac:dyDescent="0.2">
      <c r="E396" s="148"/>
    </row>
    <row r="397" spans="5:5" x14ac:dyDescent="0.2">
      <c r="E397" s="148"/>
    </row>
    <row r="398" spans="5:5" x14ac:dyDescent="0.2">
      <c r="E398" s="148"/>
    </row>
    <row r="399" spans="5:5" x14ac:dyDescent="0.2">
      <c r="E399" s="148"/>
    </row>
    <row r="400" spans="5:5" x14ac:dyDescent="0.2">
      <c r="E400" s="148"/>
    </row>
    <row r="401" spans="5:5" x14ac:dyDescent="0.2">
      <c r="E401" s="148"/>
    </row>
    <row r="402" spans="5:5" x14ac:dyDescent="0.2">
      <c r="E402" s="148"/>
    </row>
    <row r="403" spans="5:5" x14ac:dyDescent="0.2">
      <c r="E403" s="148"/>
    </row>
    <row r="404" spans="5:5" x14ac:dyDescent="0.2">
      <c r="E404" s="148"/>
    </row>
    <row r="405" spans="5:5" x14ac:dyDescent="0.2">
      <c r="E405" s="148"/>
    </row>
    <row r="406" spans="5:5" x14ac:dyDescent="0.2">
      <c r="E406" s="148"/>
    </row>
    <row r="407" spans="5:5" x14ac:dyDescent="0.2">
      <c r="E407" s="148"/>
    </row>
    <row r="408" spans="5:5" x14ac:dyDescent="0.2">
      <c r="E408" s="148"/>
    </row>
    <row r="409" spans="5:5" x14ac:dyDescent="0.2">
      <c r="E409" s="148"/>
    </row>
    <row r="410" spans="5:5" x14ac:dyDescent="0.2">
      <c r="E410" s="148"/>
    </row>
    <row r="411" spans="5:5" x14ac:dyDescent="0.2">
      <c r="E411" s="148"/>
    </row>
    <row r="412" spans="5:5" x14ac:dyDescent="0.2">
      <c r="E412" s="148"/>
    </row>
    <row r="413" spans="5:5" x14ac:dyDescent="0.2">
      <c r="E413" s="148"/>
    </row>
    <row r="414" spans="5:5" x14ac:dyDescent="0.2">
      <c r="E414" s="148"/>
    </row>
    <row r="415" spans="5:5" x14ac:dyDescent="0.2">
      <c r="E415" s="148"/>
    </row>
    <row r="416" spans="5:5" x14ac:dyDescent="0.2">
      <c r="E416" s="148"/>
    </row>
    <row r="417" spans="5:5" x14ac:dyDescent="0.2">
      <c r="E417" s="148"/>
    </row>
    <row r="418" spans="5:5" x14ac:dyDescent="0.2">
      <c r="E418" s="148"/>
    </row>
    <row r="419" spans="5:5" x14ac:dyDescent="0.2">
      <c r="E419" s="148"/>
    </row>
    <row r="420" spans="5:5" x14ac:dyDescent="0.2">
      <c r="E420" s="148"/>
    </row>
    <row r="421" spans="5:5" x14ac:dyDescent="0.2">
      <c r="E421" s="148"/>
    </row>
    <row r="422" spans="5:5" x14ac:dyDescent="0.2">
      <c r="E422" s="148"/>
    </row>
    <row r="423" spans="5:5" x14ac:dyDescent="0.2">
      <c r="E423" s="148"/>
    </row>
    <row r="424" spans="5:5" x14ac:dyDescent="0.2">
      <c r="E424" s="148"/>
    </row>
    <row r="425" spans="5:5" x14ac:dyDescent="0.2">
      <c r="E425" s="148"/>
    </row>
    <row r="426" spans="5:5" x14ac:dyDescent="0.2">
      <c r="E426" s="148"/>
    </row>
    <row r="427" spans="5:5" x14ac:dyDescent="0.2">
      <c r="E427" s="148"/>
    </row>
    <row r="428" spans="5:5" x14ac:dyDescent="0.2">
      <c r="E428" s="148"/>
    </row>
    <row r="429" spans="5:5" x14ac:dyDescent="0.2">
      <c r="E429" s="148"/>
    </row>
    <row r="430" spans="5:5" x14ac:dyDescent="0.2">
      <c r="E430" s="148"/>
    </row>
    <row r="431" spans="5:5" x14ac:dyDescent="0.2">
      <c r="E431" s="148"/>
    </row>
    <row r="432" spans="5:5" x14ac:dyDescent="0.2">
      <c r="E432" s="148"/>
    </row>
    <row r="433" spans="5:5" x14ac:dyDescent="0.2">
      <c r="E433" s="148"/>
    </row>
    <row r="434" spans="5:5" x14ac:dyDescent="0.2">
      <c r="E434" s="148"/>
    </row>
    <row r="435" spans="5:5" x14ac:dyDescent="0.2">
      <c r="E435" s="148"/>
    </row>
    <row r="436" spans="5:5" x14ac:dyDescent="0.2">
      <c r="E436" s="148"/>
    </row>
    <row r="437" spans="5:5" x14ac:dyDescent="0.2">
      <c r="E437" s="148"/>
    </row>
    <row r="438" spans="5:5" x14ac:dyDescent="0.2">
      <c r="E438" s="148"/>
    </row>
    <row r="439" spans="5:5" x14ac:dyDescent="0.2">
      <c r="E439" s="148"/>
    </row>
    <row r="440" spans="5:5" x14ac:dyDescent="0.2">
      <c r="E440" s="148"/>
    </row>
    <row r="441" spans="5:5" x14ac:dyDescent="0.2">
      <c r="E441" s="148"/>
    </row>
    <row r="442" spans="5:5" x14ac:dyDescent="0.2">
      <c r="E442" s="148"/>
    </row>
    <row r="443" spans="5:5" x14ac:dyDescent="0.2">
      <c r="E443" s="148"/>
    </row>
    <row r="444" spans="5:5" x14ac:dyDescent="0.2">
      <c r="E444" s="148"/>
    </row>
    <row r="445" spans="5:5" x14ac:dyDescent="0.2">
      <c r="E445" s="148"/>
    </row>
    <row r="446" spans="5:5" x14ac:dyDescent="0.2">
      <c r="E446" s="148"/>
    </row>
    <row r="447" spans="5:5" x14ac:dyDescent="0.2">
      <c r="E447" s="148"/>
    </row>
    <row r="448" spans="5:5" x14ac:dyDescent="0.2">
      <c r="E448" s="148"/>
    </row>
    <row r="449" spans="5:5" x14ac:dyDescent="0.2">
      <c r="E449" s="148"/>
    </row>
    <row r="450" spans="5:5" x14ac:dyDescent="0.2">
      <c r="E450" s="148"/>
    </row>
    <row r="451" spans="5:5" x14ac:dyDescent="0.2">
      <c r="E451" s="148"/>
    </row>
    <row r="452" spans="5:5" x14ac:dyDescent="0.2">
      <c r="E452" s="148"/>
    </row>
    <row r="453" spans="5:5" x14ac:dyDescent="0.2">
      <c r="E453" s="148"/>
    </row>
    <row r="454" spans="5:5" x14ac:dyDescent="0.2">
      <c r="E454" s="148"/>
    </row>
    <row r="455" spans="5:5" x14ac:dyDescent="0.2">
      <c r="E455" s="148"/>
    </row>
    <row r="456" spans="5:5" x14ac:dyDescent="0.2">
      <c r="E456" s="148"/>
    </row>
    <row r="457" spans="5:5" x14ac:dyDescent="0.2">
      <c r="E457" s="148"/>
    </row>
    <row r="458" spans="5:5" x14ac:dyDescent="0.2">
      <c r="E458" s="148"/>
    </row>
    <row r="459" spans="5:5" x14ac:dyDescent="0.2">
      <c r="E459" s="148"/>
    </row>
    <row r="460" spans="5:5" x14ac:dyDescent="0.2">
      <c r="E460" s="148"/>
    </row>
    <row r="461" spans="5:5" x14ac:dyDescent="0.2">
      <c r="E461" s="148"/>
    </row>
    <row r="462" spans="5:5" x14ac:dyDescent="0.2">
      <c r="E462" s="148"/>
    </row>
    <row r="463" spans="5:5" x14ac:dyDescent="0.2">
      <c r="E463" s="148"/>
    </row>
    <row r="464" spans="5:5" x14ac:dyDescent="0.2">
      <c r="E464" s="148"/>
    </row>
    <row r="465" spans="5:5" x14ac:dyDescent="0.2">
      <c r="E465" s="148"/>
    </row>
    <row r="466" spans="5:5" x14ac:dyDescent="0.2">
      <c r="E466" s="148"/>
    </row>
    <row r="467" spans="5:5" x14ac:dyDescent="0.2">
      <c r="E467" s="148"/>
    </row>
    <row r="468" spans="5:5" x14ac:dyDescent="0.2">
      <c r="E468" s="148"/>
    </row>
    <row r="469" spans="5:5" x14ac:dyDescent="0.2">
      <c r="E469" s="148"/>
    </row>
    <row r="470" spans="5:5" x14ac:dyDescent="0.2">
      <c r="E470" s="148"/>
    </row>
    <row r="471" spans="5:5" x14ac:dyDescent="0.2">
      <c r="E471" s="148"/>
    </row>
    <row r="472" spans="5:5" x14ac:dyDescent="0.2">
      <c r="E472" s="148"/>
    </row>
    <row r="473" spans="5:5" x14ac:dyDescent="0.2">
      <c r="E473" s="148"/>
    </row>
    <row r="474" spans="5:5" x14ac:dyDescent="0.2">
      <c r="E474" s="148"/>
    </row>
    <row r="475" spans="5:5" x14ac:dyDescent="0.2">
      <c r="E475" s="148"/>
    </row>
    <row r="476" spans="5:5" x14ac:dyDescent="0.2">
      <c r="E476" s="148"/>
    </row>
    <row r="477" spans="5:5" x14ac:dyDescent="0.2">
      <c r="E477" s="148"/>
    </row>
    <row r="478" spans="5:5" x14ac:dyDescent="0.2">
      <c r="E478" s="148"/>
    </row>
    <row r="479" spans="5:5" x14ac:dyDescent="0.2">
      <c r="E479" s="148"/>
    </row>
    <row r="480" spans="5:5" x14ac:dyDescent="0.2">
      <c r="E480" s="148"/>
    </row>
    <row r="481" spans="5:5" x14ac:dyDescent="0.2">
      <c r="E481" s="148"/>
    </row>
    <row r="482" spans="5:5" x14ac:dyDescent="0.2">
      <c r="E482" s="148"/>
    </row>
    <row r="483" spans="5:5" x14ac:dyDescent="0.2">
      <c r="E483" s="148"/>
    </row>
    <row r="484" spans="5:5" x14ac:dyDescent="0.2">
      <c r="E484" s="148"/>
    </row>
    <row r="485" spans="5:5" x14ac:dyDescent="0.2">
      <c r="E485" s="148"/>
    </row>
    <row r="486" spans="5:5" x14ac:dyDescent="0.2">
      <c r="E486" s="148"/>
    </row>
    <row r="487" spans="5:5" x14ac:dyDescent="0.2">
      <c r="E487" s="148"/>
    </row>
    <row r="488" spans="5:5" x14ac:dyDescent="0.2">
      <c r="E488" s="148"/>
    </row>
    <row r="489" spans="5:5" x14ac:dyDescent="0.2">
      <c r="E489" s="148"/>
    </row>
    <row r="490" spans="5:5" x14ac:dyDescent="0.2">
      <c r="E490" s="148"/>
    </row>
    <row r="491" spans="5:5" x14ac:dyDescent="0.2">
      <c r="E491" s="148"/>
    </row>
    <row r="492" spans="5:5" x14ac:dyDescent="0.2">
      <c r="E492" s="148"/>
    </row>
    <row r="493" spans="5:5" x14ac:dyDescent="0.2">
      <c r="E493" s="148"/>
    </row>
    <row r="494" spans="5:5" x14ac:dyDescent="0.2">
      <c r="E494" s="148"/>
    </row>
    <row r="495" spans="5:5" x14ac:dyDescent="0.2">
      <c r="E495" s="148"/>
    </row>
    <row r="496" spans="5:5" x14ac:dyDescent="0.2">
      <c r="E496" s="148"/>
    </row>
    <row r="497" spans="5:5" x14ac:dyDescent="0.2">
      <c r="E497" s="148"/>
    </row>
    <row r="498" spans="5:5" x14ac:dyDescent="0.2">
      <c r="E498" s="148"/>
    </row>
    <row r="499" spans="5:5" x14ac:dyDescent="0.2">
      <c r="E499" s="148"/>
    </row>
    <row r="500" spans="5:5" x14ac:dyDescent="0.2">
      <c r="E500" s="148"/>
    </row>
    <row r="501" spans="5:5" x14ac:dyDescent="0.2">
      <c r="E501" s="148"/>
    </row>
    <row r="502" spans="5:5" x14ac:dyDescent="0.2">
      <c r="E502" s="148"/>
    </row>
    <row r="503" spans="5:5" x14ac:dyDescent="0.2">
      <c r="E503" s="148"/>
    </row>
    <row r="504" spans="5:5" x14ac:dyDescent="0.2">
      <c r="E504" s="148"/>
    </row>
    <row r="505" spans="5:5" x14ac:dyDescent="0.2">
      <c r="E505" s="148"/>
    </row>
    <row r="506" spans="5:5" x14ac:dyDescent="0.2">
      <c r="E506" s="148"/>
    </row>
    <row r="507" spans="5:5" x14ac:dyDescent="0.2">
      <c r="E507" s="148"/>
    </row>
    <row r="508" spans="5:5" x14ac:dyDescent="0.2">
      <c r="E508" s="148"/>
    </row>
    <row r="509" spans="5:5" x14ac:dyDescent="0.2">
      <c r="E509" s="148"/>
    </row>
    <row r="510" spans="5:5" x14ac:dyDescent="0.2">
      <c r="E510" s="148"/>
    </row>
    <row r="511" spans="5:5" x14ac:dyDescent="0.2">
      <c r="E511" s="148"/>
    </row>
    <row r="512" spans="5:5" x14ac:dyDescent="0.2">
      <c r="E512" s="148"/>
    </row>
    <row r="513" spans="5:5" x14ac:dyDescent="0.2">
      <c r="E513" s="148"/>
    </row>
    <row r="514" spans="5:5" x14ac:dyDescent="0.2">
      <c r="E514" s="148"/>
    </row>
    <row r="515" spans="5:5" x14ac:dyDescent="0.2">
      <c r="E515" s="148"/>
    </row>
    <row r="516" spans="5:5" x14ac:dyDescent="0.2">
      <c r="E516" s="148"/>
    </row>
    <row r="517" spans="5:5" x14ac:dyDescent="0.2">
      <c r="E517" s="148"/>
    </row>
    <row r="518" spans="5:5" x14ac:dyDescent="0.2">
      <c r="E518" s="148"/>
    </row>
    <row r="519" spans="5:5" x14ac:dyDescent="0.2">
      <c r="E519" s="148"/>
    </row>
    <row r="520" spans="5:5" x14ac:dyDescent="0.2">
      <c r="E520" s="148"/>
    </row>
    <row r="521" spans="5:5" x14ac:dyDescent="0.2">
      <c r="E521" s="148"/>
    </row>
    <row r="522" spans="5:5" x14ac:dyDescent="0.2">
      <c r="E522" s="148"/>
    </row>
    <row r="523" spans="5:5" x14ac:dyDescent="0.2">
      <c r="E523" s="148"/>
    </row>
    <row r="524" spans="5:5" x14ac:dyDescent="0.2">
      <c r="E524" s="148"/>
    </row>
    <row r="525" spans="5:5" x14ac:dyDescent="0.2">
      <c r="E525" s="148"/>
    </row>
    <row r="526" spans="5:5" x14ac:dyDescent="0.2">
      <c r="E526" s="148"/>
    </row>
    <row r="527" spans="5:5" x14ac:dyDescent="0.2">
      <c r="E527" s="148"/>
    </row>
    <row r="528" spans="5:5" x14ac:dyDescent="0.2">
      <c r="E528" s="148"/>
    </row>
    <row r="529" spans="5:5" x14ac:dyDescent="0.2">
      <c r="E529" s="148"/>
    </row>
    <row r="530" spans="5:5" x14ac:dyDescent="0.2">
      <c r="E530" s="148"/>
    </row>
    <row r="531" spans="5:5" x14ac:dyDescent="0.2">
      <c r="E531" s="148"/>
    </row>
    <row r="532" spans="5:5" x14ac:dyDescent="0.2">
      <c r="E532" s="148"/>
    </row>
    <row r="533" spans="5:5" x14ac:dyDescent="0.2">
      <c r="E533" s="148"/>
    </row>
    <row r="534" spans="5:5" x14ac:dyDescent="0.2">
      <c r="E534" s="148"/>
    </row>
    <row r="535" spans="5:5" x14ac:dyDescent="0.2">
      <c r="E535" s="148"/>
    </row>
    <row r="536" spans="5:5" x14ac:dyDescent="0.2">
      <c r="E536" s="148"/>
    </row>
    <row r="537" spans="5:5" x14ac:dyDescent="0.2">
      <c r="E537" s="148"/>
    </row>
    <row r="538" spans="5:5" x14ac:dyDescent="0.2">
      <c r="E538" s="148"/>
    </row>
    <row r="539" spans="5:5" x14ac:dyDescent="0.2">
      <c r="E539" s="148"/>
    </row>
    <row r="540" spans="5:5" x14ac:dyDescent="0.2">
      <c r="E540" s="148"/>
    </row>
    <row r="541" spans="5:5" x14ac:dyDescent="0.2">
      <c r="E541" s="148"/>
    </row>
    <row r="542" spans="5:5" x14ac:dyDescent="0.2">
      <c r="E542" s="148"/>
    </row>
    <row r="543" spans="5:5" x14ac:dyDescent="0.2">
      <c r="E543" s="148"/>
    </row>
    <row r="544" spans="5:5" x14ac:dyDescent="0.2">
      <c r="E544" s="148"/>
    </row>
    <row r="545" spans="5:5" x14ac:dyDescent="0.2">
      <c r="E545" s="148"/>
    </row>
    <row r="546" spans="5:5" x14ac:dyDescent="0.2">
      <c r="E546" s="148"/>
    </row>
    <row r="547" spans="5:5" x14ac:dyDescent="0.2">
      <c r="E547" s="148"/>
    </row>
    <row r="548" spans="5:5" x14ac:dyDescent="0.2">
      <c r="E548" s="148"/>
    </row>
    <row r="549" spans="5:5" x14ac:dyDescent="0.2">
      <c r="E549" s="148"/>
    </row>
    <row r="550" spans="5:5" x14ac:dyDescent="0.2">
      <c r="E550" s="148"/>
    </row>
    <row r="551" spans="5:5" x14ac:dyDescent="0.2">
      <c r="E551" s="148"/>
    </row>
    <row r="552" spans="5:5" x14ac:dyDescent="0.2">
      <c r="E552" s="148"/>
    </row>
    <row r="553" spans="5:5" x14ac:dyDescent="0.2">
      <c r="E553" s="148"/>
    </row>
    <row r="554" spans="5:5" x14ac:dyDescent="0.2">
      <c r="E554" s="148"/>
    </row>
    <row r="555" spans="5:5" x14ac:dyDescent="0.2">
      <c r="E555" s="148"/>
    </row>
    <row r="556" spans="5:5" x14ac:dyDescent="0.2">
      <c r="E556" s="148"/>
    </row>
    <row r="557" spans="5:5" x14ac:dyDescent="0.2">
      <c r="E557" s="148"/>
    </row>
    <row r="558" spans="5:5" x14ac:dyDescent="0.2">
      <c r="E558" s="148"/>
    </row>
    <row r="559" spans="5:5" x14ac:dyDescent="0.2">
      <c r="E559" s="148"/>
    </row>
    <row r="560" spans="5:5" x14ac:dyDescent="0.2">
      <c r="E560" s="148"/>
    </row>
    <row r="561" spans="5:5" x14ac:dyDescent="0.2">
      <c r="E561" s="148"/>
    </row>
    <row r="562" spans="5:5" x14ac:dyDescent="0.2">
      <c r="E562" s="148"/>
    </row>
    <row r="563" spans="5:5" x14ac:dyDescent="0.2">
      <c r="E563" s="148"/>
    </row>
    <row r="564" spans="5:5" x14ac:dyDescent="0.2">
      <c r="E564" s="148"/>
    </row>
    <row r="565" spans="5:5" x14ac:dyDescent="0.2">
      <c r="E565" s="148"/>
    </row>
    <row r="566" spans="5:5" x14ac:dyDescent="0.2">
      <c r="E566" s="148"/>
    </row>
    <row r="567" spans="5:5" x14ac:dyDescent="0.2">
      <c r="E567" s="148"/>
    </row>
    <row r="568" spans="5:5" x14ac:dyDescent="0.2">
      <c r="E568" s="148"/>
    </row>
    <row r="569" spans="5:5" x14ac:dyDescent="0.2">
      <c r="E569" s="148"/>
    </row>
    <row r="570" spans="5:5" x14ac:dyDescent="0.2">
      <c r="E570" s="148"/>
    </row>
    <row r="571" spans="5:5" x14ac:dyDescent="0.2">
      <c r="E571" s="148"/>
    </row>
    <row r="572" spans="5:5" x14ac:dyDescent="0.2">
      <c r="E572" s="148"/>
    </row>
    <row r="573" spans="5:5" x14ac:dyDescent="0.2">
      <c r="E573" s="148"/>
    </row>
    <row r="574" spans="5:5" x14ac:dyDescent="0.2">
      <c r="E574" s="148"/>
    </row>
    <row r="575" spans="5:5" x14ac:dyDescent="0.2">
      <c r="E575" s="148"/>
    </row>
    <row r="576" spans="5:5" x14ac:dyDescent="0.2">
      <c r="E576" s="148"/>
    </row>
    <row r="577" spans="5:5" x14ac:dyDescent="0.2">
      <c r="E577" s="148"/>
    </row>
    <row r="578" spans="5:5" x14ac:dyDescent="0.2">
      <c r="E578" s="148"/>
    </row>
    <row r="579" spans="5:5" x14ac:dyDescent="0.2">
      <c r="E579" s="148"/>
    </row>
    <row r="580" spans="5:5" x14ac:dyDescent="0.2">
      <c r="E580" s="148"/>
    </row>
    <row r="581" spans="5:5" x14ac:dyDescent="0.2">
      <c r="E581" s="148"/>
    </row>
    <row r="582" spans="5:5" x14ac:dyDescent="0.2">
      <c r="E582" s="148"/>
    </row>
    <row r="583" spans="5:5" x14ac:dyDescent="0.2">
      <c r="E583" s="148"/>
    </row>
    <row r="584" spans="5:5" x14ac:dyDescent="0.2">
      <c r="E584" s="148"/>
    </row>
    <row r="585" spans="5:5" x14ac:dyDescent="0.2">
      <c r="E585" s="148"/>
    </row>
    <row r="586" spans="5:5" x14ac:dyDescent="0.2">
      <c r="E586" s="148"/>
    </row>
    <row r="587" spans="5:5" x14ac:dyDescent="0.2">
      <c r="E587" s="148"/>
    </row>
    <row r="588" spans="5:5" x14ac:dyDescent="0.2">
      <c r="E588" s="148"/>
    </row>
    <row r="589" spans="5:5" x14ac:dyDescent="0.2">
      <c r="E589" s="148"/>
    </row>
    <row r="590" spans="5:5" x14ac:dyDescent="0.2">
      <c r="E590" s="148"/>
    </row>
    <row r="591" spans="5:5" x14ac:dyDescent="0.2">
      <c r="E591" s="148"/>
    </row>
    <row r="592" spans="5:5" x14ac:dyDescent="0.2">
      <c r="E592" s="148"/>
    </row>
    <row r="593" spans="5:5" x14ac:dyDescent="0.2">
      <c r="E593" s="148"/>
    </row>
    <row r="594" spans="5:5" x14ac:dyDescent="0.2">
      <c r="E594" s="148"/>
    </row>
    <row r="595" spans="5:5" x14ac:dyDescent="0.2">
      <c r="E595" s="148"/>
    </row>
    <row r="596" spans="5:5" x14ac:dyDescent="0.2">
      <c r="E596" s="148"/>
    </row>
    <row r="597" spans="5:5" x14ac:dyDescent="0.2">
      <c r="E597" s="148"/>
    </row>
    <row r="598" spans="5:5" x14ac:dyDescent="0.2">
      <c r="E598" s="148"/>
    </row>
    <row r="599" spans="5:5" x14ac:dyDescent="0.2">
      <c r="E599" s="148"/>
    </row>
    <row r="600" spans="5:5" x14ac:dyDescent="0.2">
      <c r="E600" s="148"/>
    </row>
    <row r="601" spans="5:5" x14ac:dyDescent="0.2">
      <c r="E601" s="148"/>
    </row>
    <row r="602" spans="5:5" x14ac:dyDescent="0.2">
      <c r="E602" s="148"/>
    </row>
    <row r="603" spans="5:5" x14ac:dyDescent="0.2">
      <c r="E603" s="148"/>
    </row>
    <row r="604" spans="5:5" x14ac:dyDescent="0.2">
      <c r="E604" s="148"/>
    </row>
    <row r="605" spans="5:5" x14ac:dyDescent="0.2">
      <c r="E605" s="148"/>
    </row>
    <row r="606" spans="5:5" x14ac:dyDescent="0.2">
      <c r="E606" s="148"/>
    </row>
    <row r="607" spans="5:5" x14ac:dyDescent="0.2">
      <c r="E607" s="148"/>
    </row>
    <row r="608" spans="5:5" x14ac:dyDescent="0.2">
      <c r="E608" s="148"/>
    </row>
    <row r="609" spans="5:5" x14ac:dyDescent="0.2">
      <c r="E609" s="148"/>
    </row>
    <row r="610" spans="5:5" x14ac:dyDescent="0.2">
      <c r="E610" s="148"/>
    </row>
    <row r="611" spans="5:5" x14ac:dyDescent="0.2">
      <c r="E611" s="148"/>
    </row>
    <row r="612" spans="5:5" x14ac:dyDescent="0.2">
      <c r="E612" s="148"/>
    </row>
    <row r="613" spans="5:5" x14ac:dyDescent="0.2">
      <c r="E613" s="148"/>
    </row>
    <row r="614" spans="5:5" x14ac:dyDescent="0.2">
      <c r="E614" s="148"/>
    </row>
    <row r="615" spans="5:5" x14ac:dyDescent="0.2">
      <c r="E615" s="148"/>
    </row>
    <row r="616" spans="5:5" x14ac:dyDescent="0.2">
      <c r="E616" s="148"/>
    </row>
    <row r="617" spans="5:5" x14ac:dyDescent="0.2">
      <c r="E617" s="148"/>
    </row>
    <row r="618" spans="5:5" x14ac:dyDescent="0.2">
      <c r="E618" s="148"/>
    </row>
    <row r="619" spans="5:5" x14ac:dyDescent="0.2">
      <c r="E619" s="148"/>
    </row>
    <row r="620" spans="5:5" x14ac:dyDescent="0.2">
      <c r="E620" s="148"/>
    </row>
    <row r="621" spans="5:5" x14ac:dyDescent="0.2">
      <c r="E621" s="148"/>
    </row>
    <row r="622" spans="5:5" x14ac:dyDescent="0.2">
      <c r="E622" s="148"/>
    </row>
    <row r="623" spans="5:5" x14ac:dyDescent="0.2">
      <c r="E623" s="148"/>
    </row>
    <row r="624" spans="5:5" x14ac:dyDescent="0.2">
      <c r="E624" s="148"/>
    </row>
    <row r="625" spans="5:5" x14ac:dyDescent="0.2">
      <c r="E625" s="148"/>
    </row>
    <row r="626" spans="5:5" x14ac:dyDescent="0.2">
      <c r="E626" s="148"/>
    </row>
    <row r="627" spans="5:5" x14ac:dyDescent="0.2">
      <c r="E627" s="148"/>
    </row>
  </sheetData>
  <pageMargins left="0.25" right="0.25" top="0.95" bottom="0.75" header="0.09" footer="0.3"/>
  <pageSetup scale="76" orientation="portrait" r:id="rId1"/>
  <headerFooter alignWithMargins="0">
    <oddHeader>&amp;CDepartment of Administrative Services
Major Maintenance 
2000
&amp;A
&amp;D</oddHeader>
    <oddFooter>&amp;LAcct Codes 0017-335-2000
Reversion 6/30/2027
&amp;C&amp;Z&amp;F&amp;R&amp;P/&amp;N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BA74E-652D-486B-BCA1-42C5AE8BFA33}">
  <sheetPr>
    <tabColor rgb="FF0070C0"/>
    <pageSetUpPr fitToPage="1"/>
  </sheetPr>
  <dimension ref="A1:J627"/>
  <sheetViews>
    <sheetView zoomScaleNormal="100" workbookViewId="0">
      <selection activeCell="E9" sqref="E9"/>
    </sheetView>
  </sheetViews>
  <sheetFormatPr defaultColWidth="11.42578125" defaultRowHeight="12.75" x14ac:dyDescent="0.2"/>
  <cols>
    <col min="1" max="1" width="24.5703125" style="148" customWidth="1"/>
    <col min="2" max="2" width="9.42578125" style="150" customWidth="1"/>
    <col min="3" max="3" width="25" style="158" bestFit="1" customWidth="1"/>
    <col min="4" max="4" width="14.42578125" style="43" customWidth="1"/>
    <col min="5" max="5" width="13.5703125" style="162" customWidth="1"/>
    <col min="6" max="6" width="12.42578125" style="162" customWidth="1"/>
    <col min="7" max="7" width="10.5703125" style="162" customWidth="1"/>
    <col min="8" max="8" width="12.42578125" style="43" customWidth="1"/>
    <col min="9" max="9" width="12.7109375" style="43" customWidth="1"/>
    <col min="10" max="10" width="6.28515625" style="43" customWidth="1"/>
    <col min="11" max="16384" width="11.42578125" style="43"/>
  </cols>
  <sheetData>
    <row r="1" spans="1:10" s="135" customFormat="1" ht="24.75" customHeight="1" x14ac:dyDescent="0.25">
      <c r="A1" s="31" t="str">
        <f>'RECAP #9436.00'!B1</f>
        <v>DAS TH Residence Elevator Replacement</v>
      </c>
      <c r="B1" s="31"/>
      <c r="C1" s="133"/>
      <c r="D1" s="133"/>
      <c r="E1" s="133"/>
      <c r="F1" s="134"/>
      <c r="G1" s="134"/>
    </row>
    <row r="2" spans="1:10" s="135" customFormat="1" ht="15.75" x14ac:dyDescent="0.25">
      <c r="A2" s="32" t="str">
        <f>'RECAP #9436.00'!B2</f>
        <v>Project # 9436.00</v>
      </c>
      <c r="B2" s="136"/>
      <c r="C2" s="133"/>
      <c r="D2" s="133"/>
      <c r="E2" s="133"/>
      <c r="F2" s="134"/>
      <c r="G2" s="134"/>
    </row>
    <row r="3" spans="1:10" s="135" customFormat="1" ht="15.75" x14ac:dyDescent="0.25">
      <c r="A3" s="137" t="str">
        <f>'RECAP #9436.00'!B3</f>
        <v>Program code 943600</v>
      </c>
      <c r="B3" s="136"/>
      <c r="C3" s="133"/>
      <c r="D3" s="138" t="str">
        <f>'RECAP #9436.00'!E3</f>
        <v>Major Program 4D03</v>
      </c>
      <c r="E3" s="133"/>
      <c r="F3" s="134"/>
      <c r="G3" s="134"/>
    </row>
    <row r="4" spans="1:10" s="135" customFormat="1" ht="15.75" x14ac:dyDescent="0.25">
      <c r="A4" s="31" t="s">
        <v>156</v>
      </c>
      <c r="B4" s="32"/>
      <c r="D4" s="139" t="s">
        <v>157</v>
      </c>
      <c r="E4" s="134"/>
      <c r="F4" s="134"/>
      <c r="G4" s="134"/>
    </row>
    <row r="5" spans="1:10" s="135" customFormat="1" ht="15.75" x14ac:dyDescent="0.25">
      <c r="A5" s="140" t="s">
        <v>86</v>
      </c>
      <c r="C5" s="141"/>
      <c r="D5" s="38" t="s">
        <v>158</v>
      </c>
      <c r="E5" s="43"/>
      <c r="F5" s="134"/>
      <c r="G5" s="134"/>
    </row>
    <row r="6" spans="1:10" s="135" customFormat="1" ht="15.75" x14ac:dyDescent="0.25">
      <c r="A6" s="32" t="str">
        <f>'RECAP #9436.00'!B6</f>
        <v>Project Manager - James T.</v>
      </c>
      <c r="B6" s="32"/>
      <c r="C6" s="142"/>
      <c r="D6" s="143" t="s">
        <v>159</v>
      </c>
      <c r="E6" s="43"/>
      <c r="F6" s="44"/>
      <c r="G6" s="134"/>
    </row>
    <row r="7" spans="1:10" s="135" customFormat="1" ht="15.75" x14ac:dyDescent="0.25">
      <c r="B7" s="144"/>
      <c r="C7" s="144"/>
      <c r="E7" s="44"/>
      <c r="F7" s="44"/>
      <c r="G7" s="134"/>
      <c r="I7" s="135" t="s">
        <v>5</v>
      </c>
    </row>
    <row r="8" spans="1:10" s="135" customFormat="1" ht="32.25" thickBot="1" x14ac:dyDescent="0.3">
      <c r="A8" s="145" t="s">
        <v>20</v>
      </c>
      <c r="B8" s="146" t="s">
        <v>21</v>
      </c>
      <c r="C8" s="147" t="s">
        <v>22</v>
      </c>
      <c r="D8" s="131" t="s">
        <v>23</v>
      </c>
      <c r="E8" s="131" t="s">
        <v>24</v>
      </c>
      <c r="F8" s="131" t="s">
        <v>25</v>
      </c>
      <c r="G8" s="131" t="s">
        <v>26</v>
      </c>
      <c r="H8" s="131" t="s">
        <v>27</v>
      </c>
      <c r="I8" s="131" t="s">
        <v>183</v>
      </c>
    </row>
    <row r="9" spans="1:10" x14ac:dyDescent="0.2">
      <c r="A9" s="148" t="s">
        <v>160</v>
      </c>
      <c r="B9" s="149">
        <v>45709</v>
      </c>
      <c r="C9" s="150" t="s">
        <v>88</v>
      </c>
      <c r="D9" s="151">
        <v>29800</v>
      </c>
      <c r="E9" s="152">
        <f>D9</f>
        <v>29800</v>
      </c>
      <c r="F9" s="153"/>
      <c r="G9" s="153"/>
      <c r="H9" s="153">
        <f>E9</f>
        <v>29800</v>
      </c>
      <c r="I9" s="153"/>
    </row>
    <row r="10" spans="1:10" x14ac:dyDescent="0.2">
      <c r="A10" s="243" t="s">
        <v>245</v>
      </c>
      <c r="B10" s="251">
        <v>45813</v>
      </c>
      <c r="C10" s="245" t="s">
        <v>246</v>
      </c>
      <c r="D10" s="247"/>
      <c r="E10" s="247">
        <f t="shared" ref="E10:E21" si="0">E9+D10</f>
        <v>29800</v>
      </c>
      <c r="F10" s="252">
        <v>7805.44</v>
      </c>
      <c r="G10" s="248">
        <f t="shared" ref="G10:G21" si="1">G9+F10</f>
        <v>7805.44</v>
      </c>
      <c r="H10" s="248">
        <f t="shared" ref="H10:H21" si="2">H9-F10+D10</f>
        <v>21994.560000000001</v>
      </c>
      <c r="I10" s="253">
        <f>410.81</f>
        <v>410.81</v>
      </c>
      <c r="J10" s="249" t="s">
        <v>285</v>
      </c>
    </row>
    <row r="11" spans="1:10" x14ac:dyDescent="0.2">
      <c r="A11" s="148" t="s">
        <v>288</v>
      </c>
      <c r="B11" s="149">
        <v>45891</v>
      </c>
      <c r="C11" s="150" t="s">
        <v>287</v>
      </c>
      <c r="D11" s="151">
        <v>0</v>
      </c>
      <c r="E11" s="152">
        <f t="shared" si="0"/>
        <v>29800</v>
      </c>
      <c r="F11" s="155"/>
      <c r="G11" s="153">
        <f t="shared" si="1"/>
        <v>7805.44</v>
      </c>
      <c r="H11" s="153">
        <f t="shared" si="2"/>
        <v>21994.560000000001</v>
      </c>
      <c r="I11" s="153"/>
    </row>
    <row r="12" spans="1:10" x14ac:dyDescent="0.2">
      <c r="A12" s="148" t="s">
        <v>322</v>
      </c>
      <c r="B12" s="149">
        <v>45922</v>
      </c>
      <c r="C12" s="150" t="s">
        <v>321</v>
      </c>
      <c r="D12" s="152"/>
      <c r="E12" s="152">
        <f t="shared" si="0"/>
        <v>29800</v>
      </c>
      <c r="F12" s="155">
        <v>6728.37</v>
      </c>
      <c r="G12" s="153">
        <f t="shared" si="1"/>
        <v>14533.81</v>
      </c>
      <c r="H12" s="153">
        <f t="shared" si="2"/>
        <v>15266.190000000002</v>
      </c>
      <c r="I12" s="155">
        <f>I10+354.13</f>
        <v>764.94</v>
      </c>
    </row>
    <row r="13" spans="1:10" x14ac:dyDescent="0.2">
      <c r="A13" s="148" t="s">
        <v>357</v>
      </c>
      <c r="B13" s="149">
        <v>45971</v>
      </c>
      <c r="C13" s="150" t="s">
        <v>358</v>
      </c>
      <c r="D13" s="152"/>
      <c r="E13" s="152">
        <f t="shared" si="0"/>
        <v>29800</v>
      </c>
      <c r="F13" s="155">
        <v>7021.68</v>
      </c>
      <c r="G13" s="153">
        <f t="shared" si="1"/>
        <v>21555.489999999998</v>
      </c>
      <c r="H13" s="153">
        <f t="shared" si="2"/>
        <v>8244.510000000002</v>
      </c>
      <c r="I13" s="155">
        <f>I12+369.57</f>
        <v>1134.51</v>
      </c>
    </row>
    <row r="14" spans="1:10" x14ac:dyDescent="0.2">
      <c r="A14" s="148" t="s">
        <v>288</v>
      </c>
      <c r="B14" s="149">
        <v>46007</v>
      </c>
      <c r="C14" s="150" t="s">
        <v>131</v>
      </c>
      <c r="D14" s="254">
        <v>-5000</v>
      </c>
      <c r="E14" s="152">
        <f t="shared" si="0"/>
        <v>24800</v>
      </c>
      <c r="F14" s="153"/>
      <c r="G14" s="153">
        <f t="shared" si="1"/>
        <v>21555.489999999998</v>
      </c>
      <c r="H14" s="153">
        <f t="shared" si="2"/>
        <v>3244.510000000002</v>
      </c>
      <c r="I14" s="153"/>
    </row>
    <row r="15" spans="1:10" x14ac:dyDescent="0.2">
      <c r="A15" s="148" t="s">
        <v>419</v>
      </c>
      <c r="B15" s="149">
        <v>46044</v>
      </c>
      <c r="C15" s="150" t="s">
        <v>420</v>
      </c>
      <c r="D15" s="152"/>
      <c r="E15" s="152">
        <f t="shared" si="0"/>
        <v>24800</v>
      </c>
      <c r="F15" s="155">
        <v>2004.5</v>
      </c>
      <c r="G15" s="153">
        <f t="shared" si="1"/>
        <v>23559.989999999998</v>
      </c>
      <c r="H15" s="153">
        <f t="shared" si="2"/>
        <v>1240.010000000002</v>
      </c>
      <c r="I15" s="155">
        <f>I13+105.5</f>
        <v>1240.01</v>
      </c>
    </row>
    <row r="16" spans="1:10" x14ac:dyDescent="0.2">
      <c r="A16" s="148" t="s">
        <v>423</v>
      </c>
      <c r="B16" s="149">
        <v>46048</v>
      </c>
      <c r="C16" s="150" t="s">
        <v>424</v>
      </c>
      <c r="D16" s="152"/>
      <c r="E16" s="152">
        <f t="shared" si="0"/>
        <v>24800</v>
      </c>
      <c r="F16" s="155">
        <v>1240.01</v>
      </c>
      <c r="G16" s="153">
        <f t="shared" si="1"/>
        <v>24799.999999999996</v>
      </c>
      <c r="H16" s="153">
        <f t="shared" si="2"/>
        <v>2.0463630789890885E-12</v>
      </c>
      <c r="I16" s="153"/>
    </row>
    <row r="17" spans="2:9" x14ac:dyDescent="0.2">
      <c r="B17" s="149"/>
      <c r="C17" s="150"/>
      <c r="D17" s="152"/>
      <c r="E17" s="152">
        <f t="shared" si="0"/>
        <v>24800</v>
      </c>
      <c r="F17" s="155"/>
      <c r="G17" s="153">
        <f t="shared" si="1"/>
        <v>24799.999999999996</v>
      </c>
      <c r="H17" s="153">
        <f t="shared" si="2"/>
        <v>2.0463630789890885E-12</v>
      </c>
      <c r="I17" s="153"/>
    </row>
    <row r="18" spans="2:9" x14ac:dyDescent="0.2">
      <c r="B18" s="149"/>
      <c r="C18" s="150"/>
      <c r="D18" s="152"/>
      <c r="E18" s="152">
        <f t="shared" si="0"/>
        <v>24800</v>
      </c>
      <c r="F18" s="155"/>
      <c r="G18" s="153">
        <f t="shared" si="1"/>
        <v>24799.999999999996</v>
      </c>
      <c r="H18" s="153">
        <f t="shared" si="2"/>
        <v>2.0463630789890885E-12</v>
      </c>
      <c r="I18" s="153"/>
    </row>
    <row r="19" spans="2:9" x14ac:dyDescent="0.2">
      <c r="B19" s="149"/>
      <c r="C19" s="150"/>
      <c r="D19" s="152"/>
      <c r="E19" s="152">
        <f t="shared" si="0"/>
        <v>24800</v>
      </c>
      <c r="F19" s="153"/>
      <c r="G19" s="153">
        <f t="shared" si="1"/>
        <v>24799.999999999996</v>
      </c>
      <c r="H19" s="153">
        <f t="shared" si="2"/>
        <v>2.0463630789890885E-12</v>
      </c>
      <c r="I19" s="153"/>
    </row>
    <row r="20" spans="2:9" x14ac:dyDescent="0.2">
      <c r="B20" s="149"/>
      <c r="C20" s="150"/>
      <c r="D20" s="152"/>
      <c r="E20" s="152">
        <f t="shared" si="0"/>
        <v>24800</v>
      </c>
      <c r="F20" s="153"/>
      <c r="G20" s="153">
        <f t="shared" si="1"/>
        <v>24799.999999999996</v>
      </c>
      <c r="H20" s="153">
        <f t="shared" si="2"/>
        <v>2.0463630789890885E-12</v>
      </c>
      <c r="I20" s="153"/>
    </row>
    <row r="21" spans="2:9" x14ac:dyDescent="0.2">
      <c r="B21" s="149"/>
      <c r="C21" s="157"/>
      <c r="D21" s="152"/>
      <c r="E21" s="152">
        <f t="shared" si="0"/>
        <v>24800</v>
      </c>
      <c r="F21" s="153"/>
      <c r="G21" s="153">
        <f t="shared" si="1"/>
        <v>24799.999999999996</v>
      </c>
      <c r="H21" s="153">
        <f t="shared" si="2"/>
        <v>2.0463630789890885E-12</v>
      </c>
      <c r="I21" s="153"/>
    </row>
    <row r="22" spans="2:9" x14ac:dyDescent="0.2">
      <c r="D22" s="153"/>
      <c r="E22" s="153"/>
      <c r="F22" s="153"/>
      <c r="G22" s="153"/>
      <c r="H22" s="153"/>
      <c r="I22" s="153"/>
    </row>
    <row r="23" spans="2:9" ht="13.5" thickBot="1" x14ac:dyDescent="0.25">
      <c r="B23" s="159"/>
      <c r="C23" s="160" t="s">
        <v>28</v>
      </c>
      <c r="D23" s="161">
        <f>SUM(D9:D22)</f>
        <v>24800</v>
      </c>
      <c r="E23" s="161"/>
      <c r="F23" s="161">
        <f>SUM(F9:F22)</f>
        <v>24799.999999999996</v>
      </c>
      <c r="G23" s="161"/>
      <c r="H23" s="161">
        <f>D23-F23</f>
        <v>0</v>
      </c>
      <c r="I23" s="155" t="s">
        <v>199</v>
      </c>
    </row>
    <row r="24" spans="2:9" ht="13.5" thickTop="1" x14ac:dyDescent="0.2">
      <c r="D24" s="153"/>
      <c r="E24" s="153"/>
      <c r="F24" s="153"/>
      <c r="G24" s="153"/>
      <c r="H24" s="153"/>
      <c r="I24" s="153"/>
    </row>
    <row r="25" spans="2:9" x14ac:dyDescent="0.2">
      <c r="D25" s="153"/>
      <c r="E25" s="153"/>
      <c r="F25" s="153"/>
      <c r="G25" s="153"/>
      <c r="H25" s="153"/>
      <c r="I25" s="153"/>
    </row>
    <row r="26" spans="2:9" x14ac:dyDescent="0.2">
      <c r="D26" s="153"/>
      <c r="E26" s="153"/>
      <c r="F26" s="153"/>
      <c r="G26" s="153"/>
      <c r="H26" s="153"/>
      <c r="I26" s="153"/>
    </row>
    <row r="27" spans="2:9" x14ac:dyDescent="0.2">
      <c r="D27" s="153"/>
      <c r="E27" s="153"/>
      <c r="F27" s="153"/>
      <c r="G27" s="153"/>
      <c r="H27" s="153"/>
      <c r="I27" s="153"/>
    </row>
    <row r="28" spans="2:9" x14ac:dyDescent="0.2">
      <c r="D28" s="153"/>
      <c r="E28" s="153"/>
      <c r="F28" s="153"/>
      <c r="G28" s="153"/>
      <c r="H28" s="153"/>
      <c r="I28" s="153"/>
    </row>
    <row r="29" spans="2:9" x14ac:dyDescent="0.2">
      <c r="D29" s="155"/>
      <c r="E29" s="153"/>
      <c r="F29" s="155"/>
      <c r="G29" s="153"/>
      <c r="H29" s="155"/>
      <c r="I29" s="153"/>
    </row>
    <row r="30" spans="2:9" x14ac:dyDescent="0.2">
      <c r="D30" s="153"/>
      <c r="E30" s="153"/>
      <c r="F30" s="153"/>
      <c r="G30" s="153"/>
      <c r="H30" s="153"/>
      <c r="I30" s="153"/>
    </row>
    <row r="31" spans="2:9" x14ac:dyDescent="0.2">
      <c r="D31" s="153"/>
      <c r="E31" s="153"/>
      <c r="F31" s="153"/>
      <c r="G31" s="153"/>
      <c r="H31" s="153"/>
      <c r="I31" s="153"/>
    </row>
    <row r="32" spans="2:9" x14ac:dyDescent="0.2">
      <c r="E32" s="148"/>
      <c r="I32" s="153"/>
    </row>
    <row r="33" spans="5:9" x14ac:dyDescent="0.2">
      <c r="E33" s="148"/>
      <c r="I33" s="153"/>
    </row>
    <row r="34" spans="5:9" x14ac:dyDescent="0.2">
      <c r="E34" s="148"/>
      <c r="I34" s="153"/>
    </row>
    <row r="35" spans="5:9" x14ac:dyDescent="0.2">
      <c r="E35" s="148"/>
      <c r="I35" s="153"/>
    </row>
    <row r="36" spans="5:9" x14ac:dyDescent="0.2">
      <c r="E36" s="148"/>
      <c r="I36" s="153"/>
    </row>
    <row r="37" spans="5:9" x14ac:dyDescent="0.2">
      <c r="E37" s="148"/>
      <c r="I37" s="153"/>
    </row>
    <row r="38" spans="5:9" x14ac:dyDescent="0.2">
      <c r="E38" s="148"/>
      <c r="I38" s="153"/>
    </row>
    <row r="39" spans="5:9" x14ac:dyDescent="0.2">
      <c r="E39" s="148"/>
      <c r="I39" s="153"/>
    </row>
    <row r="40" spans="5:9" x14ac:dyDescent="0.2">
      <c r="E40" s="148"/>
      <c r="I40" s="153"/>
    </row>
    <row r="41" spans="5:9" x14ac:dyDescent="0.2">
      <c r="E41" s="148"/>
      <c r="I41" s="153"/>
    </row>
    <row r="42" spans="5:9" x14ac:dyDescent="0.2">
      <c r="E42" s="148"/>
      <c r="I42" s="153"/>
    </row>
    <row r="43" spans="5:9" x14ac:dyDescent="0.2">
      <c r="E43" s="148"/>
      <c r="I43" s="153"/>
    </row>
    <row r="44" spans="5:9" x14ac:dyDescent="0.2">
      <c r="E44" s="148"/>
    </row>
    <row r="45" spans="5:9" x14ac:dyDescent="0.2">
      <c r="E45" s="148"/>
    </row>
    <row r="46" spans="5:9" x14ac:dyDescent="0.2">
      <c r="E46" s="148"/>
    </row>
    <row r="47" spans="5:9" x14ac:dyDescent="0.2">
      <c r="E47" s="148"/>
    </row>
    <row r="48" spans="5:9" x14ac:dyDescent="0.2">
      <c r="E48" s="148"/>
    </row>
    <row r="49" spans="5:5" x14ac:dyDescent="0.2">
      <c r="E49" s="148"/>
    </row>
    <row r="50" spans="5:5" x14ac:dyDescent="0.2">
      <c r="E50" s="148"/>
    </row>
    <row r="51" spans="5:5" x14ac:dyDescent="0.2">
      <c r="E51" s="148"/>
    </row>
    <row r="52" spans="5:5" x14ac:dyDescent="0.2">
      <c r="E52" s="148"/>
    </row>
    <row r="53" spans="5:5" x14ac:dyDescent="0.2">
      <c r="E53" s="148"/>
    </row>
    <row r="54" spans="5:5" x14ac:dyDescent="0.2">
      <c r="E54" s="148"/>
    </row>
    <row r="55" spans="5:5" x14ac:dyDescent="0.2">
      <c r="E55" s="148"/>
    </row>
    <row r="56" spans="5:5" x14ac:dyDescent="0.2">
      <c r="E56" s="148"/>
    </row>
    <row r="57" spans="5:5" x14ac:dyDescent="0.2">
      <c r="E57" s="148"/>
    </row>
    <row r="58" spans="5:5" x14ac:dyDescent="0.2">
      <c r="E58" s="148"/>
    </row>
    <row r="59" spans="5:5" x14ac:dyDescent="0.2">
      <c r="E59" s="148"/>
    </row>
    <row r="60" spans="5:5" x14ac:dyDescent="0.2">
      <c r="E60" s="148"/>
    </row>
    <row r="61" spans="5:5" x14ac:dyDescent="0.2">
      <c r="E61" s="148"/>
    </row>
    <row r="62" spans="5:5" x14ac:dyDescent="0.2">
      <c r="E62" s="148"/>
    </row>
    <row r="63" spans="5:5" x14ac:dyDescent="0.2">
      <c r="E63" s="148"/>
    </row>
    <row r="64" spans="5:5" x14ac:dyDescent="0.2">
      <c r="E64" s="148"/>
    </row>
    <row r="65" spans="5:5" x14ac:dyDescent="0.2">
      <c r="E65" s="148"/>
    </row>
    <row r="66" spans="5:5" x14ac:dyDescent="0.2">
      <c r="E66" s="148"/>
    </row>
    <row r="67" spans="5:5" x14ac:dyDescent="0.2">
      <c r="E67" s="148"/>
    </row>
    <row r="68" spans="5:5" x14ac:dyDescent="0.2">
      <c r="E68" s="148"/>
    </row>
    <row r="69" spans="5:5" x14ac:dyDescent="0.2">
      <c r="E69" s="148"/>
    </row>
    <row r="70" spans="5:5" x14ac:dyDescent="0.2">
      <c r="E70" s="148"/>
    </row>
    <row r="71" spans="5:5" x14ac:dyDescent="0.2">
      <c r="E71" s="148"/>
    </row>
    <row r="72" spans="5:5" x14ac:dyDescent="0.2">
      <c r="E72" s="148"/>
    </row>
    <row r="73" spans="5:5" x14ac:dyDescent="0.2">
      <c r="E73" s="148"/>
    </row>
    <row r="74" spans="5:5" x14ac:dyDescent="0.2">
      <c r="E74" s="148"/>
    </row>
    <row r="75" spans="5:5" x14ac:dyDescent="0.2">
      <c r="E75" s="148"/>
    </row>
    <row r="76" spans="5:5" x14ac:dyDescent="0.2">
      <c r="E76" s="148"/>
    </row>
    <row r="77" spans="5:5" x14ac:dyDescent="0.2">
      <c r="E77" s="148"/>
    </row>
    <row r="78" spans="5:5" x14ac:dyDescent="0.2">
      <c r="E78" s="148"/>
    </row>
    <row r="79" spans="5:5" x14ac:dyDescent="0.2">
      <c r="E79" s="148"/>
    </row>
    <row r="80" spans="5:5" x14ac:dyDescent="0.2">
      <c r="E80" s="148"/>
    </row>
    <row r="81" spans="5:5" x14ac:dyDescent="0.2">
      <c r="E81" s="148"/>
    </row>
    <row r="82" spans="5:5" x14ac:dyDescent="0.2">
      <c r="E82" s="148"/>
    </row>
    <row r="83" spans="5:5" x14ac:dyDescent="0.2">
      <c r="E83" s="148"/>
    </row>
    <row r="84" spans="5:5" x14ac:dyDescent="0.2">
      <c r="E84" s="148"/>
    </row>
    <row r="85" spans="5:5" x14ac:dyDescent="0.2">
      <c r="E85" s="148"/>
    </row>
    <row r="86" spans="5:5" x14ac:dyDescent="0.2">
      <c r="E86" s="148"/>
    </row>
    <row r="87" spans="5:5" x14ac:dyDescent="0.2">
      <c r="E87" s="148"/>
    </row>
    <row r="88" spans="5:5" x14ac:dyDescent="0.2">
      <c r="E88" s="148"/>
    </row>
    <row r="89" spans="5:5" x14ac:dyDescent="0.2">
      <c r="E89" s="148"/>
    </row>
    <row r="90" spans="5:5" x14ac:dyDescent="0.2">
      <c r="E90" s="148"/>
    </row>
    <row r="91" spans="5:5" x14ac:dyDescent="0.2">
      <c r="E91" s="148"/>
    </row>
    <row r="92" spans="5:5" x14ac:dyDescent="0.2">
      <c r="E92" s="148"/>
    </row>
    <row r="93" spans="5:5" x14ac:dyDescent="0.2">
      <c r="E93" s="148"/>
    </row>
    <row r="94" spans="5:5" x14ac:dyDescent="0.2">
      <c r="E94" s="148"/>
    </row>
    <row r="95" spans="5:5" x14ac:dyDescent="0.2">
      <c r="E95" s="148"/>
    </row>
    <row r="96" spans="5:5" x14ac:dyDescent="0.2">
      <c r="E96" s="148"/>
    </row>
    <row r="97" spans="5:5" x14ac:dyDescent="0.2">
      <c r="E97" s="148"/>
    </row>
    <row r="98" spans="5:5" x14ac:dyDescent="0.2">
      <c r="E98" s="148"/>
    </row>
    <row r="99" spans="5:5" x14ac:dyDescent="0.2">
      <c r="E99" s="148"/>
    </row>
    <row r="100" spans="5:5" x14ac:dyDescent="0.2">
      <c r="E100" s="148"/>
    </row>
    <row r="101" spans="5:5" x14ac:dyDescent="0.2">
      <c r="E101" s="148"/>
    </row>
    <row r="102" spans="5:5" x14ac:dyDescent="0.2">
      <c r="E102" s="148"/>
    </row>
    <row r="103" spans="5:5" x14ac:dyDescent="0.2">
      <c r="E103" s="148"/>
    </row>
    <row r="104" spans="5:5" x14ac:dyDescent="0.2">
      <c r="E104" s="148"/>
    </row>
    <row r="105" spans="5:5" x14ac:dyDescent="0.2">
      <c r="E105" s="148"/>
    </row>
    <row r="106" spans="5:5" x14ac:dyDescent="0.2">
      <c r="E106" s="148"/>
    </row>
    <row r="107" spans="5:5" x14ac:dyDescent="0.2">
      <c r="E107" s="148"/>
    </row>
    <row r="108" spans="5:5" x14ac:dyDescent="0.2">
      <c r="E108" s="148"/>
    </row>
    <row r="109" spans="5:5" x14ac:dyDescent="0.2">
      <c r="E109" s="148"/>
    </row>
    <row r="110" spans="5:5" x14ac:dyDescent="0.2">
      <c r="E110" s="148"/>
    </row>
    <row r="111" spans="5:5" x14ac:dyDescent="0.2">
      <c r="E111" s="148"/>
    </row>
    <row r="112" spans="5:5" x14ac:dyDescent="0.2">
      <c r="E112" s="148"/>
    </row>
    <row r="113" spans="5:5" x14ac:dyDescent="0.2">
      <c r="E113" s="148"/>
    </row>
    <row r="114" spans="5:5" x14ac:dyDescent="0.2">
      <c r="E114" s="148"/>
    </row>
    <row r="115" spans="5:5" x14ac:dyDescent="0.2">
      <c r="E115" s="148"/>
    </row>
    <row r="116" spans="5:5" x14ac:dyDescent="0.2">
      <c r="E116" s="148"/>
    </row>
    <row r="117" spans="5:5" x14ac:dyDescent="0.2">
      <c r="E117" s="148"/>
    </row>
    <row r="118" spans="5:5" x14ac:dyDescent="0.2">
      <c r="E118" s="148"/>
    </row>
    <row r="119" spans="5:5" x14ac:dyDescent="0.2">
      <c r="E119" s="148"/>
    </row>
    <row r="120" spans="5:5" x14ac:dyDescent="0.2">
      <c r="E120" s="148"/>
    </row>
    <row r="121" spans="5:5" x14ac:dyDescent="0.2">
      <c r="E121" s="148"/>
    </row>
    <row r="122" spans="5:5" x14ac:dyDescent="0.2">
      <c r="E122" s="148"/>
    </row>
    <row r="123" spans="5:5" x14ac:dyDescent="0.2">
      <c r="E123" s="148"/>
    </row>
    <row r="124" spans="5:5" x14ac:dyDescent="0.2">
      <c r="E124" s="148"/>
    </row>
    <row r="125" spans="5:5" x14ac:dyDescent="0.2">
      <c r="E125" s="148"/>
    </row>
    <row r="126" spans="5:5" x14ac:dyDescent="0.2">
      <c r="E126" s="148"/>
    </row>
    <row r="127" spans="5:5" x14ac:dyDescent="0.2">
      <c r="E127" s="148"/>
    </row>
    <row r="128" spans="5:5" x14ac:dyDescent="0.2">
      <c r="E128" s="148"/>
    </row>
    <row r="129" spans="5:5" x14ac:dyDescent="0.2">
      <c r="E129" s="148"/>
    </row>
    <row r="130" spans="5:5" x14ac:dyDescent="0.2">
      <c r="E130" s="148"/>
    </row>
    <row r="131" spans="5:5" x14ac:dyDescent="0.2">
      <c r="E131" s="148"/>
    </row>
    <row r="132" spans="5:5" x14ac:dyDescent="0.2">
      <c r="E132" s="148"/>
    </row>
    <row r="133" spans="5:5" x14ac:dyDescent="0.2">
      <c r="E133" s="148"/>
    </row>
    <row r="134" spans="5:5" x14ac:dyDescent="0.2">
      <c r="E134" s="148"/>
    </row>
    <row r="135" spans="5:5" x14ac:dyDescent="0.2">
      <c r="E135" s="148"/>
    </row>
    <row r="136" spans="5:5" x14ac:dyDescent="0.2">
      <c r="E136" s="148"/>
    </row>
    <row r="137" spans="5:5" x14ac:dyDescent="0.2">
      <c r="E137" s="148"/>
    </row>
    <row r="138" spans="5:5" x14ac:dyDescent="0.2">
      <c r="E138" s="148"/>
    </row>
    <row r="139" spans="5:5" x14ac:dyDescent="0.2">
      <c r="E139" s="148"/>
    </row>
    <row r="140" spans="5:5" x14ac:dyDescent="0.2">
      <c r="E140" s="148"/>
    </row>
    <row r="141" spans="5:5" x14ac:dyDescent="0.2">
      <c r="E141" s="148"/>
    </row>
    <row r="142" spans="5:5" x14ac:dyDescent="0.2">
      <c r="E142" s="148"/>
    </row>
    <row r="143" spans="5:5" x14ac:dyDescent="0.2">
      <c r="E143" s="148"/>
    </row>
    <row r="144" spans="5:5" x14ac:dyDescent="0.2">
      <c r="E144" s="148"/>
    </row>
    <row r="145" spans="5:5" x14ac:dyDescent="0.2">
      <c r="E145" s="148"/>
    </row>
    <row r="146" spans="5:5" x14ac:dyDescent="0.2">
      <c r="E146" s="148"/>
    </row>
    <row r="147" spans="5:5" x14ac:dyDescent="0.2">
      <c r="E147" s="148"/>
    </row>
    <row r="148" spans="5:5" x14ac:dyDescent="0.2">
      <c r="E148" s="148"/>
    </row>
    <row r="149" spans="5:5" x14ac:dyDescent="0.2">
      <c r="E149" s="148"/>
    </row>
    <row r="150" spans="5:5" x14ac:dyDescent="0.2">
      <c r="E150" s="148"/>
    </row>
    <row r="151" spans="5:5" x14ac:dyDescent="0.2">
      <c r="E151" s="148"/>
    </row>
    <row r="152" spans="5:5" x14ac:dyDescent="0.2">
      <c r="E152" s="148"/>
    </row>
    <row r="153" spans="5:5" x14ac:dyDescent="0.2">
      <c r="E153" s="148"/>
    </row>
    <row r="154" spans="5:5" x14ac:dyDescent="0.2">
      <c r="E154" s="148"/>
    </row>
    <row r="155" spans="5:5" x14ac:dyDescent="0.2">
      <c r="E155" s="148"/>
    </row>
    <row r="156" spans="5:5" x14ac:dyDescent="0.2">
      <c r="E156" s="148"/>
    </row>
    <row r="157" spans="5:5" x14ac:dyDescent="0.2">
      <c r="E157" s="148"/>
    </row>
    <row r="158" spans="5:5" x14ac:dyDescent="0.2">
      <c r="E158" s="148"/>
    </row>
    <row r="159" spans="5:5" x14ac:dyDescent="0.2">
      <c r="E159" s="148"/>
    </row>
    <row r="160" spans="5:5" x14ac:dyDescent="0.2">
      <c r="E160" s="148"/>
    </row>
    <row r="161" spans="5:5" x14ac:dyDescent="0.2">
      <c r="E161" s="148"/>
    </row>
    <row r="162" spans="5:5" x14ac:dyDescent="0.2">
      <c r="E162" s="148"/>
    </row>
    <row r="163" spans="5:5" x14ac:dyDescent="0.2">
      <c r="E163" s="148"/>
    </row>
    <row r="164" spans="5:5" x14ac:dyDescent="0.2">
      <c r="E164" s="148"/>
    </row>
    <row r="165" spans="5:5" x14ac:dyDescent="0.2">
      <c r="E165" s="148"/>
    </row>
    <row r="166" spans="5:5" x14ac:dyDescent="0.2">
      <c r="E166" s="148"/>
    </row>
    <row r="167" spans="5:5" x14ac:dyDescent="0.2">
      <c r="E167" s="148"/>
    </row>
    <row r="168" spans="5:5" x14ac:dyDescent="0.2">
      <c r="E168" s="148"/>
    </row>
    <row r="169" spans="5:5" x14ac:dyDescent="0.2">
      <c r="E169" s="148"/>
    </row>
    <row r="170" spans="5:5" x14ac:dyDescent="0.2">
      <c r="E170" s="148"/>
    </row>
    <row r="171" spans="5:5" x14ac:dyDescent="0.2">
      <c r="E171" s="148"/>
    </row>
    <row r="172" spans="5:5" x14ac:dyDescent="0.2">
      <c r="E172" s="148"/>
    </row>
    <row r="173" spans="5:5" x14ac:dyDescent="0.2">
      <c r="E173" s="148"/>
    </row>
    <row r="174" spans="5:5" x14ac:dyDescent="0.2">
      <c r="E174" s="148"/>
    </row>
    <row r="175" spans="5:5" x14ac:dyDescent="0.2">
      <c r="E175" s="148"/>
    </row>
    <row r="176" spans="5:5" x14ac:dyDescent="0.2">
      <c r="E176" s="148"/>
    </row>
    <row r="177" spans="5:5" x14ac:dyDescent="0.2">
      <c r="E177" s="148"/>
    </row>
    <row r="178" spans="5:5" x14ac:dyDescent="0.2">
      <c r="E178" s="148"/>
    </row>
    <row r="179" spans="5:5" x14ac:dyDescent="0.2">
      <c r="E179" s="148"/>
    </row>
    <row r="180" spans="5:5" x14ac:dyDescent="0.2">
      <c r="E180" s="148"/>
    </row>
    <row r="181" spans="5:5" x14ac:dyDescent="0.2">
      <c r="E181" s="148"/>
    </row>
    <row r="182" spans="5:5" x14ac:dyDescent="0.2">
      <c r="E182" s="148"/>
    </row>
    <row r="183" spans="5:5" x14ac:dyDescent="0.2">
      <c r="E183" s="148"/>
    </row>
    <row r="184" spans="5:5" x14ac:dyDescent="0.2">
      <c r="E184" s="148"/>
    </row>
    <row r="185" spans="5:5" x14ac:dyDescent="0.2">
      <c r="E185" s="148"/>
    </row>
    <row r="186" spans="5:5" x14ac:dyDescent="0.2">
      <c r="E186" s="148"/>
    </row>
    <row r="187" spans="5:5" x14ac:dyDescent="0.2">
      <c r="E187" s="148"/>
    </row>
    <row r="188" spans="5:5" x14ac:dyDescent="0.2">
      <c r="E188" s="148"/>
    </row>
    <row r="189" spans="5:5" x14ac:dyDescent="0.2">
      <c r="E189" s="148"/>
    </row>
    <row r="190" spans="5:5" x14ac:dyDescent="0.2">
      <c r="E190" s="148"/>
    </row>
    <row r="191" spans="5:5" x14ac:dyDescent="0.2">
      <c r="E191" s="148"/>
    </row>
    <row r="192" spans="5:5" x14ac:dyDescent="0.2">
      <c r="E192" s="148"/>
    </row>
    <row r="193" spans="5:5" x14ac:dyDescent="0.2">
      <c r="E193" s="148"/>
    </row>
    <row r="194" spans="5:5" x14ac:dyDescent="0.2">
      <c r="E194" s="148"/>
    </row>
    <row r="195" spans="5:5" x14ac:dyDescent="0.2">
      <c r="E195" s="148"/>
    </row>
    <row r="196" spans="5:5" x14ac:dyDescent="0.2">
      <c r="E196" s="148"/>
    </row>
    <row r="197" spans="5:5" x14ac:dyDescent="0.2">
      <c r="E197" s="148"/>
    </row>
    <row r="198" spans="5:5" x14ac:dyDescent="0.2">
      <c r="E198" s="148"/>
    </row>
    <row r="199" spans="5:5" x14ac:dyDescent="0.2">
      <c r="E199" s="148"/>
    </row>
    <row r="200" spans="5:5" x14ac:dyDescent="0.2">
      <c r="E200" s="148"/>
    </row>
    <row r="201" spans="5:5" x14ac:dyDescent="0.2">
      <c r="E201" s="148"/>
    </row>
    <row r="202" spans="5:5" x14ac:dyDescent="0.2">
      <c r="E202" s="148"/>
    </row>
    <row r="203" spans="5:5" x14ac:dyDescent="0.2">
      <c r="E203" s="148"/>
    </row>
    <row r="204" spans="5:5" x14ac:dyDescent="0.2">
      <c r="E204" s="148"/>
    </row>
    <row r="205" spans="5:5" x14ac:dyDescent="0.2">
      <c r="E205" s="148"/>
    </row>
    <row r="206" spans="5:5" x14ac:dyDescent="0.2">
      <c r="E206" s="148"/>
    </row>
    <row r="207" spans="5:5" x14ac:dyDescent="0.2">
      <c r="E207" s="148"/>
    </row>
    <row r="208" spans="5:5" x14ac:dyDescent="0.2">
      <c r="E208" s="148"/>
    </row>
    <row r="209" spans="5:5" x14ac:dyDescent="0.2">
      <c r="E209" s="148"/>
    </row>
    <row r="210" spans="5:5" x14ac:dyDescent="0.2">
      <c r="E210" s="148"/>
    </row>
    <row r="211" spans="5:5" x14ac:dyDescent="0.2">
      <c r="E211" s="148"/>
    </row>
    <row r="212" spans="5:5" x14ac:dyDescent="0.2">
      <c r="E212" s="148"/>
    </row>
    <row r="213" spans="5:5" x14ac:dyDescent="0.2">
      <c r="E213" s="148"/>
    </row>
    <row r="214" spans="5:5" x14ac:dyDescent="0.2">
      <c r="E214" s="148"/>
    </row>
    <row r="215" spans="5:5" x14ac:dyDescent="0.2">
      <c r="E215" s="148"/>
    </row>
    <row r="216" spans="5:5" x14ac:dyDescent="0.2">
      <c r="E216" s="148"/>
    </row>
    <row r="217" spans="5:5" x14ac:dyDescent="0.2">
      <c r="E217" s="148"/>
    </row>
    <row r="218" spans="5:5" x14ac:dyDescent="0.2">
      <c r="E218" s="148"/>
    </row>
    <row r="219" spans="5:5" x14ac:dyDescent="0.2">
      <c r="E219" s="148"/>
    </row>
    <row r="220" spans="5:5" x14ac:dyDescent="0.2">
      <c r="E220" s="148"/>
    </row>
    <row r="221" spans="5:5" x14ac:dyDescent="0.2">
      <c r="E221" s="148"/>
    </row>
    <row r="222" spans="5:5" x14ac:dyDescent="0.2">
      <c r="E222" s="148"/>
    </row>
    <row r="223" spans="5:5" x14ac:dyDescent="0.2">
      <c r="E223" s="148"/>
    </row>
    <row r="224" spans="5:5" x14ac:dyDescent="0.2">
      <c r="E224" s="148"/>
    </row>
    <row r="225" spans="5:5" x14ac:dyDescent="0.2">
      <c r="E225" s="148"/>
    </row>
    <row r="226" spans="5:5" x14ac:dyDescent="0.2">
      <c r="E226" s="148"/>
    </row>
    <row r="227" spans="5:5" x14ac:dyDescent="0.2">
      <c r="E227" s="148"/>
    </row>
    <row r="228" spans="5:5" x14ac:dyDescent="0.2">
      <c r="E228" s="148"/>
    </row>
    <row r="229" spans="5:5" x14ac:dyDescent="0.2">
      <c r="E229" s="148"/>
    </row>
    <row r="230" spans="5:5" x14ac:dyDescent="0.2">
      <c r="E230" s="148"/>
    </row>
    <row r="231" spans="5:5" x14ac:dyDescent="0.2">
      <c r="E231" s="148"/>
    </row>
    <row r="232" spans="5:5" x14ac:dyDescent="0.2">
      <c r="E232" s="148"/>
    </row>
    <row r="233" spans="5:5" x14ac:dyDescent="0.2">
      <c r="E233" s="148"/>
    </row>
    <row r="234" spans="5:5" x14ac:dyDescent="0.2">
      <c r="E234" s="148"/>
    </row>
    <row r="235" spans="5:5" x14ac:dyDescent="0.2">
      <c r="E235" s="148"/>
    </row>
    <row r="236" spans="5:5" x14ac:dyDescent="0.2">
      <c r="E236" s="148"/>
    </row>
    <row r="237" spans="5:5" x14ac:dyDescent="0.2">
      <c r="E237" s="148"/>
    </row>
    <row r="238" spans="5:5" x14ac:dyDescent="0.2">
      <c r="E238" s="148"/>
    </row>
    <row r="239" spans="5:5" x14ac:dyDescent="0.2">
      <c r="E239" s="148"/>
    </row>
    <row r="240" spans="5:5" x14ac:dyDescent="0.2">
      <c r="E240" s="148"/>
    </row>
    <row r="241" spans="5:5" x14ac:dyDescent="0.2">
      <c r="E241" s="148"/>
    </row>
    <row r="242" spans="5:5" x14ac:dyDescent="0.2">
      <c r="E242" s="148"/>
    </row>
    <row r="243" spans="5:5" x14ac:dyDescent="0.2">
      <c r="E243" s="148"/>
    </row>
    <row r="244" spans="5:5" x14ac:dyDescent="0.2">
      <c r="E244" s="148"/>
    </row>
    <row r="245" spans="5:5" x14ac:dyDescent="0.2">
      <c r="E245" s="148"/>
    </row>
    <row r="246" spans="5:5" x14ac:dyDescent="0.2">
      <c r="E246" s="148"/>
    </row>
    <row r="247" spans="5:5" x14ac:dyDescent="0.2">
      <c r="E247" s="148"/>
    </row>
    <row r="248" spans="5:5" x14ac:dyDescent="0.2">
      <c r="E248" s="148"/>
    </row>
    <row r="249" spans="5:5" x14ac:dyDescent="0.2">
      <c r="E249" s="148"/>
    </row>
    <row r="250" spans="5:5" x14ac:dyDescent="0.2">
      <c r="E250" s="148"/>
    </row>
    <row r="251" spans="5:5" x14ac:dyDescent="0.2">
      <c r="E251" s="148"/>
    </row>
    <row r="252" spans="5:5" x14ac:dyDescent="0.2">
      <c r="E252" s="148"/>
    </row>
    <row r="253" spans="5:5" x14ac:dyDescent="0.2">
      <c r="E253" s="148"/>
    </row>
    <row r="254" spans="5:5" x14ac:dyDescent="0.2">
      <c r="E254" s="148"/>
    </row>
    <row r="255" spans="5:5" x14ac:dyDescent="0.2">
      <c r="E255" s="148"/>
    </row>
    <row r="256" spans="5:5" x14ac:dyDescent="0.2">
      <c r="E256" s="148"/>
    </row>
    <row r="257" spans="5:5" x14ac:dyDescent="0.2">
      <c r="E257" s="148"/>
    </row>
    <row r="258" spans="5:5" x14ac:dyDescent="0.2">
      <c r="E258" s="148"/>
    </row>
    <row r="259" spans="5:5" x14ac:dyDescent="0.2">
      <c r="E259" s="148"/>
    </row>
    <row r="260" spans="5:5" x14ac:dyDescent="0.2">
      <c r="E260" s="148"/>
    </row>
    <row r="261" spans="5:5" x14ac:dyDescent="0.2">
      <c r="E261" s="148"/>
    </row>
    <row r="262" spans="5:5" x14ac:dyDescent="0.2">
      <c r="E262" s="148"/>
    </row>
    <row r="263" spans="5:5" x14ac:dyDescent="0.2">
      <c r="E263" s="148"/>
    </row>
    <row r="264" spans="5:5" x14ac:dyDescent="0.2">
      <c r="E264" s="148"/>
    </row>
    <row r="265" spans="5:5" x14ac:dyDescent="0.2">
      <c r="E265" s="148"/>
    </row>
    <row r="266" spans="5:5" x14ac:dyDescent="0.2">
      <c r="E266" s="148"/>
    </row>
    <row r="267" spans="5:5" x14ac:dyDescent="0.2">
      <c r="E267" s="148"/>
    </row>
    <row r="268" spans="5:5" x14ac:dyDescent="0.2">
      <c r="E268" s="148"/>
    </row>
    <row r="269" spans="5:5" x14ac:dyDescent="0.2">
      <c r="E269" s="148"/>
    </row>
    <row r="270" spans="5:5" x14ac:dyDescent="0.2">
      <c r="E270" s="148"/>
    </row>
    <row r="271" spans="5:5" x14ac:dyDescent="0.2">
      <c r="E271" s="148"/>
    </row>
    <row r="272" spans="5:5" x14ac:dyDescent="0.2">
      <c r="E272" s="148"/>
    </row>
    <row r="273" spans="5:5" x14ac:dyDescent="0.2">
      <c r="E273" s="148"/>
    </row>
    <row r="274" spans="5:5" x14ac:dyDescent="0.2">
      <c r="E274" s="148"/>
    </row>
    <row r="275" spans="5:5" x14ac:dyDescent="0.2">
      <c r="E275" s="148"/>
    </row>
    <row r="276" spans="5:5" x14ac:dyDescent="0.2">
      <c r="E276" s="148"/>
    </row>
    <row r="277" spans="5:5" x14ac:dyDescent="0.2">
      <c r="E277" s="148"/>
    </row>
    <row r="278" spans="5:5" x14ac:dyDescent="0.2">
      <c r="E278" s="148"/>
    </row>
    <row r="279" spans="5:5" x14ac:dyDescent="0.2">
      <c r="E279" s="148"/>
    </row>
    <row r="280" spans="5:5" x14ac:dyDescent="0.2">
      <c r="E280" s="148"/>
    </row>
    <row r="281" spans="5:5" x14ac:dyDescent="0.2">
      <c r="E281" s="148"/>
    </row>
    <row r="282" spans="5:5" x14ac:dyDescent="0.2">
      <c r="E282" s="148"/>
    </row>
    <row r="283" spans="5:5" x14ac:dyDescent="0.2">
      <c r="E283" s="148"/>
    </row>
    <row r="284" spans="5:5" x14ac:dyDescent="0.2">
      <c r="E284" s="148"/>
    </row>
    <row r="285" spans="5:5" x14ac:dyDescent="0.2">
      <c r="E285" s="148"/>
    </row>
    <row r="286" spans="5:5" x14ac:dyDescent="0.2">
      <c r="E286" s="148"/>
    </row>
    <row r="287" spans="5:5" x14ac:dyDescent="0.2">
      <c r="E287" s="148"/>
    </row>
    <row r="288" spans="5:5" x14ac:dyDescent="0.2">
      <c r="E288" s="148"/>
    </row>
    <row r="289" spans="5:5" x14ac:dyDescent="0.2">
      <c r="E289" s="148"/>
    </row>
    <row r="290" spans="5:5" x14ac:dyDescent="0.2">
      <c r="E290" s="148"/>
    </row>
    <row r="291" spans="5:5" x14ac:dyDescent="0.2">
      <c r="E291" s="148"/>
    </row>
    <row r="292" spans="5:5" x14ac:dyDescent="0.2">
      <c r="E292" s="148"/>
    </row>
    <row r="293" spans="5:5" x14ac:dyDescent="0.2">
      <c r="E293" s="148"/>
    </row>
    <row r="294" spans="5:5" x14ac:dyDescent="0.2">
      <c r="E294" s="148"/>
    </row>
    <row r="295" spans="5:5" x14ac:dyDescent="0.2">
      <c r="E295" s="148"/>
    </row>
    <row r="296" spans="5:5" x14ac:dyDescent="0.2">
      <c r="E296" s="148"/>
    </row>
    <row r="297" spans="5:5" x14ac:dyDescent="0.2">
      <c r="E297" s="148"/>
    </row>
    <row r="298" spans="5:5" x14ac:dyDescent="0.2">
      <c r="E298" s="148"/>
    </row>
    <row r="299" spans="5:5" x14ac:dyDescent="0.2">
      <c r="E299" s="148"/>
    </row>
    <row r="300" spans="5:5" x14ac:dyDescent="0.2">
      <c r="E300" s="148"/>
    </row>
    <row r="301" spans="5:5" x14ac:dyDescent="0.2">
      <c r="E301" s="148"/>
    </row>
    <row r="302" spans="5:5" x14ac:dyDescent="0.2">
      <c r="E302" s="148"/>
    </row>
    <row r="303" spans="5:5" x14ac:dyDescent="0.2">
      <c r="E303" s="148"/>
    </row>
    <row r="304" spans="5:5" x14ac:dyDescent="0.2">
      <c r="E304" s="148"/>
    </row>
    <row r="305" spans="5:5" x14ac:dyDescent="0.2">
      <c r="E305" s="148"/>
    </row>
    <row r="306" spans="5:5" x14ac:dyDescent="0.2">
      <c r="E306" s="148"/>
    </row>
    <row r="307" spans="5:5" x14ac:dyDescent="0.2">
      <c r="E307" s="148"/>
    </row>
    <row r="308" spans="5:5" x14ac:dyDescent="0.2">
      <c r="E308" s="148"/>
    </row>
    <row r="309" spans="5:5" x14ac:dyDescent="0.2">
      <c r="E309" s="148"/>
    </row>
    <row r="310" spans="5:5" x14ac:dyDescent="0.2">
      <c r="E310" s="148"/>
    </row>
    <row r="311" spans="5:5" x14ac:dyDescent="0.2">
      <c r="E311" s="148"/>
    </row>
    <row r="312" spans="5:5" x14ac:dyDescent="0.2">
      <c r="E312" s="148"/>
    </row>
    <row r="313" spans="5:5" x14ac:dyDescent="0.2">
      <c r="E313" s="148"/>
    </row>
    <row r="314" spans="5:5" x14ac:dyDescent="0.2">
      <c r="E314" s="148"/>
    </row>
    <row r="315" spans="5:5" x14ac:dyDescent="0.2">
      <c r="E315" s="148"/>
    </row>
    <row r="316" spans="5:5" x14ac:dyDescent="0.2">
      <c r="E316" s="148"/>
    </row>
    <row r="317" spans="5:5" x14ac:dyDescent="0.2">
      <c r="E317" s="148"/>
    </row>
    <row r="318" spans="5:5" x14ac:dyDescent="0.2">
      <c r="E318" s="148"/>
    </row>
    <row r="319" spans="5:5" x14ac:dyDescent="0.2">
      <c r="E319" s="148"/>
    </row>
    <row r="320" spans="5:5" x14ac:dyDescent="0.2">
      <c r="E320" s="148"/>
    </row>
    <row r="321" spans="5:5" x14ac:dyDescent="0.2">
      <c r="E321" s="148"/>
    </row>
    <row r="322" spans="5:5" x14ac:dyDescent="0.2">
      <c r="E322" s="148"/>
    </row>
    <row r="323" spans="5:5" x14ac:dyDescent="0.2">
      <c r="E323" s="148"/>
    </row>
    <row r="324" spans="5:5" x14ac:dyDescent="0.2">
      <c r="E324" s="148"/>
    </row>
    <row r="325" spans="5:5" x14ac:dyDescent="0.2">
      <c r="E325" s="148"/>
    </row>
    <row r="326" spans="5:5" x14ac:dyDescent="0.2">
      <c r="E326" s="148"/>
    </row>
    <row r="327" spans="5:5" x14ac:dyDescent="0.2">
      <c r="E327" s="148"/>
    </row>
    <row r="328" spans="5:5" x14ac:dyDescent="0.2">
      <c r="E328" s="148"/>
    </row>
    <row r="329" spans="5:5" x14ac:dyDescent="0.2">
      <c r="E329" s="148"/>
    </row>
    <row r="330" spans="5:5" x14ac:dyDescent="0.2">
      <c r="E330" s="148"/>
    </row>
    <row r="331" spans="5:5" x14ac:dyDescent="0.2">
      <c r="E331" s="148"/>
    </row>
    <row r="332" spans="5:5" x14ac:dyDescent="0.2">
      <c r="E332" s="148"/>
    </row>
    <row r="333" spans="5:5" x14ac:dyDescent="0.2">
      <c r="E333" s="148"/>
    </row>
    <row r="334" spans="5:5" x14ac:dyDescent="0.2">
      <c r="E334" s="148"/>
    </row>
    <row r="335" spans="5:5" x14ac:dyDescent="0.2">
      <c r="E335" s="148"/>
    </row>
    <row r="336" spans="5:5" x14ac:dyDescent="0.2">
      <c r="E336" s="148"/>
    </row>
    <row r="337" spans="5:5" x14ac:dyDescent="0.2">
      <c r="E337" s="148"/>
    </row>
    <row r="338" spans="5:5" x14ac:dyDescent="0.2">
      <c r="E338" s="148"/>
    </row>
    <row r="339" spans="5:5" x14ac:dyDescent="0.2">
      <c r="E339" s="148"/>
    </row>
    <row r="340" spans="5:5" x14ac:dyDescent="0.2">
      <c r="E340" s="148"/>
    </row>
    <row r="341" spans="5:5" x14ac:dyDescent="0.2">
      <c r="E341" s="148"/>
    </row>
    <row r="342" spans="5:5" x14ac:dyDescent="0.2">
      <c r="E342" s="148"/>
    </row>
    <row r="343" spans="5:5" x14ac:dyDescent="0.2">
      <c r="E343" s="148"/>
    </row>
    <row r="344" spans="5:5" x14ac:dyDescent="0.2">
      <c r="E344" s="148"/>
    </row>
    <row r="345" spans="5:5" x14ac:dyDescent="0.2">
      <c r="E345" s="148"/>
    </row>
    <row r="346" spans="5:5" x14ac:dyDescent="0.2">
      <c r="E346" s="148"/>
    </row>
    <row r="347" spans="5:5" x14ac:dyDescent="0.2">
      <c r="E347" s="148"/>
    </row>
    <row r="348" spans="5:5" x14ac:dyDescent="0.2">
      <c r="E348" s="148"/>
    </row>
    <row r="349" spans="5:5" x14ac:dyDescent="0.2">
      <c r="E349" s="148"/>
    </row>
    <row r="350" spans="5:5" x14ac:dyDescent="0.2">
      <c r="E350" s="148"/>
    </row>
    <row r="351" spans="5:5" x14ac:dyDescent="0.2">
      <c r="E351" s="148"/>
    </row>
    <row r="352" spans="5:5" x14ac:dyDescent="0.2">
      <c r="E352" s="148"/>
    </row>
    <row r="353" spans="5:5" x14ac:dyDescent="0.2">
      <c r="E353" s="148"/>
    </row>
    <row r="354" spans="5:5" x14ac:dyDescent="0.2">
      <c r="E354" s="148"/>
    </row>
    <row r="355" spans="5:5" x14ac:dyDescent="0.2">
      <c r="E355" s="148"/>
    </row>
    <row r="356" spans="5:5" x14ac:dyDescent="0.2">
      <c r="E356" s="148"/>
    </row>
    <row r="357" spans="5:5" x14ac:dyDescent="0.2">
      <c r="E357" s="148"/>
    </row>
    <row r="358" spans="5:5" x14ac:dyDescent="0.2">
      <c r="E358" s="148"/>
    </row>
    <row r="359" spans="5:5" x14ac:dyDescent="0.2">
      <c r="E359" s="148"/>
    </row>
    <row r="360" spans="5:5" x14ac:dyDescent="0.2">
      <c r="E360" s="148"/>
    </row>
    <row r="361" spans="5:5" x14ac:dyDescent="0.2">
      <c r="E361" s="148"/>
    </row>
    <row r="362" spans="5:5" x14ac:dyDescent="0.2">
      <c r="E362" s="148"/>
    </row>
    <row r="363" spans="5:5" x14ac:dyDescent="0.2">
      <c r="E363" s="148"/>
    </row>
    <row r="364" spans="5:5" x14ac:dyDescent="0.2">
      <c r="E364" s="148"/>
    </row>
    <row r="365" spans="5:5" x14ac:dyDescent="0.2">
      <c r="E365" s="148"/>
    </row>
    <row r="366" spans="5:5" x14ac:dyDescent="0.2">
      <c r="E366" s="148"/>
    </row>
    <row r="367" spans="5:5" x14ac:dyDescent="0.2">
      <c r="E367" s="148"/>
    </row>
    <row r="368" spans="5:5" x14ac:dyDescent="0.2">
      <c r="E368" s="148"/>
    </row>
    <row r="369" spans="5:5" x14ac:dyDescent="0.2">
      <c r="E369" s="148"/>
    </row>
    <row r="370" spans="5:5" x14ac:dyDescent="0.2">
      <c r="E370" s="148"/>
    </row>
    <row r="371" spans="5:5" x14ac:dyDescent="0.2">
      <c r="E371" s="148"/>
    </row>
    <row r="372" spans="5:5" x14ac:dyDescent="0.2">
      <c r="E372" s="148"/>
    </row>
    <row r="373" spans="5:5" x14ac:dyDescent="0.2">
      <c r="E373" s="148"/>
    </row>
    <row r="374" spans="5:5" x14ac:dyDescent="0.2">
      <c r="E374" s="148"/>
    </row>
    <row r="375" spans="5:5" x14ac:dyDescent="0.2">
      <c r="E375" s="148"/>
    </row>
    <row r="376" spans="5:5" x14ac:dyDescent="0.2">
      <c r="E376" s="148"/>
    </row>
    <row r="377" spans="5:5" x14ac:dyDescent="0.2">
      <c r="E377" s="148"/>
    </row>
    <row r="378" spans="5:5" x14ac:dyDescent="0.2">
      <c r="E378" s="148"/>
    </row>
    <row r="379" spans="5:5" x14ac:dyDescent="0.2">
      <c r="E379" s="148"/>
    </row>
    <row r="380" spans="5:5" x14ac:dyDescent="0.2">
      <c r="E380" s="148"/>
    </row>
    <row r="381" spans="5:5" x14ac:dyDescent="0.2">
      <c r="E381" s="148"/>
    </row>
    <row r="382" spans="5:5" x14ac:dyDescent="0.2">
      <c r="E382" s="148"/>
    </row>
    <row r="383" spans="5:5" x14ac:dyDescent="0.2">
      <c r="E383" s="148"/>
    </row>
    <row r="384" spans="5:5" x14ac:dyDescent="0.2">
      <c r="E384" s="148"/>
    </row>
    <row r="385" spans="5:5" x14ac:dyDescent="0.2">
      <c r="E385" s="148"/>
    </row>
    <row r="386" spans="5:5" x14ac:dyDescent="0.2">
      <c r="E386" s="148"/>
    </row>
    <row r="387" spans="5:5" x14ac:dyDescent="0.2">
      <c r="E387" s="148"/>
    </row>
    <row r="388" spans="5:5" x14ac:dyDescent="0.2">
      <c r="E388" s="148"/>
    </row>
    <row r="389" spans="5:5" x14ac:dyDescent="0.2">
      <c r="E389" s="148"/>
    </row>
    <row r="390" spans="5:5" x14ac:dyDescent="0.2">
      <c r="E390" s="148"/>
    </row>
    <row r="391" spans="5:5" x14ac:dyDescent="0.2">
      <c r="E391" s="148"/>
    </row>
    <row r="392" spans="5:5" x14ac:dyDescent="0.2">
      <c r="E392" s="148"/>
    </row>
    <row r="393" spans="5:5" x14ac:dyDescent="0.2">
      <c r="E393" s="148"/>
    </row>
    <row r="394" spans="5:5" x14ac:dyDescent="0.2">
      <c r="E394" s="148"/>
    </row>
    <row r="395" spans="5:5" x14ac:dyDescent="0.2">
      <c r="E395" s="148"/>
    </row>
    <row r="396" spans="5:5" x14ac:dyDescent="0.2">
      <c r="E396" s="148"/>
    </row>
    <row r="397" spans="5:5" x14ac:dyDescent="0.2">
      <c r="E397" s="148"/>
    </row>
    <row r="398" spans="5:5" x14ac:dyDescent="0.2">
      <c r="E398" s="148"/>
    </row>
    <row r="399" spans="5:5" x14ac:dyDescent="0.2">
      <c r="E399" s="148"/>
    </row>
    <row r="400" spans="5:5" x14ac:dyDescent="0.2">
      <c r="E400" s="148"/>
    </row>
    <row r="401" spans="5:5" x14ac:dyDescent="0.2">
      <c r="E401" s="148"/>
    </row>
    <row r="402" spans="5:5" x14ac:dyDescent="0.2">
      <c r="E402" s="148"/>
    </row>
    <row r="403" spans="5:5" x14ac:dyDescent="0.2">
      <c r="E403" s="148"/>
    </row>
    <row r="404" spans="5:5" x14ac:dyDescent="0.2">
      <c r="E404" s="148"/>
    </row>
    <row r="405" spans="5:5" x14ac:dyDescent="0.2">
      <c r="E405" s="148"/>
    </row>
    <row r="406" spans="5:5" x14ac:dyDescent="0.2">
      <c r="E406" s="148"/>
    </row>
    <row r="407" spans="5:5" x14ac:dyDescent="0.2">
      <c r="E407" s="148"/>
    </row>
    <row r="408" spans="5:5" x14ac:dyDescent="0.2">
      <c r="E408" s="148"/>
    </row>
    <row r="409" spans="5:5" x14ac:dyDescent="0.2">
      <c r="E409" s="148"/>
    </row>
    <row r="410" spans="5:5" x14ac:dyDescent="0.2">
      <c r="E410" s="148"/>
    </row>
    <row r="411" spans="5:5" x14ac:dyDescent="0.2">
      <c r="E411" s="148"/>
    </row>
    <row r="412" spans="5:5" x14ac:dyDescent="0.2">
      <c r="E412" s="148"/>
    </row>
    <row r="413" spans="5:5" x14ac:dyDescent="0.2">
      <c r="E413" s="148"/>
    </row>
    <row r="414" spans="5:5" x14ac:dyDescent="0.2">
      <c r="E414" s="148"/>
    </row>
    <row r="415" spans="5:5" x14ac:dyDescent="0.2">
      <c r="E415" s="148"/>
    </row>
    <row r="416" spans="5:5" x14ac:dyDescent="0.2">
      <c r="E416" s="148"/>
    </row>
    <row r="417" spans="5:5" x14ac:dyDescent="0.2">
      <c r="E417" s="148"/>
    </row>
    <row r="418" spans="5:5" x14ac:dyDescent="0.2">
      <c r="E418" s="148"/>
    </row>
    <row r="419" spans="5:5" x14ac:dyDescent="0.2">
      <c r="E419" s="148"/>
    </row>
    <row r="420" spans="5:5" x14ac:dyDescent="0.2">
      <c r="E420" s="148"/>
    </row>
    <row r="421" spans="5:5" x14ac:dyDescent="0.2">
      <c r="E421" s="148"/>
    </row>
    <row r="422" spans="5:5" x14ac:dyDescent="0.2">
      <c r="E422" s="148"/>
    </row>
    <row r="423" spans="5:5" x14ac:dyDescent="0.2">
      <c r="E423" s="148"/>
    </row>
    <row r="424" spans="5:5" x14ac:dyDescent="0.2">
      <c r="E424" s="148"/>
    </row>
    <row r="425" spans="5:5" x14ac:dyDescent="0.2">
      <c r="E425" s="148"/>
    </row>
    <row r="426" spans="5:5" x14ac:dyDescent="0.2">
      <c r="E426" s="148"/>
    </row>
    <row r="427" spans="5:5" x14ac:dyDescent="0.2">
      <c r="E427" s="148"/>
    </row>
    <row r="428" spans="5:5" x14ac:dyDescent="0.2">
      <c r="E428" s="148"/>
    </row>
    <row r="429" spans="5:5" x14ac:dyDescent="0.2">
      <c r="E429" s="148"/>
    </row>
    <row r="430" spans="5:5" x14ac:dyDescent="0.2">
      <c r="E430" s="148"/>
    </row>
    <row r="431" spans="5:5" x14ac:dyDescent="0.2">
      <c r="E431" s="148"/>
    </row>
    <row r="432" spans="5:5" x14ac:dyDescent="0.2">
      <c r="E432" s="148"/>
    </row>
    <row r="433" spans="5:5" x14ac:dyDescent="0.2">
      <c r="E433" s="148"/>
    </row>
    <row r="434" spans="5:5" x14ac:dyDescent="0.2">
      <c r="E434" s="148"/>
    </row>
    <row r="435" spans="5:5" x14ac:dyDescent="0.2">
      <c r="E435" s="148"/>
    </row>
    <row r="436" spans="5:5" x14ac:dyDescent="0.2">
      <c r="E436" s="148"/>
    </row>
    <row r="437" spans="5:5" x14ac:dyDescent="0.2">
      <c r="E437" s="148"/>
    </row>
    <row r="438" spans="5:5" x14ac:dyDescent="0.2">
      <c r="E438" s="148"/>
    </row>
    <row r="439" spans="5:5" x14ac:dyDescent="0.2">
      <c r="E439" s="148"/>
    </row>
    <row r="440" spans="5:5" x14ac:dyDescent="0.2">
      <c r="E440" s="148"/>
    </row>
    <row r="441" spans="5:5" x14ac:dyDescent="0.2">
      <c r="E441" s="148"/>
    </row>
    <row r="442" spans="5:5" x14ac:dyDescent="0.2">
      <c r="E442" s="148"/>
    </row>
    <row r="443" spans="5:5" x14ac:dyDescent="0.2">
      <c r="E443" s="148"/>
    </row>
    <row r="444" spans="5:5" x14ac:dyDescent="0.2">
      <c r="E444" s="148"/>
    </row>
    <row r="445" spans="5:5" x14ac:dyDescent="0.2">
      <c r="E445" s="148"/>
    </row>
    <row r="446" spans="5:5" x14ac:dyDescent="0.2">
      <c r="E446" s="148"/>
    </row>
    <row r="447" spans="5:5" x14ac:dyDescent="0.2">
      <c r="E447" s="148"/>
    </row>
    <row r="448" spans="5:5" x14ac:dyDescent="0.2">
      <c r="E448" s="148"/>
    </row>
    <row r="449" spans="5:5" x14ac:dyDescent="0.2">
      <c r="E449" s="148"/>
    </row>
    <row r="450" spans="5:5" x14ac:dyDescent="0.2">
      <c r="E450" s="148"/>
    </row>
    <row r="451" spans="5:5" x14ac:dyDescent="0.2">
      <c r="E451" s="148"/>
    </row>
    <row r="452" spans="5:5" x14ac:dyDescent="0.2">
      <c r="E452" s="148"/>
    </row>
    <row r="453" spans="5:5" x14ac:dyDescent="0.2">
      <c r="E453" s="148"/>
    </row>
    <row r="454" spans="5:5" x14ac:dyDescent="0.2">
      <c r="E454" s="148"/>
    </row>
    <row r="455" spans="5:5" x14ac:dyDescent="0.2">
      <c r="E455" s="148"/>
    </row>
    <row r="456" spans="5:5" x14ac:dyDescent="0.2">
      <c r="E456" s="148"/>
    </row>
    <row r="457" spans="5:5" x14ac:dyDescent="0.2">
      <c r="E457" s="148"/>
    </row>
    <row r="458" spans="5:5" x14ac:dyDescent="0.2">
      <c r="E458" s="148"/>
    </row>
    <row r="459" spans="5:5" x14ac:dyDescent="0.2">
      <c r="E459" s="148"/>
    </row>
    <row r="460" spans="5:5" x14ac:dyDescent="0.2">
      <c r="E460" s="148"/>
    </row>
    <row r="461" spans="5:5" x14ac:dyDescent="0.2">
      <c r="E461" s="148"/>
    </row>
    <row r="462" spans="5:5" x14ac:dyDescent="0.2">
      <c r="E462" s="148"/>
    </row>
    <row r="463" spans="5:5" x14ac:dyDescent="0.2">
      <c r="E463" s="148"/>
    </row>
    <row r="464" spans="5:5" x14ac:dyDescent="0.2">
      <c r="E464" s="148"/>
    </row>
    <row r="465" spans="5:5" x14ac:dyDescent="0.2">
      <c r="E465" s="148"/>
    </row>
    <row r="466" spans="5:5" x14ac:dyDescent="0.2">
      <c r="E466" s="148"/>
    </row>
    <row r="467" spans="5:5" x14ac:dyDescent="0.2">
      <c r="E467" s="148"/>
    </row>
    <row r="468" spans="5:5" x14ac:dyDescent="0.2">
      <c r="E468" s="148"/>
    </row>
    <row r="469" spans="5:5" x14ac:dyDescent="0.2">
      <c r="E469" s="148"/>
    </row>
    <row r="470" spans="5:5" x14ac:dyDescent="0.2">
      <c r="E470" s="148"/>
    </row>
    <row r="471" spans="5:5" x14ac:dyDescent="0.2">
      <c r="E471" s="148"/>
    </row>
    <row r="472" spans="5:5" x14ac:dyDescent="0.2">
      <c r="E472" s="148"/>
    </row>
    <row r="473" spans="5:5" x14ac:dyDescent="0.2">
      <c r="E473" s="148"/>
    </row>
    <row r="474" spans="5:5" x14ac:dyDescent="0.2">
      <c r="E474" s="148"/>
    </row>
    <row r="475" spans="5:5" x14ac:dyDescent="0.2">
      <c r="E475" s="148"/>
    </row>
    <row r="476" spans="5:5" x14ac:dyDescent="0.2">
      <c r="E476" s="148"/>
    </row>
    <row r="477" spans="5:5" x14ac:dyDescent="0.2">
      <c r="E477" s="148"/>
    </row>
    <row r="478" spans="5:5" x14ac:dyDescent="0.2">
      <c r="E478" s="148"/>
    </row>
    <row r="479" spans="5:5" x14ac:dyDescent="0.2">
      <c r="E479" s="148"/>
    </row>
    <row r="480" spans="5:5" x14ac:dyDescent="0.2">
      <c r="E480" s="148"/>
    </row>
    <row r="481" spans="5:5" x14ac:dyDescent="0.2">
      <c r="E481" s="148"/>
    </row>
    <row r="482" spans="5:5" x14ac:dyDescent="0.2">
      <c r="E482" s="148"/>
    </row>
    <row r="483" spans="5:5" x14ac:dyDescent="0.2">
      <c r="E483" s="148"/>
    </row>
    <row r="484" spans="5:5" x14ac:dyDescent="0.2">
      <c r="E484" s="148"/>
    </row>
    <row r="485" spans="5:5" x14ac:dyDescent="0.2">
      <c r="E485" s="148"/>
    </row>
    <row r="486" spans="5:5" x14ac:dyDescent="0.2">
      <c r="E486" s="148"/>
    </row>
    <row r="487" spans="5:5" x14ac:dyDescent="0.2">
      <c r="E487" s="148"/>
    </row>
    <row r="488" spans="5:5" x14ac:dyDescent="0.2">
      <c r="E488" s="148"/>
    </row>
    <row r="489" spans="5:5" x14ac:dyDescent="0.2">
      <c r="E489" s="148"/>
    </row>
    <row r="490" spans="5:5" x14ac:dyDescent="0.2">
      <c r="E490" s="148"/>
    </row>
    <row r="491" spans="5:5" x14ac:dyDescent="0.2">
      <c r="E491" s="148"/>
    </row>
    <row r="492" spans="5:5" x14ac:dyDescent="0.2">
      <c r="E492" s="148"/>
    </row>
    <row r="493" spans="5:5" x14ac:dyDescent="0.2">
      <c r="E493" s="148"/>
    </row>
    <row r="494" spans="5:5" x14ac:dyDescent="0.2">
      <c r="E494" s="148"/>
    </row>
    <row r="495" spans="5:5" x14ac:dyDescent="0.2">
      <c r="E495" s="148"/>
    </row>
    <row r="496" spans="5:5" x14ac:dyDescent="0.2">
      <c r="E496" s="148"/>
    </row>
    <row r="497" spans="5:5" x14ac:dyDescent="0.2">
      <c r="E497" s="148"/>
    </row>
    <row r="498" spans="5:5" x14ac:dyDescent="0.2">
      <c r="E498" s="148"/>
    </row>
    <row r="499" spans="5:5" x14ac:dyDescent="0.2">
      <c r="E499" s="148"/>
    </row>
    <row r="500" spans="5:5" x14ac:dyDescent="0.2">
      <c r="E500" s="148"/>
    </row>
    <row r="501" spans="5:5" x14ac:dyDescent="0.2">
      <c r="E501" s="148"/>
    </row>
    <row r="502" spans="5:5" x14ac:dyDescent="0.2">
      <c r="E502" s="148"/>
    </row>
    <row r="503" spans="5:5" x14ac:dyDescent="0.2">
      <c r="E503" s="148"/>
    </row>
    <row r="504" spans="5:5" x14ac:dyDescent="0.2">
      <c r="E504" s="148"/>
    </row>
    <row r="505" spans="5:5" x14ac:dyDescent="0.2">
      <c r="E505" s="148"/>
    </row>
    <row r="506" spans="5:5" x14ac:dyDescent="0.2">
      <c r="E506" s="148"/>
    </row>
    <row r="507" spans="5:5" x14ac:dyDescent="0.2">
      <c r="E507" s="148"/>
    </row>
    <row r="508" spans="5:5" x14ac:dyDescent="0.2">
      <c r="E508" s="148"/>
    </row>
    <row r="509" spans="5:5" x14ac:dyDescent="0.2">
      <c r="E509" s="148"/>
    </row>
    <row r="510" spans="5:5" x14ac:dyDescent="0.2">
      <c r="E510" s="148"/>
    </row>
    <row r="511" spans="5:5" x14ac:dyDescent="0.2">
      <c r="E511" s="148"/>
    </row>
    <row r="512" spans="5:5" x14ac:dyDescent="0.2">
      <c r="E512" s="148"/>
    </row>
    <row r="513" spans="5:5" x14ac:dyDescent="0.2">
      <c r="E513" s="148"/>
    </row>
    <row r="514" spans="5:5" x14ac:dyDescent="0.2">
      <c r="E514" s="148"/>
    </row>
    <row r="515" spans="5:5" x14ac:dyDescent="0.2">
      <c r="E515" s="148"/>
    </row>
    <row r="516" spans="5:5" x14ac:dyDescent="0.2">
      <c r="E516" s="148"/>
    </row>
    <row r="517" spans="5:5" x14ac:dyDescent="0.2">
      <c r="E517" s="148"/>
    </row>
    <row r="518" spans="5:5" x14ac:dyDescent="0.2">
      <c r="E518" s="148"/>
    </row>
    <row r="519" spans="5:5" x14ac:dyDescent="0.2">
      <c r="E519" s="148"/>
    </row>
    <row r="520" spans="5:5" x14ac:dyDescent="0.2">
      <c r="E520" s="148"/>
    </row>
    <row r="521" spans="5:5" x14ac:dyDescent="0.2">
      <c r="E521" s="148"/>
    </row>
    <row r="522" spans="5:5" x14ac:dyDescent="0.2">
      <c r="E522" s="148"/>
    </row>
    <row r="523" spans="5:5" x14ac:dyDescent="0.2">
      <c r="E523" s="148"/>
    </row>
    <row r="524" spans="5:5" x14ac:dyDescent="0.2">
      <c r="E524" s="148"/>
    </row>
    <row r="525" spans="5:5" x14ac:dyDescent="0.2">
      <c r="E525" s="148"/>
    </row>
    <row r="526" spans="5:5" x14ac:dyDescent="0.2">
      <c r="E526" s="148"/>
    </row>
    <row r="527" spans="5:5" x14ac:dyDescent="0.2">
      <c r="E527" s="148"/>
    </row>
    <row r="528" spans="5:5" x14ac:dyDescent="0.2">
      <c r="E528" s="148"/>
    </row>
    <row r="529" spans="5:5" x14ac:dyDescent="0.2">
      <c r="E529" s="148"/>
    </row>
    <row r="530" spans="5:5" x14ac:dyDescent="0.2">
      <c r="E530" s="148"/>
    </row>
    <row r="531" spans="5:5" x14ac:dyDescent="0.2">
      <c r="E531" s="148"/>
    </row>
    <row r="532" spans="5:5" x14ac:dyDescent="0.2">
      <c r="E532" s="148"/>
    </row>
    <row r="533" spans="5:5" x14ac:dyDescent="0.2">
      <c r="E533" s="148"/>
    </row>
    <row r="534" spans="5:5" x14ac:dyDescent="0.2">
      <c r="E534" s="148"/>
    </row>
    <row r="535" spans="5:5" x14ac:dyDescent="0.2">
      <c r="E535" s="148"/>
    </row>
    <row r="536" spans="5:5" x14ac:dyDescent="0.2">
      <c r="E536" s="148"/>
    </row>
    <row r="537" spans="5:5" x14ac:dyDescent="0.2">
      <c r="E537" s="148"/>
    </row>
    <row r="538" spans="5:5" x14ac:dyDescent="0.2">
      <c r="E538" s="148"/>
    </row>
    <row r="539" spans="5:5" x14ac:dyDescent="0.2">
      <c r="E539" s="148"/>
    </row>
    <row r="540" spans="5:5" x14ac:dyDescent="0.2">
      <c r="E540" s="148"/>
    </row>
    <row r="541" spans="5:5" x14ac:dyDescent="0.2">
      <c r="E541" s="148"/>
    </row>
    <row r="542" spans="5:5" x14ac:dyDescent="0.2">
      <c r="E542" s="148"/>
    </row>
    <row r="543" spans="5:5" x14ac:dyDescent="0.2">
      <c r="E543" s="148"/>
    </row>
    <row r="544" spans="5:5" x14ac:dyDescent="0.2">
      <c r="E544" s="148"/>
    </row>
    <row r="545" spans="5:5" x14ac:dyDescent="0.2">
      <c r="E545" s="148"/>
    </row>
    <row r="546" spans="5:5" x14ac:dyDescent="0.2">
      <c r="E546" s="148"/>
    </row>
    <row r="547" spans="5:5" x14ac:dyDescent="0.2">
      <c r="E547" s="148"/>
    </row>
    <row r="548" spans="5:5" x14ac:dyDescent="0.2">
      <c r="E548" s="148"/>
    </row>
    <row r="549" spans="5:5" x14ac:dyDescent="0.2">
      <c r="E549" s="148"/>
    </row>
    <row r="550" spans="5:5" x14ac:dyDescent="0.2">
      <c r="E550" s="148"/>
    </row>
    <row r="551" spans="5:5" x14ac:dyDescent="0.2">
      <c r="E551" s="148"/>
    </row>
    <row r="552" spans="5:5" x14ac:dyDescent="0.2">
      <c r="E552" s="148"/>
    </row>
    <row r="553" spans="5:5" x14ac:dyDescent="0.2">
      <c r="E553" s="148"/>
    </row>
    <row r="554" spans="5:5" x14ac:dyDescent="0.2">
      <c r="E554" s="148"/>
    </row>
    <row r="555" spans="5:5" x14ac:dyDescent="0.2">
      <c r="E555" s="148"/>
    </row>
    <row r="556" spans="5:5" x14ac:dyDescent="0.2">
      <c r="E556" s="148"/>
    </row>
    <row r="557" spans="5:5" x14ac:dyDescent="0.2">
      <c r="E557" s="148"/>
    </row>
    <row r="558" spans="5:5" x14ac:dyDescent="0.2">
      <c r="E558" s="148"/>
    </row>
    <row r="559" spans="5:5" x14ac:dyDescent="0.2">
      <c r="E559" s="148"/>
    </row>
    <row r="560" spans="5:5" x14ac:dyDescent="0.2">
      <c r="E560" s="148"/>
    </row>
    <row r="561" spans="5:5" x14ac:dyDescent="0.2">
      <c r="E561" s="148"/>
    </row>
    <row r="562" spans="5:5" x14ac:dyDescent="0.2">
      <c r="E562" s="148"/>
    </row>
    <row r="563" spans="5:5" x14ac:dyDescent="0.2">
      <c r="E563" s="148"/>
    </row>
    <row r="564" spans="5:5" x14ac:dyDescent="0.2">
      <c r="E564" s="148"/>
    </row>
    <row r="565" spans="5:5" x14ac:dyDescent="0.2">
      <c r="E565" s="148"/>
    </row>
    <row r="566" spans="5:5" x14ac:dyDescent="0.2">
      <c r="E566" s="148"/>
    </row>
    <row r="567" spans="5:5" x14ac:dyDescent="0.2">
      <c r="E567" s="148"/>
    </row>
    <row r="568" spans="5:5" x14ac:dyDescent="0.2">
      <c r="E568" s="148"/>
    </row>
    <row r="569" spans="5:5" x14ac:dyDescent="0.2">
      <c r="E569" s="148"/>
    </row>
    <row r="570" spans="5:5" x14ac:dyDescent="0.2">
      <c r="E570" s="148"/>
    </row>
    <row r="571" spans="5:5" x14ac:dyDescent="0.2">
      <c r="E571" s="148"/>
    </row>
    <row r="572" spans="5:5" x14ac:dyDescent="0.2">
      <c r="E572" s="148"/>
    </row>
    <row r="573" spans="5:5" x14ac:dyDescent="0.2">
      <c r="E573" s="148"/>
    </row>
    <row r="574" spans="5:5" x14ac:dyDescent="0.2">
      <c r="E574" s="148"/>
    </row>
    <row r="575" spans="5:5" x14ac:dyDescent="0.2">
      <c r="E575" s="148"/>
    </row>
    <row r="576" spans="5:5" x14ac:dyDescent="0.2">
      <c r="E576" s="148"/>
    </row>
    <row r="577" spans="5:5" x14ac:dyDescent="0.2">
      <c r="E577" s="148"/>
    </row>
    <row r="578" spans="5:5" x14ac:dyDescent="0.2">
      <c r="E578" s="148"/>
    </row>
    <row r="579" spans="5:5" x14ac:dyDescent="0.2">
      <c r="E579" s="148"/>
    </row>
    <row r="580" spans="5:5" x14ac:dyDescent="0.2">
      <c r="E580" s="148"/>
    </row>
    <row r="581" spans="5:5" x14ac:dyDescent="0.2">
      <c r="E581" s="148"/>
    </row>
    <row r="582" spans="5:5" x14ac:dyDescent="0.2">
      <c r="E582" s="148"/>
    </row>
    <row r="583" spans="5:5" x14ac:dyDescent="0.2">
      <c r="E583" s="148"/>
    </row>
    <row r="584" spans="5:5" x14ac:dyDescent="0.2">
      <c r="E584" s="148"/>
    </row>
    <row r="585" spans="5:5" x14ac:dyDescent="0.2">
      <c r="E585" s="148"/>
    </row>
    <row r="586" spans="5:5" x14ac:dyDescent="0.2">
      <c r="E586" s="148"/>
    </row>
    <row r="587" spans="5:5" x14ac:dyDescent="0.2">
      <c r="E587" s="148"/>
    </row>
    <row r="588" spans="5:5" x14ac:dyDescent="0.2">
      <c r="E588" s="148"/>
    </row>
    <row r="589" spans="5:5" x14ac:dyDescent="0.2">
      <c r="E589" s="148"/>
    </row>
    <row r="590" spans="5:5" x14ac:dyDescent="0.2">
      <c r="E590" s="148"/>
    </row>
    <row r="591" spans="5:5" x14ac:dyDescent="0.2">
      <c r="E591" s="148"/>
    </row>
    <row r="592" spans="5:5" x14ac:dyDescent="0.2">
      <c r="E592" s="148"/>
    </row>
    <row r="593" spans="5:5" x14ac:dyDescent="0.2">
      <c r="E593" s="148"/>
    </row>
    <row r="594" spans="5:5" x14ac:dyDescent="0.2">
      <c r="E594" s="148"/>
    </row>
    <row r="595" spans="5:5" x14ac:dyDescent="0.2">
      <c r="E595" s="148"/>
    </row>
    <row r="596" spans="5:5" x14ac:dyDescent="0.2">
      <c r="E596" s="148"/>
    </row>
    <row r="597" spans="5:5" x14ac:dyDescent="0.2">
      <c r="E597" s="148"/>
    </row>
    <row r="598" spans="5:5" x14ac:dyDescent="0.2">
      <c r="E598" s="148"/>
    </row>
    <row r="599" spans="5:5" x14ac:dyDescent="0.2">
      <c r="E599" s="148"/>
    </row>
    <row r="600" spans="5:5" x14ac:dyDescent="0.2">
      <c r="E600" s="148"/>
    </row>
    <row r="601" spans="5:5" x14ac:dyDescent="0.2">
      <c r="E601" s="148"/>
    </row>
    <row r="602" spans="5:5" x14ac:dyDescent="0.2">
      <c r="E602" s="148"/>
    </row>
    <row r="603" spans="5:5" x14ac:dyDescent="0.2">
      <c r="E603" s="148"/>
    </row>
    <row r="604" spans="5:5" x14ac:dyDescent="0.2">
      <c r="E604" s="148"/>
    </row>
    <row r="605" spans="5:5" x14ac:dyDescent="0.2">
      <c r="E605" s="148"/>
    </row>
    <row r="606" spans="5:5" x14ac:dyDescent="0.2">
      <c r="E606" s="148"/>
    </row>
    <row r="607" spans="5:5" x14ac:dyDescent="0.2">
      <c r="E607" s="148"/>
    </row>
    <row r="608" spans="5:5" x14ac:dyDescent="0.2">
      <c r="E608" s="148"/>
    </row>
    <row r="609" spans="5:5" x14ac:dyDescent="0.2">
      <c r="E609" s="148"/>
    </row>
    <row r="610" spans="5:5" x14ac:dyDescent="0.2">
      <c r="E610" s="148"/>
    </row>
    <row r="611" spans="5:5" x14ac:dyDescent="0.2">
      <c r="E611" s="148"/>
    </row>
    <row r="612" spans="5:5" x14ac:dyDescent="0.2">
      <c r="E612" s="148"/>
    </row>
    <row r="613" spans="5:5" x14ac:dyDescent="0.2">
      <c r="E613" s="148"/>
    </row>
    <row r="614" spans="5:5" x14ac:dyDescent="0.2">
      <c r="E614" s="148"/>
    </row>
    <row r="615" spans="5:5" x14ac:dyDescent="0.2">
      <c r="E615" s="148"/>
    </row>
    <row r="616" spans="5:5" x14ac:dyDescent="0.2">
      <c r="E616" s="148"/>
    </row>
    <row r="617" spans="5:5" x14ac:dyDescent="0.2">
      <c r="E617" s="148"/>
    </row>
    <row r="618" spans="5:5" x14ac:dyDescent="0.2">
      <c r="E618" s="148"/>
    </row>
    <row r="619" spans="5:5" x14ac:dyDescent="0.2">
      <c r="E619" s="148"/>
    </row>
    <row r="620" spans="5:5" x14ac:dyDescent="0.2">
      <c r="E620" s="148"/>
    </row>
    <row r="621" spans="5:5" x14ac:dyDescent="0.2">
      <c r="E621" s="148"/>
    </row>
    <row r="622" spans="5:5" x14ac:dyDescent="0.2">
      <c r="E622" s="148"/>
    </row>
    <row r="623" spans="5:5" x14ac:dyDescent="0.2">
      <c r="E623" s="148"/>
    </row>
    <row r="624" spans="5:5" x14ac:dyDescent="0.2">
      <c r="E624" s="148"/>
    </row>
    <row r="625" spans="5:5" x14ac:dyDescent="0.2">
      <c r="E625" s="148"/>
    </row>
    <row r="626" spans="5:5" x14ac:dyDescent="0.2">
      <c r="E626" s="148"/>
    </row>
    <row r="627" spans="5:5" x14ac:dyDescent="0.2">
      <c r="E627" s="148"/>
    </row>
  </sheetData>
  <pageMargins left="0.25" right="0.25" top="0.95" bottom="0.75" header="0.09" footer="0.3"/>
  <pageSetup scale="72" orientation="portrait" r:id="rId1"/>
  <headerFooter alignWithMargins="0">
    <oddHeader>&amp;CDepartment of Administrative Services
Major Maintenance 
2000
&amp;A
&amp;D</oddHeader>
    <oddFooter>&amp;LAcct Codes 0017-335-2000
Reversion 6/30/2027
&amp;C&amp;Z&amp;F&amp;R&amp;P/&amp;N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DC4AB-9BDA-4DBA-A913-621777F1ACCE}">
  <sheetPr>
    <tabColor rgb="FF0070C0"/>
    <pageSetUpPr fitToPage="1"/>
  </sheetPr>
  <dimension ref="A1:N627"/>
  <sheetViews>
    <sheetView zoomScaleNormal="100" workbookViewId="0">
      <selection activeCell="E9" sqref="E9"/>
    </sheetView>
  </sheetViews>
  <sheetFormatPr defaultColWidth="11.42578125" defaultRowHeight="12.75" x14ac:dyDescent="0.2"/>
  <cols>
    <col min="1" max="1" width="24.5703125" style="148" customWidth="1"/>
    <col min="2" max="2" width="9.42578125" style="150" customWidth="1"/>
    <col min="3" max="3" width="25" style="158" bestFit="1" customWidth="1"/>
    <col min="4" max="4" width="14.42578125" style="43" customWidth="1"/>
    <col min="5" max="5" width="13.5703125" style="162" customWidth="1"/>
    <col min="6" max="6" width="12.42578125" style="162" customWidth="1"/>
    <col min="7" max="7" width="10.5703125" style="162" customWidth="1"/>
    <col min="8" max="8" width="12.42578125" style="43" customWidth="1"/>
    <col min="9" max="9" width="15.28515625" style="43" customWidth="1"/>
    <col min="10" max="10" width="6.28515625" style="43" customWidth="1"/>
    <col min="11" max="16384" width="11.42578125" style="43"/>
  </cols>
  <sheetData>
    <row r="1" spans="1:14" s="135" customFormat="1" ht="24.75" customHeight="1" x14ac:dyDescent="0.25">
      <c r="A1" s="31" t="str">
        <f>'RECAP #9436.00'!B1</f>
        <v>DAS TH Residence Elevator Replacement</v>
      </c>
      <c r="B1" s="31"/>
      <c r="C1" s="133"/>
      <c r="D1" s="133"/>
      <c r="E1" s="133"/>
      <c r="F1" s="134"/>
      <c r="G1" s="134"/>
    </row>
    <row r="2" spans="1:14" s="135" customFormat="1" ht="15.75" x14ac:dyDescent="0.25">
      <c r="A2" s="32" t="str">
        <f>'RECAP #9436.00'!B2</f>
        <v>Project # 9436.00</v>
      </c>
      <c r="B2" s="136"/>
      <c r="C2" s="133"/>
      <c r="D2" s="133"/>
      <c r="E2" s="133"/>
      <c r="F2" s="134"/>
      <c r="G2" s="134"/>
    </row>
    <row r="3" spans="1:14" s="135" customFormat="1" ht="15.75" x14ac:dyDescent="0.25">
      <c r="A3" s="137" t="str">
        <f>'RECAP #9436.00'!B3</f>
        <v>Program code 943600</v>
      </c>
      <c r="B3" s="136"/>
      <c r="C3" s="133"/>
      <c r="D3" s="138" t="str">
        <f>'RECAP #9436.00'!E3</f>
        <v>Major Program 4D03</v>
      </c>
      <c r="E3" s="133"/>
      <c r="F3" s="134"/>
      <c r="G3" s="134"/>
    </row>
    <row r="4" spans="1:14" s="135" customFormat="1" ht="15.75" x14ac:dyDescent="0.25">
      <c r="A4" s="31" t="s">
        <v>162</v>
      </c>
      <c r="B4" s="32"/>
      <c r="D4" s="139" t="s">
        <v>163</v>
      </c>
      <c r="E4" s="134"/>
      <c r="F4" s="134"/>
      <c r="G4" s="134"/>
    </row>
    <row r="5" spans="1:14" s="135" customFormat="1" ht="15.75" x14ac:dyDescent="0.25">
      <c r="A5" s="140" t="s">
        <v>86</v>
      </c>
      <c r="C5" s="141"/>
      <c r="D5" s="38" t="s">
        <v>158</v>
      </c>
      <c r="E5" s="43"/>
      <c r="F5" s="134"/>
      <c r="G5" s="134"/>
    </row>
    <row r="6" spans="1:14" s="135" customFormat="1" ht="15.75" x14ac:dyDescent="0.25">
      <c r="A6" s="32" t="str">
        <f>'RECAP #9436.00'!B6</f>
        <v>Project Manager - James T.</v>
      </c>
      <c r="B6" s="32"/>
      <c r="C6" s="142"/>
      <c r="D6" s="143" t="s">
        <v>159</v>
      </c>
      <c r="E6" s="43"/>
      <c r="F6" s="44"/>
      <c r="G6" s="134"/>
    </row>
    <row r="7" spans="1:14" s="135" customFormat="1" ht="15.75" x14ac:dyDescent="0.25">
      <c r="B7" s="144"/>
      <c r="C7" s="144"/>
      <c r="E7" s="44"/>
      <c r="F7" s="44"/>
      <c r="G7" s="134"/>
      <c r="I7" s="135" t="s">
        <v>5</v>
      </c>
    </row>
    <row r="8" spans="1:14" s="135" customFormat="1" ht="32.25" thickBot="1" x14ac:dyDescent="0.3">
      <c r="A8" s="145" t="s">
        <v>20</v>
      </c>
      <c r="B8" s="146" t="s">
        <v>21</v>
      </c>
      <c r="C8" s="147" t="s">
        <v>22</v>
      </c>
      <c r="D8" s="131" t="s">
        <v>23</v>
      </c>
      <c r="E8" s="131" t="s">
        <v>24</v>
      </c>
      <c r="F8" s="131" t="s">
        <v>25</v>
      </c>
      <c r="G8" s="131" t="s">
        <v>26</v>
      </c>
      <c r="H8" s="131" t="s">
        <v>27</v>
      </c>
      <c r="I8" s="131" t="s">
        <v>183</v>
      </c>
    </row>
    <row r="9" spans="1:14" x14ac:dyDescent="0.2">
      <c r="A9" s="148" t="s">
        <v>164</v>
      </c>
      <c r="B9" s="149">
        <v>45709</v>
      </c>
      <c r="C9" s="150" t="s">
        <v>88</v>
      </c>
      <c r="D9" s="151">
        <v>287674</v>
      </c>
      <c r="E9" s="152">
        <f>D9</f>
        <v>287674</v>
      </c>
      <c r="F9" s="153"/>
      <c r="G9" s="153"/>
      <c r="H9" s="153">
        <f>E9</f>
        <v>287674</v>
      </c>
      <c r="I9" s="153"/>
    </row>
    <row r="10" spans="1:14" x14ac:dyDescent="0.2">
      <c r="A10" s="243" t="s">
        <v>284</v>
      </c>
      <c r="B10" s="251">
        <v>45861</v>
      </c>
      <c r="C10" s="245" t="s">
        <v>283</v>
      </c>
      <c r="D10" s="247"/>
      <c r="E10" s="247">
        <f t="shared" ref="E10:E21" si="0">E9+D10</f>
        <v>287674</v>
      </c>
      <c r="F10" s="252">
        <v>11162.5</v>
      </c>
      <c r="G10" s="248">
        <f t="shared" ref="G10:G21" si="1">G9+F10</f>
        <v>11162.5</v>
      </c>
      <c r="H10" s="248">
        <f t="shared" ref="H10:H21" si="2">H9-F10+D10</f>
        <v>276511.5</v>
      </c>
      <c r="I10" s="252">
        <v>587.5</v>
      </c>
      <c r="J10" s="249" t="s">
        <v>285</v>
      </c>
    </row>
    <row r="11" spans="1:14" x14ac:dyDescent="0.2">
      <c r="A11" s="148" t="s">
        <v>289</v>
      </c>
      <c r="B11" s="149">
        <v>45891</v>
      </c>
      <c r="C11" s="150" t="s">
        <v>287</v>
      </c>
      <c r="D11" s="151">
        <v>0</v>
      </c>
      <c r="E11" s="152">
        <f t="shared" si="0"/>
        <v>287674</v>
      </c>
      <c r="F11" s="155"/>
      <c r="G11" s="153">
        <f t="shared" si="1"/>
        <v>11162.5</v>
      </c>
      <c r="H11" s="153">
        <f t="shared" si="2"/>
        <v>276511.5</v>
      </c>
      <c r="I11" s="153"/>
      <c r="N11" s="43" t="s">
        <v>339</v>
      </c>
    </row>
    <row r="12" spans="1:14" x14ac:dyDescent="0.2">
      <c r="A12" s="148" t="s">
        <v>319</v>
      </c>
      <c r="B12" s="149">
        <v>45918</v>
      </c>
      <c r="C12" s="150" t="s">
        <v>320</v>
      </c>
      <c r="D12" s="152"/>
      <c r="E12" s="152">
        <f t="shared" si="0"/>
        <v>287674</v>
      </c>
      <c r="F12" s="155">
        <v>35150</v>
      </c>
      <c r="G12" s="153">
        <f t="shared" si="1"/>
        <v>46312.5</v>
      </c>
      <c r="H12" s="153">
        <f t="shared" si="2"/>
        <v>241361.5</v>
      </c>
      <c r="I12" s="155">
        <f>I10+1850</f>
        <v>2437.5</v>
      </c>
    </row>
    <row r="13" spans="1:14" x14ac:dyDescent="0.2">
      <c r="A13" s="148" t="s">
        <v>327</v>
      </c>
      <c r="B13" s="149">
        <v>45933</v>
      </c>
      <c r="C13" s="150" t="s">
        <v>328</v>
      </c>
      <c r="D13" s="152"/>
      <c r="E13" s="152">
        <f t="shared" si="0"/>
        <v>287674</v>
      </c>
      <c r="F13" s="155">
        <v>120553.1</v>
      </c>
      <c r="G13" s="153">
        <f t="shared" si="1"/>
        <v>166865.60000000001</v>
      </c>
      <c r="H13" s="153">
        <f t="shared" si="2"/>
        <v>120808.4</v>
      </c>
      <c r="I13" s="155">
        <f>I12+6344.9</f>
        <v>8782.4</v>
      </c>
    </row>
    <row r="14" spans="1:14" x14ac:dyDescent="0.2">
      <c r="A14" s="148" t="s">
        <v>289</v>
      </c>
      <c r="B14" s="149">
        <v>46007</v>
      </c>
      <c r="C14" s="150" t="s">
        <v>131</v>
      </c>
      <c r="D14" s="151">
        <v>3400</v>
      </c>
      <c r="E14" s="152">
        <f t="shared" si="0"/>
        <v>291074</v>
      </c>
      <c r="F14" s="153"/>
      <c r="G14" s="153">
        <f t="shared" si="1"/>
        <v>166865.60000000001</v>
      </c>
      <c r="H14" s="153">
        <f t="shared" si="2"/>
        <v>124208.4</v>
      </c>
      <c r="I14" s="153"/>
    </row>
    <row r="15" spans="1:14" x14ac:dyDescent="0.2">
      <c r="A15" s="148" t="s">
        <v>403</v>
      </c>
      <c r="B15" s="149">
        <v>46027</v>
      </c>
      <c r="C15" s="150" t="s">
        <v>404</v>
      </c>
      <c r="D15" s="152"/>
      <c r="E15" s="152">
        <f t="shared" si="0"/>
        <v>291074</v>
      </c>
      <c r="F15" s="155">
        <v>103690.6</v>
      </c>
      <c r="G15" s="153">
        <f t="shared" si="1"/>
        <v>270556.2</v>
      </c>
      <c r="H15" s="153">
        <f t="shared" si="2"/>
        <v>20517.799999999988</v>
      </c>
      <c r="I15" s="155">
        <f>I13+5457.4</f>
        <v>14239.8</v>
      </c>
    </row>
    <row r="16" spans="1:14" x14ac:dyDescent="0.2">
      <c r="A16" s="148" t="s">
        <v>439</v>
      </c>
      <c r="B16" s="149">
        <v>46057</v>
      </c>
      <c r="C16" s="150" t="s">
        <v>440</v>
      </c>
      <c r="D16" s="152"/>
      <c r="E16" s="152">
        <f t="shared" si="0"/>
        <v>291074</v>
      </c>
      <c r="F16" s="155">
        <v>5964.1</v>
      </c>
      <c r="G16" s="153">
        <f t="shared" si="1"/>
        <v>276520.3</v>
      </c>
      <c r="H16" s="153">
        <f t="shared" si="2"/>
        <v>14553.699999999988</v>
      </c>
      <c r="I16" s="155">
        <f>I15+313.9</f>
        <v>14553.699999999999</v>
      </c>
    </row>
    <row r="17" spans="1:9" x14ac:dyDescent="0.2">
      <c r="A17" s="148" t="s">
        <v>460</v>
      </c>
      <c r="B17" s="149">
        <v>46063</v>
      </c>
      <c r="C17" s="150" t="s">
        <v>461</v>
      </c>
      <c r="D17" s="152"/>
      <c r="E17" s="152">
        <f t="shared" si="0"/>
        <v>291074</v>
      </c>
      <c r="F17" s="155">
        <v>14553.7</v>
      </c>
      <c r="G17" s="153">
        <f t="shared" si="1"/>
        <v>291074</v>
      </c>
      <c r="H17" s="153">
        <f t="shared" si="2"/>
        <v>-1.2732925824820995E-11</v>
      </c>
      <c r="I17" s="153"/>
    </row>
    <row r="18" spans="1:9" x14ac:dyDescent="0.2">
      <c r="B18" s="149"/>
      <c r="C18" s="150"/>
      <c r="D18" s="152"/>
      <c r="E18" s="152">
        <f t="shared" si="0"/>
        <v>291074</v>
      </c>
      <c r="F18" s="155"/>
      <c r="G18" s="153">
        <f t="shared" si="1"/>
        <v>291074</v>
      </c>
      <c r="H18" s="153">
        <f t="shared" si="2"/>
        <v>-1.2732925824820995E-11</v>
      </c>
      <c r="I18" s="153"/>
    </row>
    <row r="19" spans="1:9" x14ac:dyDescent="0.2">
      <c r="B19" s="149"/>
      <c r="C19" s="150"/>
      <c r="D19" s="152"/>
      <c r="E19" s="152">
        <f t="shared" si="0"/>
        <v>291074</v>
      </c>
      <c r="F19" s="153"/>
      <c r="G19" s="153">
        <f t="shared" si="1"/>
        <v>291074</v>
      </c>
      <c r="H19" s="153">
        <f t="shared" si="2"/>
        <v>-1.2732925824820995E-11</v>
      </c>
      <c r="I19" s="153"/>
    </row>
    <row r="20" spans="1:9" x14ac:dyDescent="0.2">
      <c r="B20" s="149"/>
      <c r="C20" s="150"/>
      <c r="D20" s="152"/>
      <c r="E20" s="152">
        <f t="shared" si="0"/>
        <v>291074</v>
      </c>
      <c r="F20" s="153"/>
      <c r="G20" s="153">
        <f t="shared" si="1"/>
        <v>291074</v>
      </c>
      <c r="H20" s="153">
        <f t="shared" si="2"/>
        <v>-1.2732925824820995E-11</v>
      </c>
      <c r="I20" s="153"/>
    </row>
    <row r="21" spans="1:9" x14ac:dyDescent="0.2">
      <c r="B21" s="149"/>
      <c r="C21" s="157"/>
      <c r="D21" s="152"/>
      <c r="E21" s="152">
        <f t="shared" si="0"/>
        <v>291074</v>
      </c>
      <c r="F21" s="153"/>
      <c r="G21" s="153">
        <f t="shared" si="1"/>
        <v>291074</v>
      </c>
      <c r="H21" s="153">
        <f t="shared" si="2"/>
        <v>-1.2732925824820995E-11</v>
      </c>
      <c r="I21" s="153"/>
    </row>
    <row r="22" spans="1:9" x14ac:dyDescent="0.2">
      <c r="D22" s="153"/>
      <c r="E22" s="153"/>
      <c r="F22" s="153"/>
      <c r="G22" s="153"/>
      <c r="H22" s="153"/>
      <c r="I22" s="153"/>
    </row>
    <row r="23" spans="1:9" ht="13.5" thickBot="1" x14ac:dyDescent="0.25">
      <c r="B23" s="159"/>
      <c r="C23" s="160" t="s">
        <v>28</v>
      </c>
      <c r="D23" s="161">
        <f>SUM(D9:D22)</f>
        <v>291074</v>
      </c>
      <c r="E23" s="161"/>
      <c r="F23" s="161">
        <f>SUM(F9:F22)</f>
        <v>291074</v>
      </c>
      <c r="G23" s="161"/>
      <c r="H23" s="161">
        <f>D23-F23</f>
        <v>0</v>
      </c>
      <c r="I23" s="155"/>
    </row>
    <row r="24" spans="1:9" ht="13.5" thickTop="1" x14ac:dyDescent="0.2">
      <c r="D24" s="153"/>
      <c r="E24" s="153"/>
      <c r="F24" s="153"/>
      <c r="G24" s="153"/>
      <c r="H24" s="153"/>
      <c r="I24" s="153"/>
    </row>
    <row r="25" spans="1:9" x14ac:dyDescent="0.2">
      <c r="D25" s="153"/>
      <c r="E25" s="153"/>
      <c r="F25" s="153"/>
      <c r="G25" s="153"/>
      <c r="H25" s="153"/>
      <c r="I25" s="153"/>
    </row>
    <row r="26" spans="1:9" x14ac:dyDescent="0.2">
      <c r="D26" s="153"/>
      <c r="E26" s="153"/>
      <c r="F26" s="153"/>
      <c r="G26" s="153"/>
      <c r="H26" s="153"/>
      <c r="I26" s="153"/>
    </row>
    <row r="27" spans="1:9" x14ac:dyDescent="0.2">
      <c r="D27" s="153"/>
      <c r="E27" s="153"/>
      <c r="F27" s="153"/>
      <c r="G27" s="153"/>
      <c r="H27" s="153"/>
      <c r="I27" s="153"/>
    </row>
    <row r="28" spans="1:9" x14ac:dyDescent="0.2">
      <c r="D28" s="153"/>
      <c r="E28" s="153"/>
      <c r="F28" s="153"/>
      <c r="G28" s="153"/>
      <c r="H28" s="153"/>
      <c r="I28" s="153"/>
    </row>
    <row r="29" spans="1:9" x14ac:dyDescent="0.2">
      <c r="D29" s="155"/>
      <c r="E29" s="153"/>
      <c r="F29" s="155"/>
      <c r="G29" s="153"/>
      <c r="H29" s="155"/>
      <c r="I29" s="153"/>
    </row>
    <row r="30" spans="1:9" x14ac:dyDescent="0.2">
      <c r="D30" s="153"/>
      <c r="E30" s="153"/>
      <c r="F30" s="153"/>
      <c r="G30" s="153"/>
      <c r="H30" s="153"/>
      <c r="I30" s="153"/>
    </row>
    <row r="31" spans="1:9" x14ac:dyDescent="0.2">
      <c r="D31" s="153"/>
      <c r="E31" s="153"/>
      <c r="F31" s="153"/>
      <c r="G31" s="153"/>
      <c r="H31" s="153"/>
      <c r="I31" s="153"/>
    </row>
    <row r="32" spans="1:9" x14ac:dyDescent="0.2">
      <c r="E32" s="148"/>
      <c r="I32" s="153"/>
    </row>
    <row r="33" spans="5:9" x14ac:dyDescent="0.2">
      <c r="E33" s="148"/>
      <c r="I33" s="153"/>
    </row>
    <row r="34" spans="5:9" x14ac:dyDescent="0.2">
      <c r="E34" s="148"/>
      <c r="I34" s="153"/>
    </row>
    <row r="35" spans="5:9" x14ac:dyDescent="0.2">
      <c r="E35" s="148"/>
      <c r="I35" s="153"/>
    </row>
    <row r="36" spans="5:9" x14ac:dyDescent="0.2">
      <c r="E36" s="148"/>
      <c r="I36" s="153"/>
    </row>
    <row r="37" spans="5:9" x14ac:dyDescent="0.2">
      <c r="E37" s="148"/>
      <c r="I37" s="153"/>
    </row>
    <row r="38" spans="5:9" x14ac:dyDescent="0.2">
      <c r="E38" s="148"/>
      <c r="I38" s="153"/>
    </row>
    <row r="39" spans="5:9" x14ac:dyDescent="0.2">
      <c r="E39" s="148"/>
      <c r="I39" s="153"/>
    </row>
    <row r="40" spans="5:9" x14ac:dyDescent="0.2">
      <c r="E40" s="148"/>
      <c r="I40" s="153"/>
    </row>
    <row r="41" spans="5:9" x14ac:dyDescent="0.2">
      <c r="E41" s="148"/>
      <c r="I41" s="153"/>
    </row>
    <row r="42" spans="5:9" x14ac:dyDescent="0.2">
      <c r="E42" s="148"/>
      <c r="I42" s="153"/>
    </row>
    <row r="43" spans="5:9" x14ac:dyDescent="0.2">
      <c r="E43" s="148"/>
      <c r="I43" s="153"/>
    </row>
    <row r="44" spans="5:9" x14ac:dyDescent="0.2">
      <c r="E44" s="148"/>
      <c r="I44" s="153"/>
    </row>
    <row r="45" spans="5:9" x14ac:dyDescent="0.2">
      <c r="E45" s="148"/>
      <c r="I45" s="153"/>
    </row>
    <row r="46" spans="5:9" x14ac:dyDescent="0.2">
      <c r="E46" s="148"/>
    </row>
    <row r="47" spans="5:9" x14ac:dyDescent="0.2">
      <c r="E47" s="148"/>
    </row>
    <row r="48" spans="5:9" x14ac:dyDescent="0.2">
      <c r="E48" s="148"/>
    </row>
    <row r="49" spans="5:5" x14ac:dyDescent="0.2">
      <c r="E49" s="148"/>
    </row>
    <row r="50" spans="5:5" x14ac:dyDescent="0.2">
      <c r="E50" s="148"/>
    </row>
    <row r="51" spans="5:5" x14ac:dyDescent="0.2">
      <c r="E51" s="148"/>
    </row>
    <row r="52" spans="5:5" x14ac:dyDescent="0.2">
      <c r="E52" s="148"/>
    </row>
    <row r="53" spans="5:5" x14ac:dyDescent="0.2">
      <c r="E53" s="148"/>
    </row>
    <row r="54" spans="5:5" x14ac:dyDescent="0.2">
      <c r="E54" s="148"/>
    </row>
    <row r="55" spans="5:5" x14ac:dyDescent="0.2">
      <c r="E55" s="148"/>
    </row>
    <row r="56" spans="5:5" x14ac:dyDescent="0.2">
      <c r="E56" s="148"/>
    </row>
    <row r="57" spans="5:5" x14ac:dyDescent="0.2">
      <c r="E57" s="148"/>
    </row>
    <row r="58" spans="5:5" x14ac:dyDescent="0.2">
      <c r="E58" s="148"/>
    </row>
    <row r="59" spans="5:5" x14ac:dyDescent="0.2">
      <c r="E59" s="148"/>
    </row>
    <row r="60" spans="5:5" x14ac:dyDescent="0.2">
      <c r="E60" s="148"/>
    </row>
    <row r="61" spans="5:5" x14ac:dyDescent="0.2">
      <c r="E61" s="148"/>
    </row>
    <row r="62" spans="5:5" x14ac:dyDescent="0.2">
      <c r="E62" s="148"/>
    </row>
    <row r="63" spans="5:5" x14ac:dyDescent="0.2">
      <c r="E63" s="148"/>
    </row>
    <row r="64" spans="5:5" x14ac:dyDescent="0.2">
      <c r="E64" s="148"/>
    </row>
    <row r="65" spans="5:5" x14ac:dyDescent="0.2">
      <c r="E65" s="148"/>
    </row>
    <row r="66" spans="5:5" x14ac:dyDescent="0.2">
      <c r="E66" s="148"/>
    </row>
    <row r="67" spans="5:5" x14ac:dyDescent="0.2">
      <c r="E67" s="148"/>
    </row>
    <row r="68" spans="5:5" x14ac:dyDescent="0.2">
      <c r="E68" s="148"/>
    </row>
    <row r="69" spans="5:5" x14ac:dyDescent="0.2">
      <c r="E69" s="148"/>
    </row>
    <row r="70" spans="5:5" x14ac:dyDescent="0.2">
      <c r="E70" s="148"/>
    </row>
    <row r="71" spans="5:5" x14ac:dyDescent="0.2">
      <c r="E71" s="148"/>
    </row>
    <row r="72" spans="5:5" x14ac:dyDescent="0.2">
      <c r="E72" s="148"/>
    </row>
    <row r="73" spans="5:5" x14ac:dyDescent="0.2">
      <c r="E73" s="148"/>
    </row>
    <row r="74" spans="5:5" x14ac:dyDescent="0.2">
      <c r="E74" s="148"/>
    </row>
    <row r="75" spans="5:5" x14ac:dyDescent="0.2">
      <c r="E75" s="148"/>
    </row>
    <row r="76" spans="5:5" x14ac:dyDescent="0.2">
      <c r="E76" s="148"/>
    </row>
    <row r="77" spans="5:5" x14ac:dyDescent="0.2">
      <c r="E77" s="148"/>
    </row>
    <row r="78" spans="5:5" x14ac:dyDescent="0.2">
      <c r="E78" s="148"/>
    </row>
    <row r="79" spans="5:5" x14ac:dyDescent="0.2">
      <c r="E79" s="148"/>
    </row>
    <row r="80" spans="5:5" x14ac:dyDescent="0.2">
      <c r="E80" s="148"/>
    </row>
    <row r="81" spans="5:5" x14ac:dyDescent="0.2">
      <c r="E81" s="148"/>
    </row>
    <row r="82" spans="5:5" x14ac:dyDescent="0.2">
      <c r="E82" s="148"/>
    </row>
    <row r="83" spans="5:5" x14ac:dyDescent="0.2">
      <c r="E83" s="148"/>
    </row>
    <row r="84" spans="5:5" x14ac:dyDescent="0.2">
      <c r="E84" s="148"/>
    </row>
    <row r="85" spans="5:5" x14ac:dyDescent="0.2">
      <c r="E85" s="148"/>
    </row>
    <row r="86" spans="5:5" x14ac:dyDescent="0.2">
      <c r="E86" s="148"/>
    </row>
    <row r="87" spans="5:5" x14ac:dyDescent="0.2">
      <c r="E87" s="148"/>
    </row>
    <row r="88" spans="5:5" x14ac:dyDescent="0.2">
      <c r="E88" s="148"/>
    </row>
    <row r="89" spans="5:5" x14ac:dyDescent="0.2">
      <c r="E89" s="148"/>
    </row>
    <row r="90" spans="5:5" x14ac:dyDescent="0.2">
      <c r="E90" s="148"/>
    </row>
    <row r="91" spans="5:5" x14ac:dyDescent="0.2">
      <c r="E91" s="148"/>
    </row>
    <row r="92" spans="5:5" x14ac:dyDescent="0.2">
      <c r="E92" s="148"/>
    </row>
    <row r="93" spans="5:5" x14ac:dyDescent="0.2">
      <c r="E93" s="148"/>
    </row>
    <row r="94" spans="5:5" x14ac:dyDescent="0.2">
      <c r="E94" s="148"/>
    </row>
    <row r="95" spans="5:5" x14ac:dyDescent="0.2">
      <c r="E95" s="148"/>
    </row>
    <row r="96" spans="5:5" x14ac:dyDescent="0.2">
      <c r="E96" s="148"/>
    </row>
    <row r="97" spans="5:5" x14ac:dyDescent="0.2">
      <c r="E97" s="148"/>
    </row>
    <row r="98" spans="5:5" x14ac:dyDescent="0.2">
      <c r="E98" s="148"/>
    </row>
    <row r="99" spans="5:5" x14ac:dyDescent="0.2">
      <c r="E99" s="148"/>
    </row>
    <row r="100" spans="5:5" x14ac:dyDescent="0.2">
      <c r="E100" s="148"/>
    </row>
    <row r="101" spans="5:5" x14ac:dyDescent="0.2">
      <c r="E101" s="148"/>
    </row>
    <row r="102" spans="5:5" x14ac:dyDescent="0.2">
      <c r="E102" s="148"/>
    </row>
    <row r="103" spans="5:5" x14ac:dyDescent="0.2">
      <c r="E103" s="148"/>
    </row>
    <row r="104" spans="5:5" x14ac:dyDescent="0.2">
      <c r="E104" s="148"/>
    </row>
    <row r="105" spans="5:5" x14ac:dyDescent="0.2">
      <c r="E105" s="148"/>
    </row>
    <row r="106" spans="5:5" x14ac:dyDescent="0.2">
      <c r="E106" s="148"/>
    </row>
    <row r="107" spans="5:5" x14ac:dyDescent="0.2">
      <c r="E107" s="148"/>
    </row>
    <row r="108" spans="5:5" x14ac:dyDescent="0.2">
      <c r="E108" s="148"/>
    </row>
    <row r="109" spans="5:5" x14ac:dyDescent="0.2">
      <c r="E109" s="148"/>
    </row>
    <row r="110" spans="5:5" x14ac:dyDescent="0.2">
      <c r="E110" s="148"/>
    </row>
    <row r="111" spans="5:5" x14ac:dyDescent="0.2">
      <c r="E111" s="148"/>
    </row>
    <row r="112" spans="5:5" x14ac:dyDescent="0.2">
      <c r="E112" s="148"/>
    </row>
    <row r="113" spans="5:5" x14ac:dyDescent="0.2">
      <c r="E113" s="148"/>
    </row>
    <row r="114" spans="5:5" x14ac:dyDescent="0.2">
      <c r="E114" s="148"/>
    </row>
    <row r="115" spans="5:5" x14ac:dyDescent="0.2">
      <c r="E115" s="148"/>
    </row>
    <row r="116" spans="5:5" x14ac:dyDescent="0.2">
      <c r="E116" s="148"/>
    </row>
    <row r="117" spans="5:5" x14ac:dyDescent="0.2">
      <c r="E117" s="148"/>
    </row>
    <row r="118" spans="5:5" x14ac:dyDescent="0.2">
      <c r="E118" s="148"/>
    </row>
    <row r="119" spans="5:5" x14ac:dyDescent="0.2">
      <c r="E119" s="148"/>
    </row>
    <row r="120" spans="5:5" x14ac:dyDescent="0.2">
      <c r="E120" s="148"/>
    </row>
    <row r="121" spans="5:5" x14ac:dyDescent="0.2">
      <c r="E121" s="148"/>
    </row>
    <row r="122" spans="5:5" x14ac:dyDescent="0.2">
      <c r="E122" s="148"/>
    </row>
    <row r="123" spans="5:5" x14ac:dyDescent="0.2">
      <c r="E123" s="148"/>
    </row>
    <row r="124" spans="5:5" x14ac:dyDescent="0.2">
      <c r="E124" s="148"/>
    </row>
    <row r="125" spans="5:5" x14ac:dyDescent="0.2">
      <c r="E125" s="148"/>
    </row>
    <row r="126" spans="5:5" x14ac:dyDescent="0.2">
      <c r="E126" s="148"/>
    </row>
    <row r="127" spans="5:5" x14ac:dyDescent="0.2">
      <c r="E127" s="148"/>
    </row>
    <row r="128" spans="5:5" x14ac:dyDescent="0.2">
      <c r="E128" s="148"/>
    </row>
    <row r="129" spans="5:5" x14ac:dyDescent="0.2">
      <c r="E129" s="148"/>
    </row>
    <row r="130" spans="5:5" x14ac:dyDescent="0.2">
      <c r="E130" s="148"/>
    </row>
    <row r="131" spans="5:5" x14ac:dyDescent="0.2">
      <c r="E131" s="148"/>
    </row>
    <row r="132" spans="5:5" x14ac:dyDescent="0.2">
      <c r="E132" s="148"/>
    </row>
    <row r="133" spans="5:5" x14ac:dyDescent="0.2">
      <c r="E133" s="148"/>
    </row>
    <row r="134" spans="5:5" x14ac:dyDescent="0.2">
      <c r="E134" s="148"/>
    </row>
    <row r="135" spans="5:5" x14ac:dyDescent="0.2">
      <c r="E135" s="148"/>
    </row>
    <row r="136" spans="5:5" x14ac:dyDescent="0.2">
      <c r="E136" s="148"/>
    </row>
    <row r="137" spans="5:5" x14ac:dyDescent="0.2">
      <c r="E137" s="148"/>
    </row>
    <row r="138" spans="5:5" x14ac:dyDescent="0.2">
      <c r="E138" s="148"/>
    </row>
    <row r="139" spans="5:5" x14ac:dyDescent="0.2">
      <c r="E139" s="148"/>
    </row>
    <row r="140" spans="5:5" x14ac:dyDescent="0.2">
      <c r="E140" s="148"/>
    </row>
    <row r="141" spans="5:5" x14ac:dyDescent="0.2">
      <c r="E141" s="148"/>
    </row>
    <row r="142" spans="5:5" x14ac:dyDescent="0.2">
      <c r="E142" s="148"/>
    </row>
    <row r="143" spans="5:5" x14ac:dyDescent="0.2">
      <c r="E143" s="148"/>
    </row>
    <row r="144" spans="5:5" x14ac:dyDescent="0.2">
      <c r="E144" s="148"/>
    </row>
    <row r="145" spans="5:5" x14ac:dyDescent="0.2">
      <c r="E145" s="148"/>
    </row>
    <row r="146" spans="5:5" x14ac:dyDescent="0.2">
      <c r="E146" s="148"/>
    </row>
    <row r="147" spans="5:5" x14ac:dyDescent="0.2">
      <c r="E147" s="148"/>
    </row>
    <row r="148" spans="5:5" x14ac:dyDescent="0.2">
      <c r="E148" s="148"/>
    </row>
    <row r="149" spans="5:5" x14ac:dyDescent="0.2">
      <c r="E149" s="148"/>
    </row>
    <row r="150" spans="5:5" x14ac:dyDescent="0.2">
      <c r="E150" s="148"/>
    </row>
    <row r="151" spans="5:5" x14ac:dyDescent="0.2">
      <c r="E151" s="148"/>
    </row>
    <row r="152" spans="5:5" x14ac:dyDescent="0.2">
      <c r="E152" s="148"/>
    </row>
    <row r="153" spans="5:5" x14ac:dyDescent="0.2">
      <c r="E153" s="148"/>
    </row>
    <row r="154" spans="5:5" x14ac:dyDescent="0.2">
      <c r="E154" s="148"/>
    </row>
    <row r="155" spans="5:5" x14ac:dyDescent="0.2">
      <c r="E155" s="148"/>
    </row>
    <row r="156" spans="5:5" x14ac:dyDescent="0.2">
      <c r="E156" s="148"/>
    </row>
    <row r="157" spans="5:5" x14ac:dyDescent="0.2">
      <c r="E157" s="148"/>
    </row>
    <row r="158" spans="5:5" x14ac:dyDescent="0.2">
      <c r="E158" s="148"/>
    </row>
    <row r="159" spans="5:5" x14ac:dyDescent="0.2">
      <c r="E159" s="148"/>
    </row>
    <row r="160" spans="5:5" x14ac:dyDescent="0.2">
      <c r="E160" s="148"/>
    </row>
    <row r="161" spans="5:5" x14ac:dyDescent="0.2">
      <c r="E161" s="148"/>
    </row>
    <row r="162" spans="5:5" x14ac:dyDescent="0.2">
      <c r="E162" s="148"/>
    </row>
    <row r="163" spans="5:5" x14ac:dyDescent="0.2">
      <c r="E163" s="148"/>
    </row>
    <row r="164" spans="5:5" x14ac:dyDescent="0.2">
      <c r="E164" s="148"/>
    </row>
    <row r="165" spans="5:5" x14ac:dyDescent="0.2">
      <c r="E165" s="148"/>
    </row>
    <row r="166" spans="5:5" x14ac:dyDescent="0.2">
      <c r="E166" s="148"/>
    </row>
    <row r="167" spans="5:5" x14ac:dyDescent="0.2">
      <c r="E167" s="148"/>
    </row>
    <row r="168" spans="5:5" x14ac:dyDescent="0.2">
      <c r="E168" s="148"/>
    </row>
    <row r="169" spans="5:5" x14ac:dyDescent="0.2">
      <c r="E169" s="148"/>
    </row>
    <row r="170" spans="5:5" x14ac:dyDescent="0.2">
      <c r="E170" s="148"/>
    </row>
    <row r="171" spans="5:5" x14ac:dyDescent="0.2">
      <c r="E171" s="148"/>
    </row>
    <row r="172" spans="5:5" x14ac:dyDescent="0.2">
      <c r="E172" s="148"/>
    </row>
    <row r="173" spans="5:5" x14ac:dyDescent="0.2">
      <c r="E173" s="148"/>
    </row>
    <row r="174" spans="5:5" x14ac:dyDescent="0.2">
      <c r="E174" s="148"/>
    </row>
    <row r="175" spans="5:5" x14ac:dyDescent="0.2">
      <c r="E175" s="148"/>
    </row>
    <row r="176" spans="5:5" x14ac:dyDescent="0.2">
      <c r="E176" s="148"/>
    </row>
    <row r="177" spans="5:5" x14ac:dyDescent="0.2">
      <c r="E177" s="148"/>
    </row>
    <row r="178" spans="5:5" x14ac:dyDescent="0.2">
      <c r="E178" s="148"/>
    </row>
    <row r="179" spans="5:5" x14ac:dyDescent="0.2">
      <c r="E179" s="148"/>
    </row>
    <row r="180" spans="5:5" x14ac:dyDescent="0.2">
      <c r="E180" s="148"/>
    </row>
    <row r="181" spans="5:5" x14ac:dyDescent="0.2">
      <c r="E181" s="148"/>
    </row>
    <row r="182" spans="5:5" x14ac:dyDescent="0.2">
      <c r="E182" s="148"/>
    </row>
    <row r="183" spans="5:5" x14ac:dyDescent="0.2">
      <c r="E183" s="148"/>
    </row>
    <row r="184" spans="5:5" x14ac:dyDescent="0.2">
      <c r="E184" s="148"/>
    </row>
    <row r="185" spans="5:5" x14ac:dyDescent="0.2">
      <c r="E185" s="148"/>
    </row>
    <row r="186" spans="5:5" x14ac:dyDescent="0.2">
      <c r="E186" s="148"/>
    </row>
    <row r="187" spans="5:5" x14ac:dyDescent="0.2">
      <c r="E187" s="148"/>
    </row>
    <row r="188" spans="5:5" x14ac:dyDescent="0.2">
      <c r="E188" s="148"/>
    </row>
    <row r="189" spans="5:5" x14ac:dyDescent="0.2">
      <c r="E189" s="148"/>
    </row>
    <row r="190" spans="5:5" x14ac:dyDescent="0.2">
      <c r="E190" s="148"/>
    </row>
    <row r="191" spans="5:5" x14ac:dyDescent="0.2">
      <c r="E191" s="148"/>
    </row>
    <row r="192" spans="5:5" x14ac:dyDescent="0.2">
      <c r="E192" s="148"/>
    </row>
    <row r="193" spans="5:5" x14ac:dyDescent="0.2">
      <c r="E193" s="148"/>
    </row>
    <row r="194" spans="5:5" x14ac:dyDescent="0.2">
      <c r="E194" s="148"/>
    </row>
    <row r="195" spans="5:5" x14ac:dyDescent="0.2">
      <c r="E195" s="148"/>
    </row>
    <row r="196" spans="5:5" x14ac:dyDescent="0.2">
      <c r="E196" s="148"/>
    </row>
    <row r="197" spans="5:5" x14ac:dyDescent="0.2">
      <c r="E197" s="148"/>
    </row>
    <row r="198" spans="5:5" x14ac:dyDescent="0.2">
      <c r="E198" s="148"/>
    </row>
    <row r="199" spans="5:5" x14ac:dyDescent="0.2">
      <c r="E199" s="148"/>
    </row>
    <row r="200" spans="5:5" x14ac:dyDescent="0.2">
      <c r="E200" s="148"/>
    </row>
    <row r="201" spans="5:5" x14ac:dyDescent="0.2">
      <c r="E201" s="148"/>
    </row>
    <row r="202" spans="5:5" x14ac:dyDescent="0.2">
      <c r="E202" s="148"/>
    </row>
    <row r="203" spans="5:5" x14ac:dyDescent="0.2">
      <c r="E203" s="148"/>
    </row>
    <row r="204" spans="5:5" x14ac:dyDescent="0.2">
      <c r="E204" s="148"/>
    </row>
    <row r="205" spans="5:5" x14ac:dyDescent="0.2">
      <c r="E205" s="148"/>
    </row>
    <row r="206" spans="5:5" x14ac:dyDescent="0.2">
      <c r="E206" s="148"/>
    </row>
    <row r="207" spans="5:5" x14ac:dyDescent="0.2">
      <c r="E207" s="148"/>
    </row>
    <row r="208" spans="5:5" x14ac:dyDescent="0.2">
      <c r="E208" s="148"/>
    </row>
    <row r="209" spans="5:5" x14ac:dyDescent="0.2">
      <c r="E209" s="148"/>
    </row>
    <row r="210" spans="5:5" x14ac:dyDescent="0.2">
      <c r="E210" s="148"/>
    </row>
    <row r="211" spans="5:5" x14ac:dyDescent="0.2">
      <c r="E211" s="148"/>
    </row>
    <row r="212" spans="5:5" x14ac:dyDescent="0.2">
      <c r="E212" s="148"/>
    </row>
    <row r="213" spans="5:5" x14ac:dyDescent="0.2">
      <c r="E213" s="148"/>
    </row>
    <row r="214" spans="5:5" x14ac:dyDescent="0.2">
      <c r="E214" s="148"/>
    </row>
    <row r="215" spans="5:5" x14ac:dyDescent="0.2">
      <c r="E215" s="148"/>
    </row>
    <row r="216" spans="5:5" x14ac:dyDescent="0.2">
      <c r="E216" s="148"/>
    </row>
    <row r="217" spans="5:5" x14ac:dyDescent="0.2">
      <c r="E217" s="148"/>
    </row>
    <row r="218" spans="5:5" x14ac:dyDescent="0.2">
      <c r="E218" s="148"/>
    </row>
    <row r="219" spans="5:5" x14ac:dyDescent="0.2">
      <c r="E219" s="148"/>
    </row>
    <row r="220" spans="5:5" x14ac:dyDescent="0.2">
      <c r="E220" s="148"/>
    </row>
    <row r="221" spans="5:5" x14ac:dyDescent="0.2">
      <c r="E221" s="148"/>
    </row>
    <row r="222" spans="5:5" x14ac:dyDescent="0.2">
      <c r="E222" s="148"/>
    </row>
    <row r="223" spans="5:5" x14ac:dyDescent="0.2">
      <c r="E223" s="148"/>
    </row>
    <row r="224" spans="5:5" x14ac:dyDescent="0.2">
      <c r="E224" s="148"/>
    </row>
    <row r="225" spans="5:5" x14ac:dyDescent="0.2">
      <c r="E225" s="148"/>
    </row>
    <row r="226" spans="5:5" x14ac:dyDescent="0.2">
      <c r="E226" s="148"/>
    </row>
    <row r="227" spans="5:5" x14ac:dyDescent="0.2">
      <c r="E227" s="148"/>
    </row>
    <row r="228" spans="5:5" x14ac:dyDescent="0.2">
      <c r="E228" s="148"/>
    </row>
    <row r="229" spans="5:5" x14ac:dyDescent="0.2">
      <c r="E229" s="148"/>
    </row>
    <row r="230" spans="5:5" x14ac:dyDescent="0.2">
      <c r="E230" s="148"/>
    </row>
    <row r="231" spans="5:5" x14ac:dyDescent="0.2">
      <c r="E231" s="148"/>
    </row>
    <row r="232" spans="5:5" x14ac:dyDescent="0.2">
      <c r="E232" s="148"/>
    </row>
    <row r="233" spans="5:5" x14ac:dyDescent="0.2">
      <c r="E233" s="148"/>
    </row>
    <row r="234" spans="5:5" x14ac:dyDescent="0.2">
      <c r="E234" s="148"/>
    </row>
    <row r="235" spans="5:5" x14ac:dyDescent="0.2">
      <c r="E235" s="148"/>
    </row>
    <row r="236" spans="5:5" x14ac:dyDescent="0.2">
      <c r="E236" s="148"/>
    </row>
    <row r="237" spans="5:5" x14ac:dyDescent="0.2">
      <c r="E237" s="148"/>
    </row>
    <row r="238" spans="5:5" x14ac:dyDescent="0.2">
      <c r="E238" s="148"/>
    </row>
    <row r="239" spans="5:5" x14ac:dyDescent="0.2">
      <c r="E239" s="148"/>
    </row>
    <row r="240" spans="5:5" x14ac:dyDescent="0.2">
      <c r="E240" s="148"/>
    </row>
    <row r="241" spans="5:5" x14ac:dyDescent="0.2">
      <c r="E241" s="148"/>
    </row>
    <row r="242" spans="5:5" x14ac:dyDescent="0.2">
      <c r="E242" s="148"/>
    </row>
    <row r="243" spans="5:5" x14ac:dyDescent="0.2">
      <c r="E243" s="148"/>
    </row>
    <row r="244" spans="5:5" x14ac:dyDescent="0.2">
      <c r="E244" s="148"/>
    </row>
    <row r="245" spans="5:5" x14ac:dyDescent="0.2">
      <c r="E245" s="148"/>
    </row>
    <row r="246" spans="5:5" x14ac:dyDescent="0.2">
      <c r="E246" s="148"/>
    </row>
    <row r="247" spans="5:5" x14ac:dyDescent="0.2">
      <c r="E247" s="148"/>
    </row>
    <row r="248" spans="5:5" x14ac:dyDescent="0.2">
      <c r="E248" s="148"/>
    </row>
    <row r="249" spans="5:5" x14ac:dyDescent="0.2">
      <c r="E249" s="148"/>
    </row>
    <row r="250" spans="5:5" x14ac:dyDescent="0.2">
      <c r="E250" s="148"/>
    </row>
    <row r="251" spans="5:5" x14ac:dyDescent="0.2">
      <c r="E251" s="148"/>
    </row>
    <row r="252" spans="5:5" x14ac:dyDescent="0.2">
      <c r="E252" s="148"/>
    </row>
    <row r="253" spans="5:5" x14ac:dyDescent="0.2">
      <c r="E253" s="148"/>
    </row>
    <row r="254" spans="5:5" x14ac:dyDescent="0.2">
      <c r="E254" s="148"/>
    </row>
    <row r="255" spans="5:5" x14ac:dyDescent="0.2">
      <c r="E255" s="148"/>
    </row>
    <row r="256" spans="5:5" x14ac:dyDescent="0.2">
      <c r="E256" s="148"/>
    </row>
    <row r="257" spans="5:5" x14ac:dyDescent="0.2">
      <c r="E257" s="148"/>
    </row>
    <row r="258" spans="5:5" x14ac:dyDescent="0.2">
      <c r="E258" s="148"/>
    </row>
    <row r="259" spans="5:5" x14ac:dyDescent="0.2">
      <c r="E259" s="148"/>
    </row>
    <row r="260" spans="5:5" x14ac:dyDescent="0.2">
      <c r="E260" s="148"/>
    </row>
    <row r="261" spans="5:5" x14ac:dyDescent="0.2">
      <c r="E261" s="148"/>
    </row>
    <row r="262" spans="5:5" x14ac:dyDescent="0.2">
      <c r="E262" s="148"/>
    </row>
    <row r="263" spans="5:5" x14ac:dyDescent="0.2">
      <c r="E263" s="148"/>
    </row>
    <row r="264" spans="5:5" x14ac:dyDescent="0.2">
      <c r="E264" s="148"/>
    </row>
    <row r="265" spans="5:5" x14ac:dyDescent="0.2">
      <c r="E265" s="148"/>
    </row>
    <row r="266" spans="5:5" x14ac:dyDescent="0.2">
      <c r="E266" s="148"/>
    </row>
    <row r="267" spans="5:5" x14ac:dyDescent="0.2">
      <c r="E267" s="148"/>
    </row>
    <row r="268" spans="5:5" x14ac:dyDescent="0.2">
      <c r="E268" s="148"/>
    </row>
    <row r="269" spans="5:5" x14ac:dyDescent="0.2">
      <c r="E269" s="148"/>
    </row>
    <row r="270" spans="5:5" x14ac:dyDescent="0.2">
      <c r="E270" s="148"/>
    </row>
    <row r="271" spans="5:5" x14ac:dyDescent="0.2">
      <c r="E271" s="148"/>
    </row>
    <row r="272" spans="5:5" x14ac:dyDescent="0.2">
      <c r="E272" s="148"/>
    </row>
    <row r="273" spans="5:5" x14ac:dyDescent="0.2">
      <c r="E273" s="148"/>
    </row>
    <row r="274" spans="5:5" x14ac:dyDescent="0.2">
      <c r="E274" s="148"/>
    </row>
    <row r="275" spans="5:5" x14ac:dyDescent="0.2">
      <c r="E275" s="148"/>
    </row>
    <row r="276" spans="5:5" x14ac:dyDescent="0.2">
      <c r="E276" s="148"/>
    </row>
    <row r="277" spans="5:5" x14ac:dyDescent="0.2">
      <c r="E277" s="148"/>
    </row>
    <row r="278" spans="5:5" x14ac:dyDescent="0.2">
      <c r="E278" s="148"/>
    </row>
    <row r="279" spans="5:5" x14ac:dyDescent="0.2">
      <c r="E279" s="148"/>
    </row>
    <row r="280" spans="5:5" x14ac:dyDescent="0.2">
      <c r="E280" s="148"/>
    </row>
    <row r="281" spans="5:5" x14ac:dyDescent="0.2">
      <c r="E281" s="148"/>
    </row>
    <row r="282" spans="5:5" x14ac:dyDescent="0.2">
      <c r="E282" s="148"/>
    </row>
    <row r="283" spans="5:5" x14ac:dyDescent="0.2">
      <c r="E283" s="148"/>
    </row>
    <row r="284" spans="5:5" x14ac:dyDescent="0.2">
      <c r="E284" s="148"/>
    </row>
    <row r="285" spans="5:5" x14ac:dyDescent="0.2">
      <c r="E285" s="148"/>
    </row>
    <row r="286" spans="5:5" x14ac:dyDescent="0.2">
      <c r="E286" s="148"/>
    </row>
    <row r="287" spans="5:5" x14ac:dyDescent="0.2">
      <c r="E287" s="148"/>
    </row>
    <row r="288" spans="5:5" x14ac:dyDescent="0.2">
      <c r="E288" s="148"/>
    </row>
    <row r="289" spans="5:5" x14ac:dyDescent="0.2">
      <c r="E289" s="148"/>
    </row>
    <row r="290" spans="5:5" x14ac:dyDescent="0.2">
      <c r="E290" s="148"/>
    </row>
    <row r="291" spans="5:5" x14ac:dyDescent="0.2">
      <c r="E291" s="148"/>
    </row>
    <row r="292" spans="5:5" x14ac:dyDescent="0.2">
      <c r="E292" s="148"/>
    </row>
    <row r="293" spans="5:5" x14ac:dyDescent="0.2">
      <c r="E293" s="148"/>
    </row>
    <row r="294" spans="5:5" x14ac:dyDescent="0.2">
      <c r="E294" s="148"/>
    </row>
    <row r="295" spans="5:5" x14ac:dyDescent="0.2">
      <c r="E295" s="148"/>
    </row>
    <row r="296" spans="5:5" x14ac:dyDescent="0.2">
      <c r="E296" s="148"/>
    </row>
    <row r="297" spans="5:5" x14ac:dyDescent="0.2">
      <c r="E297" s="148"/>
    </row>
    <row r="298" spans="5:5" x14ac:dyDescent="0.2">
      <c r="E298" s="148"/>
    </row>
    <row r="299" spans="5:5" x14ac:dyDescent="0.2">
      <c r="E299" s="148"/>
    </row>
    <row r="300" spans="5:5" x14ac:dyDescent="0.2">
      <c r="E300" s="148"/>
    </row>
    <row r="301" spans="5:5" x14ac:dyDescent="0.2">
      <c r="E301" s="148"/>
    </row>
    <row r="302" spans="5:5" x14ac:dyDescent="0.2">
      <c r="E302" s="148"/>
    </row>
    <row r="303" spans="5:5" x14ac:dyDescent="0.2">
      <c r="E303" s="148"/>
    </row>
    <row r="304" spans="5:5" x14ac:dyDescent="0.2">
      <c r="E304" s="148"/>
    </row>
    <row r="305" spans="5:5" x14ac:dyDescent="0.2">
      <c r="E305" s="148"/>
    </row>
    <row r="306" spans="5:5" x14ac:dyDescent="0.2">
      <c r="E306" s="148"/>
    </row>
    <row r="307" spans="5:5" x14ac:dyDescent="0.2">
      <c r="E307" s="148"/>
    </row>
    <row r="308" spans="5:5" x14ac:dyDescent="0.2">
      <c r="E308" s="148"/>
    </row>
    <row r="309" spans="5:5" x14ac:dyDescent="0.2">
      <c r="E309" s="148"/>
    </row>
    <row r="310" spans="5:5" x14ac:dyDescent="0.2">
      <c r="E310" s="148"/>
    </row>
    <row r="311" spans="5:5" x14ac:dyDescent="0.2">
      <c r="E311" s="148"/>
    </row>
    <row r="312" spans="5:5" x14ac:dyDescent="0.2">
      <c r="E312" s="148"/>
    </row>
    <row r="313" spans="5:5" x14ac:dyDescent="0.2">
      <c r="E313" s="148"/>
    </row>
    <row r="314" spans="5:5" x14ac:dyDescent="0.2">
      <c r="E314" s="148"/>
    </row>
    <row r="315" spans="5:5" x14ac:dyDescent="0.2">
      <c r="E315" s="148"/>
    </row>
    <row r="316" spans="5:5" x14ac:dyDescent="0.2">
      <c r="E316" s="148"/>
    </row>
    <row r="317" spans="5:5" x14ac:dyDescent="0.2">
      <c r="E317" s="148"/>
    </row>
    <row r="318" spans="5:5" x14ac:dyDescent="0.2">
      <c r="E318" s="148"/>
    </row>
    <row r="319" spans="5:5" x14ac:dyDescent="0.2">
      <c r="E319" s="148"/>
    </row>
    <row r="320" spans="5:5" x14ac:dyDescent="0.2">
      <c r="E320" s="148"/>
    </row>
    <row r="321" spans="5:5" x14ac:dyDescent="0.2">
      <c r="E321" s="148"/>
    </row>
    <row r="322" spans="5:5" x14ac:dyDescent="0.2">
      <c r="E322" s="148"/>
    </row>
    <row r="323" spans="5:5" x14ac:dyDescent="0.2">
      <c r="E323" s="148"/>
    </row>
    <row r="324" spans="5:5" x14ac:dyDescent="0.2">
      <c r="E324" s="148"/>
    </row>
    <row r="325" spans="5:5" x14ac:dyDescent="0.2">
      <c r="E325" s="148"/>
    </row>
    <row r="326" spans="5:5" x14ac:dyDescent="0.2">
      <c r="E326" s="148"/>
    </row>
    <row r="327" spans="5:5" x14ac:dyDescent="0.2">
      <c r="E327" s="148"/>
    </row>
    <row r="328" spans="5:5" x14ac:dyDescent="0.2">
      <c r="E328" s="148"/>
    </row>
    <row r="329" spans="5:5" x14ac:dyDescent="0.2">
      <c r="E329" s="148"/>
    </row>
    <row r="330" spans="5:5" x14ac:dyDescent="0.2">
      <c r="E330" s="148"/>
    </row>
    <row r="331" spans="5:5" x14ac:dyDescent="0.2">
      <c r="E331" s="148"/>
    </row>
    <row r="332" spans="5:5" x14ac:dyDescent="0.2">
      <c r="E332" s="148"/>
    </row>
    <row r="333" spans="5:5" x14ac:dyDescent="0.2">
      <c r="E333" s="148"/>
    </row>
    <row r="334" spans="5:5" x14ac:dyDescent="0.2">
      <c r="E334" s="148"/>
    </row>
    <row r="335" spans="5:5" x14ac:dyDescent="0.2">
      <c r="E335" s="148"/>
    </row>
    <row r="336" spans="5:5" x14ac:dyDescent="0.2">
      <c r="E336" s="148"/>
    </row>
    <row r="337" spans="5:5" x14ac:dyDescent="0.2">
      <c r="E337" s="148"/>
    </row>
    <row r="338" spans="5:5" x14ac:dyDescent="0.2">
      <c r="E338" s="148"/>
    </row>
    <row r="339" spans="5:5" x14ac:dyDescent="0.2">
      <c r="E339" s="148"/>
    </row>
    <row r="340" spans="5:5" x14ac:dyDescent="0.2">
      <c r="E340" s="148"/>
    </row>
    <row r="341" spans="5:5" x14ac:dyDescent="0.2">
      <c r="E341" s="148"/>
    </row>
    <row r="342" spans="5:5" x14ac:dyDescent="0.2">
      <c r="E342" s="148"/>
    </row>
    <row r="343" spans="5:5" x14ac:dyDescent="0.2">
      <c r="E343" s="148"/>
    </row>
    <row r="344" spans="5:5" x14ac:dyDescent="0.2">
      <c r="E344" s="148"/>
    </row>
    <row r="345" spans="5:5" x14ac:dyDescent="0.2">
      <c r="E345" s="148"/>
    </row>
    <row r="346" spans="5:5" x14ac:dyDescent="0.2">
      <c r="E346" s="148"/>
    </row>
    <row r="347" spans="5:5" x14ac:dyDescent="0.2">
      <c r="E347" s="148"/>
    </row>
    <row r="348" spans="5:5" x14ac:dyDescent="0.2">
      <c r="E348" s="148"/>
    </row>
    <row r="349" spans="5:5" x14ac:dyDescent="0.2">
      <c r="E349" s="148"/>
    </row>
    <row r="350" spans="5:5" x14ac:dyDescent="0.2">
      <c r="E350" s="148"/>
    </row>
    <row r="351" spans="5:5" x14ac:dyDescent="0.2">
      <c r="E351" s="148"/>
    </row>
    <row r="352" spans="5:5" x14ac:dyDescent="0.2">
      <c r="E352" s="148"/>
    </row>
    <row r="353" spans="5:5" x14ac:dyDescent="0.2">
      <c r="E353" s="148"/>
    </row>
    <row r="354" spans="5:5" x14ac:dyDescent="0.2">
      <c r="E354" s="148"/>
    </row>
    <row r="355" spans="5:5" x14ac:dyDescent="0.2">
      <c r="E355" s="148"/>
    </row>
    <row r="356" spans="5:5" x14ac:dyDescent="0.2">
      <c r="E356" s="148"/>
    </row>
    <row r="357" spans="5:5" x14ac:dyDescent="0.2">
      <c r="E357" s="148"/>
    </row>
    <row r="358" spans="5:5" x14ac:dyDescent="0.2">
      <c r="E358" s="148"/>
    </row>
    <row r="359" spans="5:5" x14ac:dyDescent="0.2">
      <c r="E359" s="148"/>
    </row>
    <row r="360" spans="5:5" x14ac:dyDescent="0.2">
      <c r="E360" s="148"/>
    </row>
    <row r="361" spans="5:5" x14ac:dyDescent="0.2">
      <c r="E361" s="148"/>
    </row>
    <row r="362" spans="5:5" x14ac:dyDescent="0.2">
      <c r="E362" s="148"/>
    </row>
    <row r="363" spans="5:5" x14ac:dyDescent="0.2">
      <c r="E363" s="148"/>
    </row>
    <row r="364" spans="5:5" x14ac:dyDescent="0.2">
      <c r="E364" s="148"/>
    </row>
    <row r="365" spans="5:5" x14ac:dyDescent="0.2">
      <c r="E365" s="148"/>
    </row>
    <row r="366" spans="5:5" x14ac:dyDescent="0.2">
      <c r="E366" s="148"/>
    </row>
    <row r="367" spans="5:5" x14ac:dyDescent="0.2">
      <c r="E367" s="148"/>
    </row>
    <row r="368" spans="5:5" x14ac:dyDescent="0.2">
      <c r="E368" s="148"/>
    </row>
    <row r="369" spans="5:5" x14ac:dyDescent="0.2">
      <c r="E369" s="148"/>
    </row>
    <row r="370" spans="5:5" x14ac:dyDescent="0.2">
      <c r="E370" s="148"/>
    </row>
    <row r="371" spans="5:5" x14ac:dyDescent="0.2">
      <c r="E371" s="148"/>
    </row>
    <row r="372" spans="5:5" x14ac:dyDescent="0.2">
      <c r="E372" s="148"/>
    </row>
    <row r="373" spans="5:5" x14ac:dyDescent="0.2">
      <c r="E373" s="148"/>
    </row>
    <row r="374" spans="5:5" x14ac:dyDescent="0.2">
      <c r="E374" s="148"/>
    </row>
    <row r="375" spans="5:5" x14ac:dyDescent="0.2">
      <c r="E375" s="148"/>
    </row>
    <row r="376" spans="5:5" x14ac:dyDescent="0.2">
      <c r="E376" s="148"/>
    </row>
    <row r="377" spans="5:5" x14ac:dyDescent="0.2">
      <c r="E377" s="148"/>
    </row>
    <row r="378" spans="5:5" x14ac:dyDescent="0.2">
      <c r="E378" s="148"/>
    </row>
    <row r="379" spans="5:5" x14ac:dyDescent="0.2">
      <c r="E379" s="148"/>
    </row>
    <row r="380" spans="5:5" x14ac:dyDescent="0.2">
      <c r="E380" s="148"/>
    </row>
    <row r="381" spans="5:5" x14ac:dyDescent="0.2">
      <c r="E381" s="148"/>
    </row>
    <row r="382" spans="5:5" x14ac:dyDescent="0.2">
      <c r="E382" s="148"/>
    </row>
    <row r="383" spans="5:5" x14ac:dyDescent="0.2">
      <c r="E383" s="148"/>
    </row>
    <row r="384" spans="5:5" x14ac:dyDescent="0.2">
      <c r="E384" s="148"/>
    </row>
    <row r="385" spans="5:5" x14ac:dyDescent="0.2">
      <c r="E385" s="148"/>
    </row>
    <row r="386" spans="5:5" x14ac:dyDescent="0.2">
      <c r="E386" s="148"/>
    </row>
    <row r="387" spans="5:5" x14ac:dyDescent="0.2">
      <c r="E387" s="148"/>
    </row>
    <row r="388" spans="5:5" x14ac:dyDescent="0.2">
      <c r="E388" s="148"/>
    </row>
    <row r="389" spans="5:5" x14ac:dyDescent="0.2">
      <c r="E389" s="148"/>
    </row>
    <row r="390" spans="5:5" x14ac:dyDescent="0.2">
      <c r="E390" s="148"/>
    </row>
    <row r="391" spans="5:5" x14ac:dyDescent="0.2">
      <c r="E391" s="148"/>
    </row>
    <row r="392" spans="5:5" x14ac:dyDescent="0.2">
      <c r="E392" s="148"/>
    </row>
    <row r="393" spans="5:5" x14ac:dyDescent="0.2">
      <c r="E393" s="148"/>
    </row>
    <row r="394" spans="5:5" x14ac:dyDescent="0.2">
      <c r="E394" s="148"/>
    </row>
    <row r="395" spans="5:5" x14ac:dyDescent="0.2">
      <c r="E395" s="148"/>
    </row>
    <row r="396" spans="5:5" x14ac:dyDescent="0.2">
      <c r="E396" s="148"/>
    </row>
    <row r="397" spans="5:5" x14ac:dyDescent="0.2">
      <c r="E397" s="148"/>
    </row>
    <row r="398" spans="5:5" x14ac:dyDescent="0.2">
      <c r="E398" s="148"/>
    </row>
    <row r="399" spans="5:5" x14ac:dyDescent="0.2">
      <c r="E399" s="148"/>
    </row>
    <row r="400" spans="5:5" x14ac:dyDescent="0.2">
      <c r="E400" s="148"/>
    </row>
    <row r="401" spans="5:5" x14ac:dyDescent="0.2">
      <c r="E401" s="148"/>
    </row>
    <row r="402" spans="5:5" x14ac:dyDescent="0.2">
      <c r="E402" s="148"/>
    </row>
    <row r="403" spans="5:5" x14ac:dyDescent="0.2">
      <c r="E403" s="148"/>
    </row>
    <row r="404" spans="5:5" x14ac:dyDescent="0.2">
      <c r="E404" s="148"/>
    </row>
    <row r="405" spans="5:5" x14ac:dyDescent="0.2">
      <c r="E405" s="148"/>
    </row>
    <row r="406" spans="5:5" x14ac:dyDescent="0.2">
      <c r="E406" s="148"/>
    </row>
    <row r="407" spans="5:5" x14ac:dyDescent="0.2">
      <c r="E407" s="148"/>
    </row>
    <row r="408" spans="5:5" x14ac:dyDescent="0.2">
      <c r="E408" s="148"/>
    </row>
    <row r="409" spans="5:5" x14ac:dyDescent="0.2">
      <c r="E409" s="148"/>
    </row>
    <row r="410" spans="5:5" x14ac:dyDescent="0.2">
      <c r="E410" s="148"/>
    </row>
    <row r="411" spans="5:5" x14ac:dyDescent="0.2">
      <c r="E411" s="148"/>
    </row>
    <row r="412" spans="5:5" x14ac:dyDescent="0.2">
      <c r="E412" s="148"/>
    </row>
    <row r="413" spans="5:5" x14ac:dyDescent="0.2">
      <c r="E413" s="148"/>
    </row>
    <row r="414" spans="5:5" x14ac:dyDescent="0.2">
      <c r="E414" s="148"/>
    </row>
    <row r="415" spans="5:5" x14ac:dyDescent="0.2">
      <c r="E415" s="148"/>
    </row>
    <row r="416" spans="5:5" x14ac:dyDescent="0.2">
      <c r="E416" s="148"/>
    </row>
    <row r="417" spans="5:5" x14ac:dyDescent="0.2">
      <c r="E417" s="148"/>
    </row>
    <row r="418" spans="5:5" x14ac:dyDescent="0.2">
      <c r="E418" s="148"/>
    </row>
    <row r="419" spans="5:5" x14ac:dyDescent="0.2">
      <c r="E419" s="148"/>
    </row>
    <row r="420" spans="5:5" x14ac:dyDescent="0.2">
      <c r="E420" s="148"/>
    </row>
    <row r="421" spans="5:5" x14ac:dyDescent="0.2">
      <c r="E421" s="148"/>
    </row>
    <row r="422" spans="5:5" x14ac:dyDescent="0.2">
      <c r="E422" s="148"/>
    </row>
    <row r="423" spans="5:5" x14ac:dyDescent="0.2">
      <c r="E423" s="148"/>
    </row>
    <row r="424" spans="5:5" x14ac:dyDescent="0.2">
      <c r="E424" s="148"/>
    </row>
    <row r="425" spans="5:5" x14ac:dyDescent="0.2">
      <c r="E425" s="148"/>
    </row>
    <row r="426" spans="5:5" x14ac:dyDescent="0.2">
      <c r="E426" s="148"/>
    </row>
    <row r="427" spans="5:5" x14ac:dyDescent="0.2">
      <c r="E427" s="148"/>
    </row>
    <row r="428" spans="5:5" x14ac:dyDescent="0.2">
      <c r="E428" s="148"/>
    </row>
    <row r="429" spans="5:5" x14ac:dyDescent="0.2">
      <c r="E429" s="148"/>
    </row>
    <row r="430" spans="5:5" x14ac:dyDescent="0.2">
      <c r="E430" s="148"/>
    </row>
    <row r="431" spans="5:5" x14ac:dyDescent="0.2">
      <c r="E431" s="148"/>
    </row>
    <row r="432" spans="5:5" x14ac:dyDescent="0.2">
      <c r="E432" s="148"/>
    </row>
    <row r="433" spans="5:5" x14ac:dyDescent="0.2">
      <c r="E433" s="148"/>
    </row>
    <row r="434" spans="5:5" x14ac:dyDescent="0.2">
      <c r="E434" s="148"/>
    </row>
    <row r="435" spans="5:5" x14ac:dyDescent="0.2">
      <c r="E435" s="148"/>
    </row>
    <row r="436" spans="5:5" x14ac:dyDescent="0.2">
      <c r="E436" s="148"/>
    </row>
    <row r="437" spans="5:5" x14ac:dyDescent="0.2">
      <c r="E437" s="148"/>
    </row>
    <row r="438" spans="5:5" x14ac:dyDescent="0.2">
      <c r="E438" s="148"/>
    </row>
    <row r="439" spans="5:5" x14ac:dyDescent="0.2">
      <c r="E439" s="148"/>
    </row>
    <row r="440" spans="5:5" x14ac:dyDescent="0.2">
      <c r="E440" s="148"/>
    </row>
    <row r="441" spans="5:5" x14ac:dyDescent="0.2">
      <c r="E441" s="148"/>
    </row>
    <row r="442" spans="5:5" x14ac:dyDescent="0.2">
      <c r="E442" s="148"/>
    </row>
    <row r="443" spans="5:5" x14ac:dyDescent="0.2">
      <c r="E443" s="148"/>
    </row>
    <row r="444" spans="5:5" x14ac:dyDescent="0.2">
      <c r="E444" s="148"/>
    </row>
    <row r="445" spans="5:5" x14ac:dyDescent="0.2">
      <c r="E445" s="148"/>
    </row>
    <row r="446" spans="5:5" x14ac:dyDescent="0.2">
      <c r="E446" s="148"/>
    </row>
    <row r="447" spans="5:5" x14ac:dyDescent="0.2">
      <c r="E447" s="148"/>
    </row>
    <row r="448" spans="5:5" x14ac:dyDescent="0.2">
      <c r="E448" s="148"/>
    </row>
    <row r="449" spans="5:5" x14ac:dyDescent="0.2">
      <c r="E449" s="148"/>
    </row>
    <row r="450" spans="5:5" x14ac:dyDescent="0.2">
      <c r="E450" s="148"/>
    </row>
    <row r="451" spans="5:5" x14ac:dyDescent="0.2">
      <c r="E451" s="148"/>
    </row>
    <row r="452" spans="5:5" x14ac:dyDescent="0.2">
      <c r="E452" s="148"/>
    </row>
    <row r="453" spans="5:5" x14ac:dyDescent="0.2">
      <c r="E453" s="148"/>
    </row>
    <row r="454" spans="5:5" x14ac:dyDescent="0.2">
      <c r="E454" s="148"/>
    </row>
    <row r="455" spans="5:5" x14ac:dyDescent="0.2">
      <c r="E455" s="148"/>
    </row>
    <row r="456" spans="5:5" x14ac:dyDescent="0.2">
      <c r="E456" s="148"/>
    </row>
    <row r="457" spans="5:5" x14ac:dyDescent="0.2">
      <c r="E457" s="148"/>
    </row>
    <row r="458" spans="5:5" x14ac:dyDescent="0.2">
      <c r="E458" s="148"/>
    </row>
    <row r="459" spans="5:5" x14ac:dyDescent="0.2">
      <c r="E459" s="148"/>
    </row>
    <row r="460" spans="5:5" x14ac:dyDescent="0.2">
      <c r="E460" s="148"/>
    </row>
    <row r="461" spans="5:5" x14ac:dyDescent="0.2">
      <c r="E461" s="148"/>
    </row>
    <row r="462" spans="5:5" x14ac:dyDescent="0.2">
      <c r="E462" s="148"/>
    </row>
    <row r="463" spans="5:5" x14ac:dyDescent="0.2">
      <c r="E463" s="148"/>
    </row>
    <row r="464" spans="5:5" x14ac:dyDescent="0.2">
      <c r="E464" s="148"/>
    </row>
    <row r="465" spans="5:5" x14ac:dyDescent="0.2">
      <c r="E465" s="148"/>
    </row>
    <row r="466" spans="5:5" x14ac:dyDescent="0.2">
      <c r="E466" s="148"/>
    </row>
    <row r="467" spans="5:5" x14ac:dyDescent="0.2">
      <c r="E467" s="148"/>
    </row>
    <row r="468" spans="5:5" x14ac:dyDescent="0.2">
      <c r="E468" s="148"/>
    </row>
    <row r="469" spans="5:5" x14ac:dyDescent="0.2">
      <c r="E469" s="148"/>
    </row>
    <row r="470" spans="5:5" x14ac:dyDescent="0.2">
      <c r="E470" s="148"/>
    </row>
    <row r="471" spans="5:5" x14ac:dyDescent="0.2">
      <c r="E471" s="148"/>
    </row>
    <row r="472" spans="5:5" x14ac:dyDescent="0.2">
      <c r="E472" s="148"/>
    </row>
    <row r="473" spans="5:5" x14ac:dyDescent="0.2">
      <c r="E473" s="148"/>
    </row>
    <row r="474" spans="5:5" x14ac:dyDescent="0.2">
      <c r="E474" s="148"/>
    </row>
    <row r="475" spans="5:5" x14ac:dyDescent="0.2">
      <c r="E475" s="148"/>
    </row>
    <row r="476" spans="5:5" x14ac:dyDescent="0.2">
      <c r="E476" s="148"/>
    </row>
    <row r="477" spans="5:5" x14ac:dyDescent="0.2">
      <c r="E477" s="148"/>
    </row>
    <row r="478" spans="5:5" x14ac:dyDescent="0.2">
      <c r="E478" s="148"/>
    </row>
    <row r="479" spans="5:5" x14ac:dyDescent="0.2">
      <c r="E479" s="148"/>
    </row>
    <row r="480" spans="5:5" x14ac:dyDescent="0.2">
      <c r="E480" s="148"/>
    </row>
    <row r="481" spans="5:5" x14ac:dyDescent="0.2">
      <c r="E481" s="148"/>
    </row>
    <row r="482" spans="5:5" x14ac:dyDescent="0.2">
      <c r="E482" s="148"/>
    </row>
    <row r="483" spans="5:5" x14ac:dyDescent="0.2">
      <c r="E483" s="148"/>
    </row>
    <row r="484" spans="5:5" x14ac:dyDescent="0.2">
      <c r="E484" s="148"/>
    </row>
    <row r="485" spans="5:5" x14ac:dyDescent="0.2">
      <c r="E485" s="148"/>
    </row>
    <row r="486" spans="5:5" x14ac:dyDescent="0.2">
      <c r="E486" s="148"/>
    </row>
    <row r="487" spans="5:5" x14ac:dyDescent="0.2">
      <c r="E487" s="148"/>
    </row>
    <row r="488" spans="5:5" x14ac:dyDescent="0.2">
      <c r="E488" s="148"/>
    </row>
    <row r="489" spans="5:5" x14ac:dyDescent="0.2">
      <c r="E489" s="148"/>
    </row>
    <row r="490" spans="5:5" x14ac:dyDescent="0.2">
      <c r="E490" s="148"/>
    </row>
    <row r="491" spans="5:5" x14ac:dyDescent="0.2">
      <c r="E491" s="148"/>
    </row>
    <row r="492" spans="5:5" x14ac:dyDescent="0.2">
      <c r="E492" s="148"/>
    </row>
    <row r="493" spans="5:5" x14ac:dyDescent="0.2">
      <c r="E493" s="148"/>
    </row>
    <row r="494" spans="5:5" x14ac:dyDescent="0.2">
      <c r="E494" s="148"/>
    </row>
    <row r="495" spans="5:5" x14ac:dyDescent="0.2">
      <c r="E495" s="148"/>
    </row>
    <row r="496" spans="5:5" x14ac:dyDescent="0.2">
      <c r="E496" s="148"/>
    </row>
    <row r="497" spans="5:5" x14ac:dyDescent="0.2">
      <c r="E497" s="148"/>
    </row>
    <row r="498" spans="5:5" x14ac:dyDescent="0.2">
      <c r="E498" s="148"/>
    </row>
    <row r="499" spans="5:5" x14ac:dyDescent="0.2">
      <c r="E499" s="148"/>
    </row>
    <row r="500" spans="5:5" x14ac:dyDescent="0.2">
      <c r="E500" s="148"/>
    </row>
    <row r="501" spans="5:5" x14ac:dyDescent="0.2">
      <c r="E501" s="148"/>
    </row>
    <row r="502" spans="5:5" x14ac:dyDescent="0.2">
      <c r="E502" s="148"/>
    </row>
    <row r="503" spans="5:5" x14ac:dyDescent="0.2">
      <c r="E503" s="148"/>
    </row>
    <row r="504" spans="5:5" x14ac:dyDescent="0.2">
      <c r="E504" s="148"/>
    </row>
    <row r="505" spans="5:5" x14ac:dyDescent="0.2">
      <c r="E505" s="148"/>
    </row>
    <row r="506" spans="5:5" x14ac:dyDescent="0.2">
      <c r="E506" s="148"/>
    </row>
    <row r="507" spans="5:5" x14ac:dyDescent="0.2">
      <c r="E507" s="148"/>
    </row>
    <row r="508" spans="5:5" x14ac:dyDescent="0.2">
      <c r="E508" s="148"/>
    </row>
    <row r="509" spans="5:5" x14ac:dyDescent="0.2">
      <c r="E509" s="148"/>
    </row>
    <row r="510" spans="5:5" x14ac:dyDescent="0.2">
      <c r="E510" s="148"/>
    </row>
    <row r="511" spans="5:5" x14ac:dyDescent="0.2">
      <c r="E511" s="148"/>
    </row>
    <row r="512" spans="5:5" x14ac:dyDescent="0.2">
      <c r="E512" s="148"/>
    </row>
    <row r="513" spans="5:5" x14ac:dyDescent="0.2">
      <c r="E513" s="148"/>
    </row>
    <row r="514" spans="5:5" x14ac:dyDescent="0.2">
      <c r="E514" s="148"/>
    </row>
    <row r="515" spans="5:5" x14ac:dyDescent="0.2">
      <c r="E515" s="148"/>
    </row>
    <row r="516" spans="5:5" x14ac:dyDescent="0.2">
      <c r="E516" s="148"/>
    </row>
    <row r="517" spans="5:5" x14ac:dyDescent="0.2">
      <c r="E517" s="148"/>
    </row>
    <row r="518" spans="5:5" x14ac:dyDescent="0.2">
      <c r="E518" s="148"/>
    </row>
    <row r="519" spans="5:5" x14ac:dyDescent="0.2">
      <c r="E519" s="148"/>
    </row>
    <row r="520" spans="5:5" x14ac:dyDescent="0.2">
      <c r="E520" s="148"/>
    </row>
    <row r="521" spans="5:5" x14ac:dyDescent="0.2">
      <c r="E521" s="148"/>
    </row>
    <row r="522" spans="5:5" x14ac:dyDescent="0.2">
      <c r="E522" s="148"/>
    </row>
    <row r="523" spans="5:5" x14ac:dyDescent="0.2">
      <c r="E523" s="148"/>
    </row>
    <row r="524" spans="5:5" x14ac:dyDescent="0.2">
      <c r="E524" s="148"/>
    </row>
    <row r="525" spans="5:5" x14ac:dyDescent="0.2">
      <c r="E525" s="148"/>
    </row>
    <row r="526" spans="5:5" x14ac:dyDescent="0.2">
      <c r="E526" s="148"/>
    </row>
    <row r="527" spans="5:5" x14ac:dyDescent="0.2">
      <c r="E527" s="148"/>
    </row>
    <row r="528" spans="5:5" x14ac:dyDescent="0.2">
      <c r="E528" s="148"/>
    </row>
    <row r="529" spans="5:5" x14ac:dyDescent="0.2">
      <c r="E529" s="148"/>
    </row>
    <row r="530" spans="5:5" x14ac:dyDescent="0.2">
      <c r="E530" s="148"/>
    </row>
    <row r="531" spans="5:5" x14ac:dyDescent="0.2">
      <c r="E531" s="148"/>
    </row>
    <row r="532" spans="5:5" x14ac:dyDescent="0.2">
      <c r="E532" s="148"/>
    </row>
    <row r="533" spans="5:5" x14ac:dyDescent="0.2">
      <c r="E533" s="148"/>
    </row>
    <row r="534" spans="5:5" x14ac:dyDescent="0.2">
      <c r="E534" s="148"/>
    </row>
    <row r="535" spans="5:5" x14ac:dyDescent="0.2">
      <c r="E535" s="148"/>
    </row>
    <row r="536" spans="5:5" x14ac:dyDescent="0.2">
      <c r="E536" s="148"/>
    </row>
    <row r="537" spans="5:5" x14ac:dyDescent="0.2">
      <c r="E537" s="148"/>
    </row>
    <row r="538" spans="5:5" x14ac:dyDescent="0.2">
      <c r="E538" s="148"/>
    </row>
    <row r="539" spans="5:5" x14ac:dyDescent="0.2">
      <c r="E539" s="148"/>
    </row>
    <row r="540" spans="5:5" x14ac:dyDescent="0.2">
      <c r="E540" s="148"/>
    </row>
    <row r="541" spans="5:5" x14ac:dyDescent="0.2">
      <c r="E541" s="148"/>
    </row>
    <row r="542" spans="5:5" x14ac:dyDescent="0.2">
      <c r="E542" s="148"/>
    </row>
    <row r="543" spans="5:5" x14ac:dyDescent="0.2">
      <c r="E543" s="148"/>
    </row>
    <row r="544" spans="5:5" x14ac:dyDescent="0.2">
      <c r="E544" s="148"/>
    </row>
    <row r="545" spans="5:5" x14ac:dyDescent="0.2">
      <c r="E545" s="148"/>
    </row>
    <row r="546" spans="5:5" x14ac:dyDescent="0.2">
      <c r="E546" s="148"/>
    </row>
    <row r="547" spans="5:5" x14ac:dyDescent="0.2">
      <c r="E547" s="148"/>
    </row>
    <row r="548" spans="5:5" x14ac:dyDescent="0.2">
      <c r="E548" s="148"/>
    </row>
    <row r="549" spans="5:5" x14ac:dyDescent="0.2">
      <c r="E549" s="148"/>
    </row>
    <row r="550" spans="5:5" x14ac:dyDescent="0.2">
      <c r="E550" s="148"/>
    </row>
    <row r="551" spans="5:5" x14ac:dyDescent="0.2">
      <c r="E551" s="148"/>
    </row>
    <row r="552" spans="5:5" x14ac:dyDescent="0.2">
      <c r="E552" s="148"/>
    </row>
    <row r="553" spans="5:5" x14ac:dyDescent="0.2">
      <c r="E553" s="148"/>
    </row>
    <row r="554" spans="5:5" x14ac:dyDescent="0.2">
      <c r="E554" s="148"/>
    </row>
    <row r="555" spans="5:5" x14ac:dyDescent="0.2">
      <c r="E555" s="148"/>
    </row>
    <row r="556" spans="5:5" x14ac:dyDescent="0.2">
      <c r="E556" s="148"/>
    </row>
    <row r="557" spans="5:5" x14ac:dyDescent="0.2">
      <c r="E557" s="148"/>
    </row>
    <row r="558" spans="5:5" x14ac:dyDescent="0.2">
      <c r="E558" s="148"/>
    </row>
    <row r="559" spans="5:5" x14ac:dyDescent="0.2">
      <c r="E559" s="148"/>
    </row>
    <row r="560" spans="5:5" x14ac:dyDescent="0.2">
      <c r="E560" s="148"/>
    </row>
    <row r="561" spans="5:5" x14ac:dyDescent="0.2">
      <c r="E561" s="148"/>
    </row>
    <row r="562" spans="5:5" x14ac:dyDescent="0.2">
      <c r="E562" s="148"/>
    </row>
    <row r="563" spans="5:5" x14ac:dyDescent="0.2">
      <c r="E563" s="148"/>
    </row>
    <row r="564" spans="5:5" x14ac:dyDescent="0.2">
      <c r="E564" s="148"/>
    </row>
    <row r="565" spans="5:5" x14ac:dyDescent="0.2">
      <c r="E565" s="148"/>
    </row>
    <row r="566" spans="5:5" x14ac:dyDescent="0.2">
      <c r="E566" s="148"/>
    </row>
    <row r="567" spans="5:5" x14ac:dyDescent="0.2">
      <c r="E567" s="148"/>
    </row>
    <row r="568" spans="5:5" x14ac:dyDescent="0.2">
      <c r="E568" s="148"/>
    </row>
    <row r="569" spans="5:5" x14ac:dyDescent="0.2">
      <c r="E569" s="148"/>
    </row>
    <row r="570" spans="5:5" x14ac:dyDescent="0.2">
      <c r="E570" s="148"/>
    </row>
    <row r="571" spans="5:5" x14ac:dyDescent="0.2">
      <c r="E571" s="148"/>
    </row>
    <row r="572" spans="5:5" x14ac:dyDescent="0.2">
      <c r="E572" s="148"/>
    </row>
    <row r="573" spans="5:5" x14ac:dyDescent="0.2">
      <c r="E573" s="148"/>
    </row>
    <row r="574" spans="5:5" x14ac:dyDescent="0.2">
      <c r="E574" s="148"/>
    </row>
    <row r="575" spans="5:5" x14ac:dyDescent="0.2">
      <c r="E575" s="148"/>
    </row>
    <row r="576" spans="5:5" x14ac:dyDescent="0.2">
      <c r="E576" s="148"/>
    </row>
    <row r="577" spans="5:5" x14ac:dyDescent="0.2">
      <c r="E577" s="148"/>
    </row>
    <row r="578" spans="5:5" x14ac:dyDescent="0.2">
      <c r="E578" s="148"/>
    </row>
    <row r="579" spans="5:5" x14ac:dyDescent="0.2">
      <c r="E579" s="148"/>
    </row>
    <row r="580" spans="5:5" x14ac:dyDescent="0.2">
      <c r="E580" s="148"/>
    </row>
    <row r="581" spans="5:5" x14ac:dyDescent="0.2">
      <c r="E581" s="148"/>
    </row>
    <row r="582" spans="5:5" x14ac:dyDescent="0.2">
      <c r="E582" s="148"/>
    </row>
    <row r="583" spans="5:5" x14ac:dyDescent="0.2">
      <c r="E583" s="148"/>
    </row>
    <row r="584" spans="5:5" x14ac:dyDescent="0.2">
      <c r="E584" s="148"/>
    </row>
    <row r="585" spans="5:5" x14ac:dyDescent="0.2">
      <c r="E585" s="148"/>
    </row>
    <row r="586" spans="5:5" x14ac:dyDescent="0.2">
      <c r="E586" s="148"/>
    </row>
    <row r="587" spans="5:5" x14ac:dyDescent="0.2">
      <c r="E587" s="148"/>
    </row>
    <row r="588" spans="5:5" x14ac:dyDescent="0.2">
      <c r="E588" s="148"/>
    </row>
    <row r="589" spans="5:5" x14ac:dyDescent="0.2">
      <c r="E589" s="148"/>
    </row>
    <row r="590" spans="5:5" x14ac:dyDescent="0.2">
      <c r="E590" s="148"/>
    </row>
    <row r="591" spans="5:5" x14ac:dyDescent="0.2">
      <c r="E591" s="148"/>
    </row>
    <row r="592" spans="5:5" x14ac:dyDescent="0.2">
      <c r="E592" s="148"/>
    </row>
    <row r="593" spans="5:5" x14ac:dyDescent="0.2">
      <c r="E593" s="148"/>
    </row>
    <row r="594" spans="5:5" x14ac:dyDescent="0.2">
      <c r="E594" s="148"/>
    </row>
    <row r="595" spans="5:5" x14ac:dyDescent="0.2">
      <c r="E595" s="148"/>
    </row>
    <row r="596" spans="5:5" x14ac:dyDescent="0.2">
      <c r="E596" s="148"/>
    </row>
    <row r="597" spans="5:5" x14ac:dyDescent="0.2">
      <c r="E597" s="148"/>
    </row>
    <row r="598" spans="5:5" x14ac:dyDescent="0.2">
      <c r="E598" s="148"/>
    </row>
    <row r="599" spans="5:5" x14ac:dyDescent="0.2">
      <c r="E599" s="148"/>
    </row>
    <row r="600" spans="5:5" x14ac:dyDescent="0.2">
      <c r="E600" s="148"/>
    </row>
    <row r="601" spans="5:5" x14ac:dyDescent="0.2">
      <c r="E601" s="148"/>
    </row>
    <row r="602" spans="5:5" x14ac:dyDescent="0.2">
      <c r="E602" s="148"/>
    </row>
    <row r="603" spans="5:5" x14ac:dyDescent="0.2">
      <c r="E603" s="148"/>
    </row>
    <row r="604" spans="5:5" x14ac:dyDescent="0.2">
      <c r="E604" s="148"/>
    </row>
    <row r="605" spans="5:5" x14ac:dyDescent="0.2">
      <c r="E605" s="148"/>
    </row>
    <row r="606" spans="5:5" x14ac:dyDescent="0.2">
      <c r="E606" s="148"/>
    </row>
    <row r="607" spans="5:5" x14ac:dyDescent="0.2">
      <c r="E607" s="148"/>
    </row>
    <row r="608" spans="5:5" x14ac:dyDescent="0.2">
      <c r="E608" s="148"/>
    </row>
    <row r="609" spans="5:5" x14ac:dyDescent="0.2">
      <c r="E609" s="148"/>
    </row>
    <row r="610" spans="5:5" x14ac:dyDescent="0.2">
      <c r="E610" s="148"/>
    </row>
    <row r="611" spans="5:5" x14ac:dyDescent="0.2">
      <c r="E611" s="148"/>
    </row>
    <row r="612" spans="5:5" x14ac:dyDescent="0.2">
      <c r="E612" s="148"/>
    </row>
    <row r="613" spans="5:5" x14ac:dyDescent="0.2">
      <c r="E613" s="148"/>
    </row>
    <row r="614" spans="5:5" x14ac:dyDescent="0.2">
      <c r="E614" s="148"/>
    </row>
    <row r="615" spans="5:5" x14ac:dyDescent="0.2">
      <c r="E615" s="148"/>
    </row>
    <row r="616" spans="5:5" x14ac:dyDescent="0.2">
      <c r="E616" s="148"/>
    </row>
    <row r="617" spans="5:5" x14ac:dyDescent="0.2">
      <c r="E617" s="148"/>
    </row>
    <row r="618" spans="5:5" x14ac:dyDescent="0.2">
      <c r="E618" s="148"/>
    </row>
    <row r="619" spans="5:5" x14ac:dyDescent="0.2">
      <c r="E619" s="148"/>
    </row>
    <row r="620" spans="5:5" x14ac:dyDescent="0.2">
      <c r="E620" s="148"/>
    </row>
    <row r="621" spans="5:5" x14ac:dyDescent="0.2">
      <c r="E621" s="148"/>
    </row>
    <row r="622" spans="5:5" x14ac:dyDescent="0.2">
      <c r="E622" s="148"/>
    </row>
    <row r="623" spans="5:5" x14ac:dyDescent="0.2">
      <c r="E623" s="148"/>
    </row>
    <row r="624" spans="5:5" x14ac:dyDescent="0.2">
      <c r="E624" s="148"/>
    </row>
    <row r="625" spans="5:5" x14ac:dyDescent="0.2">
      <c r="E625" s="148"/>
    </row>
    <row r="626" spans="5:5" x14ac:dyDescent="0.2">
      <c r="E626" s="148"/>
    </row>
    <row r="627" spans="5:5" x14ac:dyDescent="0.2">
      <c r="E627" s="148"/>
    </row>
  </sheetData>
  <pageMargins left="0.25" right="0.25" top="0.95" bottom="0.75" header="0.09" footer="0.3"/>
  <pageSetup scale="65" fitToHeight="0" orientation="portrait" r:id="rId1"/>
  <headerFooter alignWithMargins="0">
    <oddHeader>&amp;CDepartment of Administrative Services
Major Maintenance 
2000
&amp;A
&amp;D</oddHeader>
    <oddFooter>&amp;LAcct Codes 0017-335-2000
Reversion 6/30/2027
&amp;C&amp;Z&amp;F&amp;R&amp;P/&amp;N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3</vt:i4>
      </vt:variant>
    </vt:vector>
  </HeadingPairs>
  <TitlesOfParts>
    <vt:vector size="34" baseType="lpstr">
      <vt:lpstr>Language</vt:lpstr>
      <vt:lpstr>FINANCIAL</vt:lpstr>
      <vt:lpstr>RECAP #9436.00</vt:lpstr>
      <vt:lpstr>#9436.00 DCI Group</vt:lpstr>
      <vt:lpstr>#9436.00 PM TIME</vt:lpstr>
      <vt:lpstr>#9436.00 Misc</vt:lpstr>
      <vt:lpstr>#9436.00 OPN Architects</vt:lpstr>
      <vt:lpstr>#9436.00 Bergstrom Construction</vt:lpstr>
      <vt:lpstr>#9436.00 Schumacher Elevator</vt:lpstr>
      <vt:lpstr>#9436.00 All Iowa Mechanical</vt:lpstr>
      <vt:lpstr>#9436.00 Air Con Electric</vt:lpstr>
      <vt:lpstr>#9436.00 DCI Group (2)</vt:lpstr>
      <vt:lpstr>#9436.00 Johnson Controls</vt:lpstr>
      <vt:lpstr>#9436.00 Johnson Controls (2)</vt:lpstr>
      <vt:lpstr>#9436.00 Johnson Controls ( (3)</vt:lpstr>
      <vt:lpstr>#9436.00 Basepoint-Access Contr</vt:lpstr>
      <vt:lpstr>#9436.00 Johnson Controls (4)</vt:lpstr>
      <vt:lpstr>RECAP #9440.00</vt:lpstr>
      <vt:lpstr>#9440.00 OPN Architects</vt:lpstr>
      <vt:lpstr>#9440.00 PM TIME</vt:lpstr>
      <vt:lpstr>#9440.00 Misc </vt:lpstr>
      <vt:lpstr>#9440.00 DCI Group</vt:lpstr>
      <vt:lpstr>#9440.00 DCI Group (2)</vt:lpstr>
      <vt:lpstr>#9440.00 Van Maanen Electrical</vt:lpstr>
      <vt:lpstr>#9440.00 Proctor Mechanical</vt:lpstr>
      <vt:lpstr>#9440.00 Bergstrom Construction</vt:lpstr>
      <vt:lpstr>#9440.00 Metro Elevator</vt:lpstr>
      <vt:lpstr>RECAP #XXXX.XX</vt:lpstr>
      <vt:lpstr>#XXXX.XX Vendor A</vt:lpstr>
      <vt:lpstr>#XXXX.XX PM TIME</vt:lpstr>
      <vt:lpstr>#XXXX.XX Misc</vt:lpstr>
      <vt:lpstr>'#9436.00 Schumacher Elevator'!Print_Area</vt:lpstr>
      <vt:lpstr>FINANCIAL!Print_Area</vt:lpstr>
      <vt:lpstr>FINANCIAL!Print_Titles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Huggins, Joni [DAS]</dc:creator>
  <cp:lastModifiedBy>Huggins, Joni</cp:lastModifiedBy>
  <cp:lastPrinted>2026-08-03T19:59:36Z</cp:lastPrinted>
  <dcterms:created xsi:type="dcterms:W3CDTF">2015-06-05T18:17:20Z</dcterms:created>
  <dcterms:modified xsi:type="dcterms:W3CDTF">2026-08-03T20:00:06Z</dcterms:modified>
</cp:coreProperties>
</file>