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N:\DAS Shared Perm\WebMaster\Financials\"/>
    </mc:Choice>
  </mc:AlternateContent>
  <xr:revisionPtr revIDLastSave="0" documentId="8_{A5B77357-3356-4FE3-B57E-63729631D05D}" xr6:coauthVersionLast="36" xr6:coauthVersionMax="36" xr10:uidLastSave="{00000000-0000-0000-0000-000000000000}"/>
  <bookViews>
    <workbookView xWindow="32775" yWindow="32775" windowWidth="22260" windowHeight="12645" firstSheet="1" activeTab="1" xr2:uid="{00000000-000D-0000-FFFF-FFFF00000000}"/>
  </bookViews>
  <sheets>
    <sheet name="Language" sheetId="7" r:id="rId1"/>
    <sheet name="FINANCIAL" sheetId="6" r:id="rId2"/>
    <sheet name="RECAP #9436.00" sheetId="8" r:id="rId3"/>
    <sheet name="#9436.00 DCI Group" sheetId="9" r:id="rId4"/>
    <sheet name="#9436.00 PM TIME" sheetId="10" r:id="rId5"/>
    <sheet name="#9436.00 Misc" sheetId="11" r:id="rId6"/>
    <sheet name="#9436.00 OPN Architects" sheetId="16" r:id="rId7"/>
    <sheet name="RECAP #9440.00" sheetId="12" r:id="rId8"/>
    <sheet name="#9440.00 Vendor A" sheetId="13" r:id="rId9"/>
    <sheet name="#9440.00 PM TIME" sheetId="14" r:id="rId10"/>
    <sheet name="#9440.00 Misc " sheetId="15" r:id="rId11"/>
    <sheet name="RECAP #XXXX.XX" sheetId="2" r:id="rId12"/>
    <sheet name="#XXXX.XX Vendor A" sheetId="3" r:id="rId13"/>
    <sheet name="#XXXX.XX PM TIME" sheetId="4" r:id="rId14"/>
    <sheet name="#XXXX.XX Misc" sheetId="5" r:id="rId15"/>
  </sheets>
  <definedNames>
    <definedName name="_xlnm._FilterDatabase" localSheetId="1" hidden="1">FINANCIAL!$A$13:$K$13</definedName>
    <definedName name="_xlnm.Print_Area" localSheetId="1">FINANCIAL!$A$1:$K$47</definedName>
    <definedName name="_xlnm.Print_Titles" localSheetId="1">FINANCIAL!$2:$2</definedName>
    <definedName name="Z_B4E4B686_422E_4CA5_83DF_67B3403136B9_.wvu.FilterData" localSheetId="1" hidden="1">FINANCIAL!$A$13:$K$13</definedName>
    <definedName name="Z_B4E4B686_422E_4CA5_83DF_67B3403136B9_.wvu.PrintArea" localSheetId="1" hidden="1">FINANCIAL!$A$1:$K$47</definedName>
    <definedName name="Z_B4E4B686_422E_4CA5_83DF_67B3403136B9_.wvu.PrintTitles" localSheetId="1" hidden="1">FINANCIAL!$2:$2</definedName>
  </definedNames>
  <calcPr calcId="191029"/>
</workbook>
</file>

<file path=xl/calcChain.xml><?xml version="1.0" encoding="utf-8"?>
<calcChain xmlns="http://schemas.openxmlformats.org/spreadsheetml/2006/main">
  <c r="G13" i="14" l="1"/>
  <c r="G12" i="14"/>
  <c r="G13" i="10"/>
  <c r="G12" i="10"/>
  <c r="F23" i="16"/>
  <c r="E13" i="8" s="1"/>
  <c r="D23" i="16"/>
  <c r="D13" i="8" s="1"/>
  <c r="H23" i="16"/>
  <c r="F13" i="8"/>
  <c r="G11" i="16"/>
  <c r="G12" i="16"/>
  <c r="G13" i="16" s="1"/>
  <c r="G14" i="16" s="1"/>
  <c r="G15" i="16" s="1"/>
  <c r="G16" i="16" s="1"/>
  <c r="G17" i="16" s="1"/>
  <c r="G18" i="16" s="1"/>
  <c r="G19" i="16" s="1"/>
  <c r="G20" i="16" s="1"/>
  <c r="G21" i="16" s="1"/>
  <c r="G10" i="16"/>
  <c r="E9" i="16"/>
  <c r="H9" i="16" s="1"/>
  <c r="H10" i="16" s="1"/>
  <c r="H11" i="16" s="1"/>
  <c r="H12" i="16" s="1"/>
  <c r="A6" i="16"/>
  <c r="D3" i="16"/>
  <c r="A3" i="16"/>
  <c r="A2" i="16"/>
  <c r="A1" i="16"/>
  <c r="H13" i="16"/>
  <c r="H14" i="16"/>
  <c r="H15" i="16" s="1"/>
  <c r="H16" i="16" s="1"/>
  <c r="H17" i="16" s="1"/>
  <c r="H18" i="16" s="1"/>
  <c r="H19" i="16" s="1"/>
  <c r="H20" i="16" s="1"/>
  <c r="H21" i="16" s="1"/>
  <c r="G11" i="14"/>
  <c r="G10" i="14"/>
  <c r="G23" i="14" s="1"/>
  <c r="E11" i="12" s="1"/>
  <c r="G11" i="10"/>
  <c r="G10" i="10"/>
  <c r="C8" i="12"/>
  <c r="G22" i="15"/>
  <c r="H9" i="15"/>
  <c r="H10" i="15" s="1"/>
  <c r="H11" i="15" s="1"/>
  <c r="H12" i="15" s="1"/>
  <c r="H13" i="15" s="1"/>
  <c r="H14" i="15" s="1"/>
  <c r="H15" i="15" s="1"/>
  <c r="H16" i="15" s="1"/>
  <c r="H17" i="15" s="1"/>
  <c r="H18" i="15"/>
  <c r="H19" i="15" s="1"/>
  <c r="H20" i="15" s="1"/>
  <c r="A7" i="15"/>
  <c r="E3" i="15"/>
  <c r="A3" i="15"/>
  <c r="A2" i="15"/>
  <c r="A1" i="15"/>
  <c r="E23" i="14"/>
  <c r="H10" i="14"/>
  <c r="H11" i="14"/>
  <c r="H12" i="14"/>
  <c r="H13" i="14"/>
  <c r="H14" i="14" s="1"/>
  <c r="H15" i="14" s="1"/>
  <c r="H16" i="14" s="1"/>
  <c r="H17" i="14" s="1"/>
  <c r="H18" i="14" s="1"/>
  <c r="H19" i="14" s="1"/>
  <c r="H20" i="14" s="1"/>
  <c r="H21" i="14" s="1"/>
  <c r="F9" i="14"/>
  <c r="I9" i="14" s="1"/>
  <c r="I10" i="14" s="1"/>
  <c r="I11" i="14" s="1"/>
  <c r="I12" i="14" s="1"/>
  <c r="I13" i="14" s="1"/>
  <c r="I14" i="14" s="1"/>
  <c r="I15" i="14" s="1"/>
  <c r="I16" i="14" s="1"/>
  <c r="I17" i="14" s="1"/>
  <c r="I18" i="14" s="1"/>
  <c r="I19" i="14" s="1"/>
  <c r="I20" i="14" s="1"/>
  <c r="I21" i="14" s="1"/>
  <c r="F10" i="14"/>
  <c r="F11" i="14" s="1"/>
  <c r="F12" i="14" s="1"/>
  <c r="F13" i="14" s="1"/>
  <c r="F14" i="14" s="1"/>
  <c r="F15" i="14" s="1"/>
  <c r="F16" i="14" s="1"/>
  <c r="F17" i="14" s="1"/>
  <c r="F18" i="14" s="1"/>
  <c r="F19" i="14" s="1"/>
  <c r="F20" i="14" s="1"/>
  <c r="F21" i="14" s="1"/>
  <c r="A7" i="14"/>
  <c r="E3" i="14"/>
  <c r="A3" i="14"/>
  <c r="A2" i="14"/>
  <c r="A1" i="14"/>
  <c r="F23" i="13"/>
  <c r="E10" i="12" s="1"/>
  <c r="D23" i="13"/>
  <c r="H23" i="13" s="1"/>
  <c r="F10" i="12" s="1"/>
  <c r="G10" i="13"/>
  <c r="G11" i="13"/>
  <c r="G12" i="13"/>
  <c r="G13" i="13"/>
  <c r="G14" i="13"/>
  <c r="G15" i="13"/>
  <c r="G16" i="13"/>
  <c r="G17" i="13" s="1"/>
  <c r="G18" i="13" s="1"/>
  <c r="G19" i="13" s="1"/>
  <c r="G20" i="13" s="1"/>
  <c r="G21" i="13" s="1"/>
  <c r="H12" i="13"/>
  <c r="H13" i="13"/>
  <c r="H14" i="13"/>
  <c r="H15" i="13"/>
  <c r="H16" i="13" s="1"/>
  <c r="H17" i="13" s="1"/>
  <c r="H18" i="13" s="1"/>
  <c r="H19" i="13" s="1"/>
  <c r="H20" i="13" s="1"/>
  <c r="H21" i="13" s="1"/>
  <c r="E9" i="13"/>
  <c r="H9" i="13" s="1"/>
  <c r="H10" i="13" s="1"/>
  <c r="H11" i="13" s="1"/>
  <c r="E10" i="13"/>
  <c r="E11" i="13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A6" i="13"/>
  <c r="D3" i="13"/>
  <c r="A3" i="13"/>
  <c r="A2" i="13"/>
  <c r="A1" i="13"/>
  <c r="I23" i="14"/>
  <c r="D11" i="12"/>
  <c r="C8" i="8"/>
  <c r="G22" i="11"/>
  <c r="H10" i="11"/>
  <c r="H11" i="11"/>
  <c r="H12" i="11" s="1"/>
  <c r="H13" i="11" s="1"/>
  <c r="H14" i="11" s="1"/>
  <c r="H15" i="11" s="1"/>
  <c r="H16" i="11" s="1"/>
  <c r="H17" i="11" s="1"/>
  <c r="H18" i="11" s="1"/>
  <c r="H19" i="11" s="1"/>
  <c r="H20" i="11" s="1"/>
  <c r="H9" i="11"/>
  <c r="A7" i="11"/>
  <c r="E3" i="11"/>
  <c r="A3" i="11"/>
  <c r="A2" i="11"/>
  <c r="A1" i="11"/>
  <c r="E23" i="10"/>
  <c r="D11" i="8"/>
  <c r="F9" i="10"/>
  <c r="F10" i="10"/>
  <c r="F11" i="10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A7" i="10"/>
  <c r="E3" i="10"/>
  <c r="A3" i="10"/>
  <c r="A2" i="10"/>
  <c r="A1" i="10"/>
  <c r="F23" i="9"/>
  <c r="E10" i="8" s="1"/>
  <c r="D23" i="9"/>
  <c r="G10" i="9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E9" i="9"/>
  <c r="E10" i="9" s="1"/>
  <c r="E11" i="9" s="1"/>
  <c r="E12" i="9" s="1"/>
  <c r="E13" i="9"/>
  <c r="E14" i="9" s="1"/>
  <c r="E15" i="9" s="1"/>
  <c r="E16" i="9" s="1"/>
  <c r="E17" i="9" s="1"/>
  <c r="E18" i="9" s="1"/>
  <c r="E19" i="9" s="1"/>
  <c r="E20" i="9" s="1"/>
  <c r="E21" i="9" s="1"/>
  <c r="A6" i="9"/>
  <c r="D3" i="9"/>
  <c r="A3" i="9"/>
  <c r="A2" i="9"/>
  <c r="A1" i="9"/>
  <c r="C15" i="8"/>
  <c r="E12" i="8"/>
  <c r="D12" i="8"/>
  <c r="F12" i="8" s="1"/>
  <c r="I9" i="10"/>
  <c r="I10" i="10" s="1"/>
  <c r="I11" i="10" s="1"/>
  <c r="I12" i="10" s="1"/>
  <c r="I13" i="10" s="1"/>
  <c r="I14" i="10" s="1"/>
  <c r="I15" i="10" s="1"/>
  <c r="I16" i="10" s="1"/>
  <c r="I17" i="10" s="1"/>
  <c r="I18" i="10" s="1"/>
  <c r="I19" i="10" s="1"/>
  <c r="I20" i="10" s="1"/>
  <c r="I21" i="10" s="1"/>
  <c r="H9" i="9"/>
  <c r="H10" i="9"/>
  <c r="H11" i="9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E12" i="2"/>
  <c r="F12" i="2" s="1"/>
  <c r="F40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E40" i="6"/>
  <c r="G15" i="6"/>
  <c r="D4" i="6"/>
  <c r="E6" i="6"/>
  <c r="G22" i="5"/>
  <c r="D12" i="2"/>
  <c r="H9" i="5"/>
  <c r="H10" i="5"/>
  <c r="H11" i="5"/>
  <c r="H12" i="5"/>
  <c r="H13" i="5" s="1"/>
  <c r="H14" i="5" s="1"/>
  <c r="H15" i="5" s="1"/>
  <c r="H16" i="5" s="1"/>
  <c r="H17" i="5" s="1"/>
  <c r="H18" i="5" s="1"/>
  <c r="H19" i="5" s="1"/>
  <c r="H20" i="5" s="1"/>
  <c r="A7" i="5"/>
  <c r="E3" i="5"/>
  <c r="A3" i="5"/>
  <c r="A2" i="5"/>
  <c r="A1" i="5"/>
  <c r="I23" i="4"/>
  <c r="F11" i="2" s="1"/>
  <c r="G23" i="4"/>
  <c r="E11" i="2" s="1"/>
  <c r="E23" i="4"/>
  <c r="H10" i="4"/>
  <c r="H11" i="4"/>
  <c r="H12" i="4"/>
  <c r="H13" i="4" s="1"/>
  <c r="H14" i="4" s="1"/>
  <c r="H15" i="4" s="1"/>
  <c r="H16" i="4"/>
  <c r="H17" i="4"/>
  <c r="H18" i="4"/>
  <c r="H19" i="4"/>
  <c r="H20" i="4"/>
  <c r="H21" i="4" s="1"/>
  <c r="F9" i="4"/>
  <c r="I9" i="4"/>
  <c r="I10" i="4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A7" i="4"/>
  <c r="E3" i="4"/>
  <c r="A3" i="4"/>
  <c r="A2" i="4"/>
  <c r="A1" i="4"/>
  <c r="F23" i="3"/>
  <c r="D23" i="3"/>
  <c r="D10" i="2" s="1"/>
  <c r="D14" i="2" s="1"/>
  <c r="G10" i="3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E9" i="3"/>
  <c r="E10" i="3" s="1"/>
  <c r="E11" i="3" s="1"/>
  <c r="E12" i="3" s="1"/>
  <c r="E13" i="3" s="1"/>
  <c r="E14" i="3" s="1"/>
  <c r="E15" i="3" s="1"/>
  <c r="E16" i="3"/>
  <c r="E17" i="3"/>
  <c r="E18" i="3" s="1"/>
  <c r="E19" i="3" s="1"/>
  <c r="E20" i="3" s="1"/>
  <c r="E21" i="3" s="1"/>
  <c r="A6" i="3"/>
  <c r="D3" i="3"/>
  <c r="A3" i="3"/>
  <c r="A2" i="3"/>
  <c r="A1" i="3"/>
  <c r="C14" i="2"/>
  <c r="D11" i="2"/>
  <c r="E10" i="2"/>
  <c r="E14" i="2" s="1"/>
  <c r="G16" i="6"/>
  <c r="H9" i="3"/>
  <c r="H10" i="3"/>
  <c r="H11" i="3" s="1"/>
  <c r="H12" i="3" s="1"/>
  <c r="H13" i="3" s="1"/>
  <c r="H14" i="3" s="1"/>
  <c r="H15" i="3" s="1"/>
  <c r="H16" i="3" s="1"/>
  <c r="H17" i="3" s="1"/>
  <c r="H18" i="3"/>
  <c r="H19" i="3"/>
  <c r="H20" i="3"/>
  <c r="H21" i="3"/>
  <c r="F10" i="4"/>
  <c r="F11" i="4"/>
  <c r="F12" i="4"/>
  <c r="F13" i="4" s="1"/>
  <c r="F14" i="4" s="1"/>
  <c r="F15" i="4" s="1"/>
  <c r="F16" i="4" s="1"/>
  <c r="F17" i="4" s="1"/>
  <c r="F18" i="4" s="1"/>
  <c r="F19" i="4" s="1"/>
  <c r="F20" i="4" s="1"/>
  <c r="F21" i="4" s="1"/>
  <c r="H23" i="9" l="1"/>
  <c r="F10" i="8" s="1"/>
  <c r="G14" i="2"/>
  <c r="F14" i="2"/>
  <c r="H23" i="3"/>
  <c r="F10" i="2" s="1"/>
  <c r="F11" i="12"/>
  <c r="N16" i="6"/>
  <c r="J44" i="6"/>
  <c r="G40" i="6"/>
  <c r="E7" i="6" s="1"/>
  <c r="E8" i="6" s="1"/>
  <c r="K42" i="6" s="1"/>
  <c r="D12" i="12"/>
  <c r="E12" i="12"/>
  <c r="E14" i="12" s="1"/>
  <c r="I16" i="6" s="1"/>
  <c r="G15" i="8"/>
  <c r="K15" i="6" s="1"/>
  <c r="C14" i="12"/>
  <c r="E10" i="16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G23" i="10"/>
  <c r="H10" i="10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D10" i="8"/>
  <c r="D15" i="8" s="1"/>
  <c r="D10" i="12"/>
  <c r="F12" i="12" l="1"/>
  <c r="D14" i="12"/>
  <c r="H15" i="6"/>
  <c r="E11" i="8"/>
  <c r="E15" i="8" s="1"/>
  <c r="I15" i="6" s="1"/>
  <c r="I40" i="6" s="1"/>
  <c r="I23" i="10"/>
  <c r="N15" i="6" l="1"/>
  <c r="N40" i="6" s="1"/>
  <c r="F11" i="8"/>
  <c r="F14" i="12"/>
  <c r="J16" i="6" s="1"/>
  <c r="H16" i="6"/>
  <c r="H40" i="6" s="1"/>
  <c r="J45" i="6" s="1"/>
  <c r="K45" i="6" s="1"/>
  <c r="G14" i="12"/>
  <c r="K16" i="6" s="1"/>
  <c r="K40" i="6" s="1"/>
  <c r="K43" i="6" s="1"/>
  <c r="F15" i="8"/>
  <c r="J15" i="6" s="1"/>
  <c r="J40" i="6" l="1"/>
  <c r="K4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Fwd: 9436.00 - DAS TH Residence Elevator Replacement
$Joni
Trower, James
11:27 AM (19 minutes ago)
to me
Finance -
9436.00 - DAS TH Residence Elevator Replacement
Please set up $16,000.00 in PM Time 
Thanks,
James Trower, Licensed Architect, LEED AP</t>
        </r>
      </text>
    </comment>
  </commentList>
</comments>
</file>

<file path=xl/sharedStrings.xml><?xml version="1.0" encoding="utf-8"?>
<sst xmlns="http://schemas.openxmlformats.org/spreadsheetml/2006/main" count="298" uniqueCount="108">
  <si>
    <t>xxx xxxxxxxxxxxxxxxxxxxxx</t>
  </si>
  <si>
    <t>Project # xxxx.xx</t>
  </si>
  <si>
    <t>Program code xxxxxx</t>
  </si>
  <si>
    <t>Major Program xxxx</t>
  </si>
  <si>
    <t>Recap</t>
  </si>
  <si>
    <t xml:space="preserve"> </t>
  </si>
  <si>
    <t>Project Manager - xxxxxxxxxxxxxxxxxxx</t>
  </si>
  <si>
    <t>TRANSFERS</t>
  </si>
  <si>
    <t>CONTRACTED</t>
  </si>
  <si>
    <t>EXPENDED</t>
  </si>
  <si>
    <t>CONTRACTED,  NOT EXPENDED</t>
  </si>
  <si>
    <t>UNDER(OVER)
Budget</t>
  </si>
  <si>
    <t>Budget</t>
  </si>
  <si>
    <t>VendorA</t>
  </si>
  <si>
    <t>PM TIME</t>
  </si>
  <si>
    <t>Misc.</t>
  </si>
  <si>
    <t>Total Project Cost</t>
  </si>
  <si>
    <t>Vendor A</t>
  </si>
  <si>
    <t>Vendor:</t>
  </si>
  <si>
    <t>Activity code:</t>
  </si>
  <si>
    <t>Doc
  #</t>
  </si>
  <si>
    <t>Date</t>
  </si>
  <si>
    <t>Activity</t>
  </si>
  <si>
    <t>Contract 
&amp; C.O.'s</t>
  </si>
  <si>
    <t>Contract
Total</t>
  </si>
  <si>
    <t>Payment 
Amount</t>
  </si>
  <si>
    <t>Total
Paid</t>
  </si>
  <si>
    <t>Balance</t>
  </si>
  <si>
    <t>Totals:</t>
  </si>
  <si>
    <t>Internal documents</t>
  </si>
  <si>
    <t>eDAS</t>
  </si>
  <si>
    <t>Object Code</t>
  </si>
  <si>
    <t>Activity Code</t>
  </si>
  <si>
    <t>Budget amount</t>
  </si>
  <si>
    <t>Misc</t>
  </si>
  <si>
    <t>Do not code PM, EADOC, or Builders Risk here</t>
  </si>
  <si>
    <t xml:space="preserve">Doc #  </t>
  </si>
  <si>
    <t>Invoice</t>
  </si>
  <si>
    <t>Status</t>
  </si>
  <si>
    <t>PROJECT NUMBER</t>
  </si>
  <si>
    <t>PROJECT TITLE</t>
  </si>
  <si>
    <t>Project Mgr.</t>
  </si>
  <si>
    <t>Vertical Infrastructure Project Allocation</t>
  </si>
  <si>
    <t>Additional Funds</t>
  </si>
  <si>
    <t>Total Project Budget</t>
  </si>
  <si>
    <t>Contracted Amount</t>
  </si>
  <si>
    <t>Expended Amount</t>
  </si>
  <si>
    <t>Contracted Not Expended</t>
  </si>
  <si>
    <t>Not                Encumbered</t>
  </si>
  <si>
    <t>Sales Tax Refunds</t>
  </si>
  <si>
    <t>Total Funds &amp; Sales Tax Refunds</t>
  </si>
  <si>
    <t>.</t>
  </si>
  <si>
    <t>Less: Total Assigned</t>
  </si>
  <si>
    <t>Total Unassigned / Unallocated</t>
  </si>
  <si>
    <t>Major Maintenance Projects</t>
  </si>
  <si>
    <t>hard code</t>
  </si>
  <si>
    <t>link to project recap</t>
  </si>
  <si>
    <t>link to this page budget column</t>
  </si>
  <si>
    <t>Funds Received</t>
  </si>
  <si>
    <t>Major Maintenance Totals</t>
  </si>
  <si>
    <t>Total funds not allocated to the projects listed above</t>
  </si>
  <si>
    <t>For these projects the recap budget page will link to the Vertical Infrastructure project allocation and not the Total Budget column</t>
  </si>
  <si>
    <t>Subtotal</t>
  </si>
  <si>
    <t>Total funds Available</t>
  </si>
  <si>
    <t>Total obligated by contract or PO</t>
  </si>
  <si>
    <t>Variance</t>
  </si>
  <si>
    <t>Acct. Codes-0017-335-2000</t>
  </si>
  <si>
    <r>
      <t>Acct. Codes-0017-335-2000-</t>
    </r>
    <r>
      <rPr>
        <b/>
        <sz val="11"/>
        <color indexed="10"/>
        <rFont val="Arial"/>
        <family val="2"/>
      </rPr>
      <t>xxxx</t>
    </r>
  </si>
  <si>
    <t>Acct. Codes-0017-335-2000-xxxx</t>
  </si>
  <si>
    <t>Total Appropriation  R51</t>
  </si>
  <si>
    <t>9436.00</t>
  </si>
  <si>
    <t>DAS TH Residence Elevator Replacement</t>
  </si>
  <si>
    <t>James T.</t>
  </si>
  <si>
    <t>Project # 9436.00</t>
  </si>
  <si>
    <t>Program code 943600</t>
  </si>
  <si>
    <t>Project Manager - James T.</t>
  </si>
  <si>
    <t>Major Program 4D03</t>
  </si>
  <si>
    <t>eDAS E2FZ</t>
  </si>
  <si>
    <t>9440.00</t>
  </si>
  <si>
    <t>DAS CC Elevator Replacements</t>
  </si>
  <si>
    <t>Brad T.</t>
  </si>
  <si>
    <t>Project # 9440.00</t>
  </si>
  <si>
    <t>Program code 944000</t>
  </si>
  <si>
    <t>Project Manager - Brad T.</t>
  </si>
  <si>
    <t>eDAS 730O</t>
  </si>
  <si>
    <t>DCI Group</t>
  </si>
  <si>
    <t>Acct. Codes-0017-335-2000-9255</t>
  </si>
  <si>
    <t>PO 33525257906</t>
  </si>
  <si>
    <t>PO Procore</t>
  </si>
  <si>
    <t>Vendor:  00003025029</t>
  </si>
  <si>
    <t>RFP1821335228-DC11012021</t>
  </si>
  <si>
    <t>Activity code:  CMGR</t>
  </si>
  <si>
    <t>IET DAS202503115300001</t>
  </si>
  <si>
    <t>OPN Architects</t>
  </si>
  <si>
    <t>Acct. Codes-0017-335-2000-9260</t>
  </si>
  <si>
    <t>Vendor:  00003035830</t>
  </si>
  <si>
    <t>RFP943600-01</t>
  </si>
  <si>
    <t>Activity code:  DSGN</t>
  </si>
  <si>
    <t>PO 33525291901</t>
  </si>
  <si>
    <t>PRC 3352525PA7906</t>
  </si>
  <si>
    <t>Inv. 24-039 PC-01</t>
  </si>
  <si>
    <t xml:space="preserve">Finance Support for September 1-30,2024 </t>
  </si>
  <si>
    <t>DAS Services for September 1-30,2024</t>
  </si>
  <si>
    <t>IET DAS202504115300001</t>
  </si>
  <si>
    <t xml:space="preserve">Finance Support for October 1-31,2024 </t>
  </si>
  <si>
    <t>DAS Services for October 1-31,2024</t>
  </si>
  <si>
    <t>PRC 3352525PB7906</t>
  </si>
  <si>
    <t>Inv. 24-039 PC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</si>
</sst>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&quot;$&quot;#,##0.00"/>
  </numFmts>
  <fonts count="33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2"/>
      <color indexed="52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rgb="FF92D05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i/>
      <sz val="12"/>
      <color theme="3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i/>
      <sz val="12"/>
      <color rgb="FFFF000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8"/>
      <color theme="0" tint="-0.249977111117893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sz val="10"/>
      <color rgb="FF343739"/>
      <name val="Arial"/>
      <family val="2"/>
    </font>
    <font>
      <b/>
      <sz val="10"/>
      <color rgb="FF0000CC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</cellStyleXfs>
  <cellXfs count="210">
    <xf numFmtId="0" fontId="0" fillId="0" borderId="0" xfId="0"/>
    <xf numFmtId="0" fontId="2" fillId="0" borderId="0" xfId="6" applyFont="1"/>
    <xf numFmtId="0" fontId="3" fillId="0" borderId="0" xfId="6" applyFont="1"/>
    <xf numFmtId="0" fontId="4" fillId="0" borderId="0" xfId="6" applyFont="1"/>
    <xf numFmtId="4" fontId="5" fillId="0" borderId="0" xfId="6" applyNumberFormat="1" applyFont="1"/>
    <xf numFmtId="0" fontId="5" fillId="0" borderId="0" xfId="6" applyFont="1"/>
    <xf numFmtId="164" fontId="6" fillId="0" borderId="0" xfId="4" applyNumberFormat="1" applyFont="1" applyFill="1"/>
    <xf numFmtId="1" fontId="7" fillId="0" borderId="0" xfId="4" applyNumberFormat="1" applyFont="1" applyAlignment="1">
      <alignment horizontal="left"/>
    </xf>
    <xf numFmtId="4" fontId="17" fillId="0" borderId="0" xfId="6" applyNumberFormat="1" applyFont="1"/>
    <xf numFmtId="40" fontId="8" fillId="0" borderId="0" xfId="4" applyNumberFormat="1" applyFont="1"/>
    <xf numFmtId="164" fontId="4" fillId="0" borderId="0" xfId="6" applyNumberFormat="1" applyFont="1"/>
    <xf numFmtId="164" fontId="4" fillId="0" borderId="0" xfId="4" applyNumberFormat="1" applyFont="1"/>
    <xf numFmtId="0" fontId="2" fillId="0" borderId="0" xfId="6" applyFont="1" applyBorder="1"/>
    <xf numFmtId="164" fontId="4" fillId="0" borderId="0" xfId="4" applyNumberFormat="1" applyFont="1" applyBorder="1"/>
    <xf numFmtId="0" fontId="4" fillId="0" borderId="0" xfId="6" applyFont="1" applyBorder="1" applyAlignment="1">
      <alignment wrapText="1"/>
    </xf>
    <xf numFmtId="4" fontId="2" fillId="0" borderId="0" xfId="6" applyNumberFormat="1" applyFont="1" applyBorder="1"/>
    <xf numFmtId="4" fontId="5" fillId="0" borderId="0" xfId="6" applyNumberFormat="1" applyFont="1" applyBorder="1"/>
    <xf numFmtId="0" fontId="5" fillId="0" borderId="0" xfId="6" applyFont="1" applyBorder="1"/>
    <xf numFmtId="0" fontId="2" fillId="0" borderId="1" xfId="6" applyFont="1" applyBorder="1"/>
    <xf numFmtId="0" fontId="2" fillId="0" borderId="1" xfId="6" applyFont="1" applyBorder="1" applyAlignment="1">
      <alignment horizontal="center" wrapText="1"/>
    </xf>
    <xf numFmtId="40" fontId="2" fillId="0" borderId="1" xfId="6" applyNumberFormat="1" applyFont="1" applyBorder="1"/>
    <xf numFmtId="40" fontId="2" fillId="0" borderId="1" xfId="6" applyNumberFormat="1" applyFont="1" applyBorder="1" applyAlignment="1">
      <alignment horizontal="center"/>
    </xf>
    <xf numFmtId="40" fontId="2" fillId="0" borderId="1" xfId="6" applyNumberFormat="1" applyFont="1" applyBorder="1" applyAlignment="1">
      <alignment horizontal="center" wrapText="1"/>
    </xf>
    <xf numFmtId="4" fontId="2" fillId="0" borderId="0" xfId="6" applyNumberFormat="1" applyFont="1" applyAlignment="1">
      <alignment horizontal="center"/>
    </xf>
    <xf numFmtId="40" fontId="5" fillId="0" borderId="0" xfId="6" applyNumberFormat="1" applyFont="1" applyAlignment="1">
      <alignment horizontal="center"/>
    </xf>
    <xf numFmtId="40" fontId="5" fillId="0" borderId="0" xfId="6" applyNumberFormat="1" applyFont="1"/>
    <xf numFmtId="0" fontId="5" fillId="0" borderId="0" xfId="6" applyFont="1" applyAlignment="1">
      <alignment horizontal="center"/>
    </xf>
    <xf numFmtId="4" fontId="5" fillId="0" borderId="0" xfId="6" applyNumberFormat="1" applyFont="1" applyAlignment="1">
      <alignment horizontal="center"/>
    </xf>
    <xf numFmtId="40" fontId="5" fillId="0" borderId="0" xfId="4" applyNumberFormat="1" applyFont="1" applyAlignment="1">
      <alignment horizontal="center"/>
    </xf>
    <xf numFmtId="40" fontId="5" fillId="0" borderId="0" xfId="6" applyNumberFormat="1" applyFont="1" applyBorder="1"/>
    <xf numFmtId="0" fontId="9" fillId="0" borderId="0" xfId="6" applyFont="1" applyBorder="1"/>
    <xf numFmtId="0" fontId="9" fillId="0" borderId="2" xfId="6" applyFont="1" applyBorder="1" applyAlignment="1">
      <alignment horizontal="left"/>
    </xf>
    <xf numFmtId="40" fontId="9" fillId="0" borderId="2" xfId="6" applyNumberFormat="1" applyFont="1" applyBorder="1"/>
    <xf numFmtId="0" fontId="1" fillId="0" borderId="0" xfId="6"/>
    <xf numFmtId="40" fontId="3" fillId="0" borderId="0" xfId="4" applyNumberFormat="1" applyFont="1" applyBorder="1"/>
    <xf numFmtId="0" fontId="3" fillId="0" borderId="0" xfId="4" applyFont="1"/>
    <xf numFmtId="0" fontId="18" fillId="0" borderId="0" xfId="6" applyFont="1"/>
    <xf numFmtId="164" fontId="18" fillId="0" borderId="0" xfId="4" applyNumberFormat="1" applyFont="1"/>
    <xf numFmtId="0" fontId="8" fillId="0" borderId="0" xfId="4" applyFont="1"/>
    <xf numFmtId="49" fontId="8" fillId="0" borderId="0" xfId="4" applyNumberFormat="1" applyFont="1" applyBorder="1" applyAlignment="1">
      <alignment horizontal="left"/>
    </xf>
    <xf numFmtId="40" fontId="3" fillId="0" borderId="0" xfId="4" applyNumberFormat="1" applyFont="1"/>
    <xf numFmtId="164" fontId="9" fillId="0" borderId="0" xfId="0" applyNumberFormat="1" applyFont="1"/>
    <xf numFmtId="0" fontId="4" fillId="0" borderId="0" xfId="4" applyFont="1"/>
    <xf numFmtId="0" fontId="9" fillId="0" borderId="0" xfId="4" applyFont="1"/>
    <xf numFmtId="0" fontId="19" fillId="0" borderId="0" xfId="4" applyFont="1"/>
    <xf numFmtId="0" fontId="5" fillId="0" borderId="0" xfId="4" applyFont="1"/>
    <xf numFmtId="40" fontId="4" fillId="0" borderId="0" xfId="4" applyNumberFormat="1" applyFont="1" applyFill="1" applyBorder="1"/>
    <xf numFmtId="40" fontId="4" fillId="0" borderId="0" xfId="4" applyNumberFormat="1" applyFont="1" applyBorder="1"/>
    <xf numFmtId="0" fontId="4" fillId="0" borderId="0" xfId="4" applyFont="1" applyAlignment="1">
      <alignment horizontal="right"/>
    </xf>
    <xf numFmtId="40" fontId="20" fillId="0" borderId="0" xfId="4" applyNumberFormat="1" applyFont="1" applyFill="1" applyBorder="1"/>
    <xf numFmtId="0" fontId="21" fillId="0" borderId="0" xfId="4" applyFont="1"/>
    <xf numFmtId="40" fontId="19" fillId="0" borderId="0" xfId="4" applyNumberFormat="1" applyFont="1" applyFill="1" applyBorder="1"/>
    <xf numFmtId="164" fontId="4" fillId="0" borderId="0" xfId="4" applyNumberFormat="1" applyFont="1" applyBorder="1" applyAlignment="1">
      <alignment horizontal="left"/>
    </xf>
    <xf numFmtId="40" fontId="19" fillId="0" borderId="0" xfId="4" applyNumberFormat="1" applyFont="1"/>
    <xf numFmtId="40" fontId="19" fillId="0" borderId="0" xfId="4" applyNumberFormat="1" applyFont="1" applyBorder="1"/>
    <xf numFmtId="49" fontId="4" fillId="0" borderId="1" xfId="4" applyNumberFormat="1" applyFont="1" applyBorder="1" applyAlignment="1">
      <alignment horizontal="center" wrapText="1"/>
    </xf>
    <xf numFmtId="164" fontId="4" fillId="0" borderId="1" xfId="4" applyNumberFormat="1" applyFont="1" applyBorder="1" applyAlignment="1">
      <alignment horizontal="center"/>
    </xf>
    <xf numFmtId="0" fontId="4" fillId="0" borderId="1" xfId="4" applyFont="1" applyBorder="1" applyAlignment="1">
      <alignment horizontal="center"/>
    </xf>
    <xf numFmtId="40" fontId="4" fillId="0" borderId="1" xfId="4" applyNumberFormat="1" applyFont="1" applyBorder="1" applyAlignment="1">
      <alignment horizontal="center" wrapText="1"/>
    </xf>
    <xf numFmtId="49" fontId="5" fillId="0" borderId="0" xfId="4" applyNumberFormat="1" applyFont="1" applyBorder="1" applyAlignment="1"/>
    <xf numFmtId="164" fontId="5" fillId="0" borderId="0" xfId="4" applyNumberFormat="1" applyFont="1" applyAlignment="1">
      <alignment horizontal="center"/>
    </xf>
    <xf numFmtId="164" fontId="5" fillId="0" borderId="0" xfId="4" applyNumberFormat="1" applyFont="1" applyAlignment="1">
      <alignment horizontal="left"/>
    </xf>
    <xf numFmtId="4" fontId="2" fillId="0" borderId="0" xfId="4" applyNumberFormat="1" applyFont="1" applyAlignment="1">
      <alignment horizontal="center"/>
    </xf>
    <xf numFmtId="4" fontId="5" fillId="0" borderId="0" xfId="4" applyNumberFormat="1" applyFont="1" applyAlignment="1">
      <alignment horizontal="center"/>
    </xf>
    <xf numFmtId="4" fontId="5" fillId="0" borderId="0" xfId="4" applyNumberFormat="1" applyFont="1"/>
    <xf numFmtId="0" fontId="11" fillId="0" borderId="0" xfId="4" applyFont="1"/>
    <xf numFmtId="164" fontId="5" fillId="0" borderId="0" xfId="0" applyNumberFormat="1" applyFont="1" applyAlignment="1">
      <alignment horizontal="center"/>
    </xf>
    <xf numFmtId="4" fontId="2" fillId="0" borderId="0" xfId="4" applyNumberFormat="1" applyFont="1"/>
    <xf numFmtId="0" fontId="5" fillId="0" borderId="0" xfId="4" applyFont="1" applyAlignment="1">
      <alignment horizontal="left"/>
    </xf>
    <xf numFmtId="164" fontId="5" fillId="0" borderId="0" xfId="4" applyNumberFormat="1" applyFont="1"/>
    <xf numFmtId="164" fontId="2" fillId="0" borderId="0" xfId="4" applyNumberFormat="1" applyFont="1" applyBorder="1" applyAlignment="1">
      <alignment horizontal="left"/>
    </xf>
    <xf numFmtId="164" fontId="2" fillId="0" borderId="2" xfId="4" applyNumberFormat="1" applyFont="1" applyBorder="1"/>
    <xf numFmtId="44" fontId="2" fillId="0" borderId="2" xfId="2" applyFont="1" applyBorder="1"/>
    <xf numFmtId="49" fontId="5" fillId="0" borderId="0" xfId="4" applyNumberFormat="1" applyFont="1" applyBorder="1"/>
    <xf numFmtId="49" fontId="5" fillId="0" borderId="0" xfId="4" applyNumberFormat="1" applyFont="1"/>
    <xf numFmtId="40" fontId="5" fillId="0" borderId="0" xfId="4" applyNumberFormat="1" applyFont="1"/>
    <xf numFmtId="49" fontId="11" fillId="0" borderId="0" xfId="4" applyNumberFormat="1" applyFont="1" applyBorder="1"/>
    <xf numFmtId="164" fontId="11" fillId="0" borderId="0" xfId="4" applyNumberFormat="1" applyFont="1" applyAlignment="1">
      <alignment horizontal="left"/>
    </xf>
    <xf numFmtId="164" fontId="11" fillId="0" borderId="0" xfId="4" applyNumberFormat="1" applyFont="1"/>
    <xf numFmtId="49" fontId="11" fillId="0" borderId="0" xfId="4" applyNumberFormat="1" applyFont="1"/>
    <xf numFmtId="40" fontId="11" fillId="0" borderId="0" xfId="4" applyNumberFormat="1" applyFont="1"/>
    <xf numFmtId="164" fontId="4" fillId="0" borderId="1" xfId="4" applyNumberFormat="1" applyFont="1" applyBorder="1" applyAlignment="1">
      <alignment horizontal="center" wrapText="1"/>
    </xf>
    <xf numFmtId="49" fontId="5" fillId="0" borderId="0" xfId="4" applyNumberFormat="1" applyFont="1" applyBorder="1" applyAlignment="1">
      <alignment horizontal="center"/>
    </xf>
    <xf numFmtId="164" fontId="5" fillId="0" borderId="0" xfId="4" applyNumberFormat="1" applyFont="1" applyAlignment="1"/>
    <xf numFmtId="0" fontId="22" fillId="0" borderId="0" xfId="0" applyFont="1"/>
    <xf numFmtId="49" fontId="5" fillId="0" borderId="0" xfId="4" applyNumberFormat="1" applyFont="1" applyFill="1" applyBorder="1" applyAlignment="1">
      <alignment horizontal="center"/>
    </xf>
    <xf numFmtId="0" fontId="5" fillId="0" borderId="0" xfId="4" applyFont="1" applyAlignment="1"/>
    <xf numFmtId="49" fontId="8" fillId="0" borderId="0" xfId="4" applyNumberFormat="1" applyFont="1"/>
    <xf numFmtId="164" fontId="8" fillId="0" borderId="0" xfId="4" applyNumberFormat="1" applyFont="1"/>
    <xf numFmtId="0" fontId="23" fillId="0" borderId="0" xfId="4" applyFont="1"/>
    <xf numFmtId="40" fontId="4" fillId="0" borderId="0" xfId="4" applyNumberFormat="1" applyFont="1"/>
    <xf numFmtId="49" fontId="5" fillId="0" borderId="0" xfId="4" applyNumberFormat="1" applyFont="1" applyAlignment="1">
      <alignment horizontal="left"/>
    </xf>
    <xf numFmtId="40" fontId="5" fillId="0" borderId="0" xfId="4" quotePrefix="1" applyNumberFormat="1" applyFont="1"/>
    <xf numFmtId="49" fontId="5" fillId="0" borderId="0" xfId="4" applyNumberFormat="1" applyFont="1" applyAlignment="1">
      <alignment horizontal="center"/>
    </xf>
    <xf numFmtId="0" fontId="2" fillId="0" borderId="0" xfId="4" applyFont="1"/>
    <xf numFmtId="49" fontId="2" fillId="0" borderId="0" xfId="4" applyNumberFormat="1" applyFont="1"/>
    <xf numFmtId="164" fontId="2" fillId="0" borderId="0" xfId="4" applyNumberFormat="1" applyFont="1"/>
    <xf numFmtId="0" fontId="2" fillId="0" borderId="2" xfId="4" applyFont="1" applyBorder="1"/>
    <xf numFmtId="40" fontId="2" fillId="0" borderId="2" xfId="4" applyNumberFormat="1" applyFont="1" applyBorder="1"/>
    <xf numFmtId="0" fontId="5" fillId="0" borderId="0" xfId="5" applyFont="1"/>
    <xf numFmtId="49" fontId="5" fillId="0" borderId="0" xfId="5" applyNumberFormat="1" applyFont="1" applyAlignment="1">
      <alignment horizontal="center"/>
    </xf>
    <xf numFmtId="0" fontId="24" fillId="0" borderId="0" xfId="0" applyFont="1" applyBorder="1"/>
    <xf numFmtId="40" fontId="5" fillId="0" borderId="0" xfId="5" applyNumberFormat="1" applyFont="1" applyAlignment="1">
      <alignment horizontal="center"/>
    </xf>
    <xf numFmtId="40" fontId="25" fillId="0" borderId="0" xfId="5" applyNumberFormat="1" applyFont="1"/>
    <xf numFmtId="40" fontId="5" fillId="0" borderId="0" xfId="5" applyNumberFormat="1" applyFont="1"/>
    <xf numFmtId="0" fontId="26" fillId="0" borderId="0" xfId="0" applyFont="1"/>
    <xf numFmtId="0" fontId="19" fillId="0" borderId="1" xfId="5" applyFont="1" applyBorder="1" applyAlignment="1">
      <alignment horizontal="center" textRotation="90" wrapText="1"/>
    </xf>
    <xf numFmtId="49" fontId="19" fillId="0" borderId="1" xfId="1" applyNumberFormat="1" applyFont="1" applyBorder="1" applyAlignment="1">
      <alignment horizontal="center" textRotation="90" wrapText="1"/>
    </xf>
    <xf numFmtId="40" fontId="19" fillId="0" borderId="1" xfId="1" applyNumberFormat="1" applyFont="1" applyBorder="1" applyAlignment="1">
      <alignment horizontal="center" wrapText="1"/>
    </xf>
    <xf numFmtId="40" fontId="2" fillId="0" borderId="1" xfId="5" applyNumberFormat="1" applyFont="1" applyBorder="1" applyAlignment="1">
      <alignment horizontal="center" wrapText="1"/>
    </xf>
    <xf numFmtId="165" fontId="12" fillId="0" borderId="1" xfId="0" applyNumberFormat="1" applyFont="1" applyBorder="1" applyAlignment="1">
      <alignment horizontal="center" wrapText="1"/>
    </xf>
    <xf numFmtId="4" fontId="1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" fillId="0" borderId="0" xfId="5" applyFont="1" applyAlignment="1">
      <alignment horizontal="center" wrapText="1"/>
    </xf>
    <xf numFmtId="0" fontId="5" fillId="0" borderId="0" xfId="5" applyFont="1" applyAlignment="1">
      <alignment horizontal="center"/>
    </xf>
    <xf numFmtId="49" fontId="13" fillId="0" borderId="0" xfId="0" applyNumberFormat="1" applyFont="1" applyBorder="1" applyAlignment="1">
      <alignment horizontal="center" wrapText="1"/>
    </xf>
    <xf numFmtId="40" fontId="2" fillId="3" borderId="0" xfId="5" applyNumberFormat="1" applyFont="1" applyFill="1" applyBorder="1"/>
    <xf numFmtId="40" fontId="5" fillId="0" borderId="0" xfId="5" applyNumberFormat="1" applyFont="1" applyBorder="1" applyAlignment="1">
      <alignment horizontal="right"/>
    </xf>
    <xf numFmtId="40" fontId="5" fillId="0" borderId="0" xfId="5" applyNumberFormat="1" applyFont="1" applyBorder="1" applyAlignment="1">
      <alignment horizontal="center"/>
    </xf>
    <xf numFmtId="40" fontId="2" fillId="3" borderId="3" xfId="5" applyNumberFormat="1" applyFont="1" applyFill="1" applyBorder="1" applyAlignment="1">
      <alignment horizontal="right"/>
    </xf>
    <xf numFmtId="40" fontId="2" fillId="3" borderId="2" xfId="5" applyNumberFormat="1" applyFont="1" applyFill="1" applyBorder="1" applyAlignment="1">
      <alignment horizontal="right"/>
    </xf>
    <xf numFmtId="40" fontId="2" fillId="3" borderId="0" xfId="5" applyNumberFormat="1" applyFont="1" applyFill="1" applyBorder="1" applyAlignment="1">
      <alignment horizontal="right"/>
    </xf>
    <xf numFmtId="40" fontId="2" fillId="3" borderId="4" xfId="5" applyNumberFormat="1" applyFont="1" applyFill="1" applyBorder="1" applyAlignment="1">
      <alignment horizontal="right"/>
    </xf>
    <xf numFmtId="40" fontId="5" fillId="0" borderId="0" xfId="5" applyNumberFormat="1" applyFont="1" applyBorder="1"/>
    <xf numFmtId="0" fontId="5" fillId="4" borderId="0" xfId="5" applyFont="1" applyFill="1" applyAlignment="1">
      <alignment horizontal="center"/>
    </xf>
    <xf numFmtId="49" fontId="5" fillId="4" borderId="0" xfId="5" applyNumberFormat="1" applyFont="1" applyFill="1" applyAlignment="1">
      <alignment horizontal="center"/>
    </xf>
    <xf numFmtId="0" fontId="4" fillId="2" borderId="0" xfId="0" applyFont="1" applyFill="1" applyBorder="1" applyAlignment="1">
      <alignment horizontal="left" wrapText="1"/>
    </xf>
    <xf numFmtId="40" fontId="5" fillId="4" borderId="0" xfId="5" applyNumberFormat="1" applyFont="1" applyFill="1" applyAlignment="1">
      <alignment horizontal="center"/>
    </xf>
    <xf numFmtId="40" fontId="5" fillId="4" borderId="0" xfId="5" applyNumberFormat="1" applyFont="1" applyFill="1"/>
    <xf numFmtId="0" fontId="26" fillId="4" borderId="0" xfId="0" applyFont="1" applyFill="1"/>
    <xf numFmtId="0" fontId="5" fillId="0" borderId="5" xfId="5" applyFont="1" applyFill="1" applyBorder="1" applyAlignment="1">
      <alignment horizontal="center"/>
    </xf>
    <xf numFmtId="49" fontId="5" fillId="0" borderId="5" xfId="5" applyNumberFormat="1" applyFont="1" applyFill="1" applyBorder="1" applyAlignment="1">
      <alignment horizontal="center"/>
    </xf>
    <xf numFmtId="0" fontId="2" fillId="0" borderId="5" xfId="5" applyFont="1" applyFill="1" applyBorder="1"/>
    <xf numFmtId="40" fontId="5" fillId="0" borderId="5" xfId="5" applyNumberFormat="1" applyFont="1" applyFill="1" applyBorder="1" applyAlignment="1">
      <alignment horizontal="center"/>
    </xf>
    <xf numFmtId="40" fontId="28" fillId="0" borderId="5" xfId="5" applyNumberFormat="1" applyFont="1" applyFill="1" applyBorder="1" applyAlignment="1">
      <alignment horizontal="center" vertical="center"/>
    </xf>
    <xf numFmtId="40" fontId="28" fillId="0" borderId="5" xfId="5" applyNumberFormat="1" applyFont="1" applyFill="1" applyBorder="1" applyAlignment="1">
      <alignment horizontal="center" wrapText="1"/>
    </xf>
    <xf numFmtId="0" fontId="26" fillId="0" borderId="0" xfId="0" applyFont="1" applyFill="1"/>
    <xf numFmtId="0" fontId="5" fillId="0" borderId="0" xfId="5" applyFont="1" applyFill="1"/>
    <xf numFmtId="0" fontId="5" fillId="0" borderId="5" xfId="5" applyFont="1" applyFill="1" applyBorder="1"/>
    <xf numFmtId="39" fontId="5" fillId="0" borderId="5" xfId="2" applyNumberFormat="1" applyFont="1" applyFill="1" applyBorder="1" applyAlignment="1">
      <alignment horizontal="center"/>
    </xf>
    <xf numFmtId="0" fontId="5" fillId="0" borderId="5" xfId="5" applyFont="1" applyFill="1" applyBorder="1" applyAlignment="1">
      <alignment wrapText="1"/>
    </xf>
    <xf numFmtId="8" fontId="5" fillId="0" borderId="5" xfId="2" applyNumberFormat="1" applyFont="1" applyFill="1" applyBorder="1" applyAlignment="1">
      <alignment horizontal="center"/>
    </xf>
    <xf numFmtId="0" fontId="5" fillId="0" borderId="5" xfId="5" applyFont="1" applyFill="1" applyBorder="1" applyAlignment="1">
      <alignment horizontal="left" wrapText="1"/>
    </xf>
    <xf numFmtId="0" fontId="29" fillId="5" borderId="6" xfId="0" applyFont="1" applyFill="1" applyBorder="1" applyAlignment="1">
      <alignment wrapText="1"/>
    </xf>
    <xf numFmtId="0" fontId="29" fillId="0" borderId="0" xfId="0" applyFont="1"/>
    <xf numFmtId="0" fontId="29" fillId="5" borderId="5" xfId="0" applyFont="1" applyFill="1" applyBorder="1" applyAlignment="1">
      <alignment wrapText="1"/>
    </xf>
    <xf numFmtId="0" fontId="19" fillId="0" borderId="5" xfId="5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0" fillId="5" borderId="5" xfId="0" applyFont="1" applyFill="1" applyBorder="1" applyAlignment="1">
      <alignment vertical="center" wrapText="1"/>
    </xf>
    <xf numFmtId="0" fontId="29" fillId="0" borderId="5" xfId="0" applyFont="1" applyBorder="1"/>
    <xf numFmtId="0" fontId="31" fillId="0" borderId="0" xfId="0" applyFont="1"/>
    <xf numFmtId="0" fontId="19" fillId="0" borderId="5" xfId="0" applyFont="1" applyBorder="1" applyAlignment="1">
      <alignment horizontal="center"/>
    </xf>
    <xf numFmtId="2" fontId="5" fillId="0" borderId="5" xfId="5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 wrapText="1"/>
    </xf>
    <xf numFmtId="0" fontId="30" fillId="0" borderId="0" xfId="0" applyFont="1"/>
    <xf numFmtId="40" fontId="5" fillId="0" borderId="5" xfId="5" applyNumberFormat="1" applyFont="1" applyBorder="1" applyAlignment="1">
      <alignment horizontal="center"/>
    </xf>
    <xf numFmtId="40" fontId="5" fillId="0" borderId="7" xfId="5" applyNumberFormat="1" applyFont="1" applyBorder="1" applyAlignment="1">
      <alignment horizontal="center"/>
    </xf>
    <xf numFmtId="49" fontId="5" fillId="0" borderId="8" xfId="0" applyNumberFormat="1" applyFont="1" applyFill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40" fontId="27" fillId="0" borderId="7" xfId="0" applyNumberFormat="1" applyFont="1" applyBorder="1" applyAlignment="1">
      <alignment horizontal="center"/>
    </xf>
    <xf numFmtId="8" fontId="2" fillId="0" borderId="7" xfId="5" applyNumberFormat="1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49" fontId="5" fillId="0" borderId="11" xfId="5" applyNumberFormat="1" applyFont="1" applyBorder="1" applyAlignment="1">
      <alignment horizontal="center"/>
    </xf>
    <xf numFmtId="0" fontId="5" fillId="0" borderId="11" xfId="5" applyFont="1" applyBorder="1"/>
    <xf numFmtId="40" fontId="5" fillId="0" borderId="11" xfId="5" applyNumberFormat="1" applyFont="1" applyBorder="1" applyAlignment="1">
      <alignment horizontal="center"/>
    </xf>
    <xf numFmtId="8" fontId="5" fillId="0" borderId="11" xfId="5" applyNumberFormat="1" applyFont="1" applyBorder="1" applyAlignment="1">
      <alignment horizontal="center"/>
    </xf>
    <xf numFmtId="8" fontId="26" fillId="0" borderId="11" xfId="0" applyNumberFormat="1" applyFont="1" applyBorder="1" applyAlignment="1">
      <alignment horizontal="center"/>
    </xf>
    <xf numFmtId="8" fontId="26" fillId="0" borderId="12" xfId="0" applyNumberFormat="1" applyFont="1" applyBorder="1" applyAlignment="1">
      <alignment horizontal="center"/>
    </xf>
    <xf numFmtId="49" fontId="5" fillId="0" borderId="0" xfId="5" applyNumberFormat="1" applyFont="1" applyBorder="1" applyAlignment="1">
      <alignment horizontal="center"/>
    </xf>
    <xf numFmtId="0" fontId="5" fillId="0" borderId="0" xfId="5" applyFont="1" applyBorder="1"/>
    <xf numFmtId="8" fontId="5" fillId="0" borderId="0" xfId="5" applyNumberFormat="1" applyFont="1" applyBorder="1" applyAlignment="1">
      <alignment horizontal="center"/>
    </xf>
    <xf numFmtId="165" fontId="5" fillId="0" borderId="0" xfId="0" applyNumberFormat="1" applyFont="1" applyFill="1" applyBorder="1" applyAlignment="1">
      <alignment horizontal="left"/>
    </xf>
    <xf numFmtId="8" fontId="5" fillId="0" borderId="0" xfId="5" applyNumberFormat="1" applyFont="1" applyAlignment="1">
      <alignment horizontal="center"/>
    </xf>
    <xf numFmtId="8" fontId="26" fillId="0" borderId="0" xfId="0" applyNumberFormat="1" applyFont="1" applyAlignment="1">
      <alignment horizontal="center"/>
    </xf>
    <xf numFmtId="165" fontId="13" fillId="0" borderId="0" xfId="3" applyNumberFormat="1" applyFont="1" applyFill="1" applyBorder="1" applyAlignment="1">
      <alignment horizontal="center"/>
    </xf>
    <xf numFmtId="49" fontId="2" fillId="0" borderId="0" xfId="5" applyNumberFormat="1" applyFont="1" applyFill="1" applyBorder="1" applyAlignment="1">
      <alignment horizontal="center"/>
    </xf>
    <xf numFmtId="0" fontId="2" fillId="6" borderId="0" xfId="0" applyFont="1" applyFill="1" applyBorder="1" applyAlignment="1">
      <alignment wrapText="1"/>
    </xf>
    <xf numFmtId="40" fontId="5" fillId="0" borderId="0" xfId="5" applyNumberFormat="1" applyFont="1" applyFill="1" applyBorder="1" applyAlignment="1">
      <alignment horizontal="center"/>
    </xf>
    <xf numFmtId="8" fontId="5" fillId="0" borderId="0" xfId="5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left"/>
    </xf>
    <xf numFmtId="8" fontId="27" fillId="0" borderId="2" xfId="0" applyNumberFormat="1" applyFont="1" applyBorder="1" applyAlignment="1">
      <alignment horizontal="center"/>
    </xf>
    <xf numFmtId="0" fontId="2" fillId="0" borderId="0" xfId="5" applyFont="1" applyBorder="1"/>
    <xf numFmtId="165" fontId="13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165" fontId="13" fillId="0" borderId="3" xfId="3" applyNumberFormat="1" applyFont="1" applyFill="1" applyBorder="1" applyAlignment="1">
      <alignment horizontal="center"/>
    </xf>
    <xf numFmtId="165" fontId="13" fillId="0" borderId="2" xfId="3" applyNumberFormat="1" applyFont="1" applyFill="1" applyBorder="1" applyAlignment="1">
      <alignment horizontal="center"/>
    </xf>
    <xf numFmtId="49" fontId="5" fillId="0" borderId="0" xfId="5" applyNumberFormat="1" applyFont="1" applyFill="1" applyAlignment="1">
      <alignment horizontal="center"/>
    </xf>
    <xf numFmtId="0" fontId="2" fillId="0" borderId="0" xfId="5" applyFont="1" applyFill="1"/>
    <xf numFmtId="40" fontId="5" fillId="0" borderId="0" xfId="5" applyNumberFormat="1" applyFont="1" applyFill="1" applyAlignment="1">
      <alignment horizontal="center"/>
    </xf>
    <xf numFmtId="40" fontId="5" fillId="0" borderId="0" xfId="5" applyNumberFormat="1" applyFont="1" applyFill="1"/>
    <xf numFmtId="49" fontId="26" fillId="0" borderId="0" xfId="0" applyNumberFormat="1" applyFont="1" applyAlignment="1">
      <alignment horizontal="center"/>
    </xf>
    <xf numFmtId="0" fontId="2" fillId="0" borderId="0" xfId="5" applyFont="1"/>
    <xf numFmtId="0" fontId="26" fillId="0" borderId="0" xfId="0" applyFont="1" applyAlignment="1">
      <alignment horizontal="center"/>
    </xf>
    <xf numFmtId="0" fontId="26" fillId="0" borderId="0" xfId="0" applyFont="1" applyBorder="1"/>
    <xf numFmtId="165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2" fillId="0" borderId="0" xfId="0" applyFont="1"/>
    <xf numFmtId="40" fontId="19" fillId="0" borderId="0" xfId="5" applyNumberFormat="1" applyFont="1" applyBorder="1" applyAlignment="1">
      <alignment horizontal="center"/>
    </xf>
    <xf numFmtId="40" fontId="21" fillId="0" borderId="0" xfId="5" applyNumberFormat="1" applyFont="1" applyBorder="1" applyAlignment="1">
      <alignment horizontal="right"/>
    </xf>
    <xf numFmtId="164" fontId="5" fillId="0" borderId="0" xfId="4" applyNumberFormat="1" applyFont="1" applyBorder="1"/>
    <xf numFmtId="4" fontId="5" fillId="0" borderId="0" xfId="4" applyNumberFormat="1" applyFont="1" applyBorder="1"/>
    <xf numFmtId="0" fontId="11" fillId="0" borderId="0" xfId="4" applyFont="1" applyBorder="1"/>
    <xf numFmtId="4" fontId="2" fillId="0" borderId="0" xfId="4" applyNumberFormat="1" applyFont="1" applyBorder="1"/>
    <xf numFmtId="4" fontId="32" fillId="0" borderId="0" xfId="4" applyNumberFormat="1" applyFont="1" applyAlignment="1">
      <alignment horizontal="center"/>
    </xf>
    <xf numFmtId="49" fontId="5" fillId="0" borderId="0" xfId="4" applyNumberFormat="1" applyFont="1" applyFill="1" applyBorder="1" applyAlignment="1">
      <alignment horizontal="left"/>
    </xf>
    <xf numFmtId="1" fontId="5" fillId="0" borderId="0" xfId="4" applyNumberFormat="1" applyFont="1" applyAlignment="1">
      <alignment horizontal="center"/>
    </xf>
    <xf numFmtId="4" fontId="32" fillId="0" borderId="0" xfId="4" applyNumberFormat="1" applyFont="1"/>
    <xf numFmtId="44" fontId="26" fillId="0" borderId="0" xfId="0" applyNumberFormat="1" applyFont="1" applyFill="1"/>
    <xf numFmtId="44" fontId="26" fillId="0" borderId="0" xfId="0" applyNumberFormat="1" applyFont="1"/>
  </cellXfs>
  <cellStyles count="7">
    <cellStyle name="Comma" xfId="1" builtinId="3"/>
    <cellStyle name="Currency" xfId="2" builtinId="4"/>
    <cellStyle name="Currency 2" xfId="3" xr:uid="{00000000-0005-0000-0000-000002000000}"/>
    <cellStyle name="Normal" xfId="0" builtinId="0"/>
    <cellStyle name="Normal 2" xfId="4" xr:uid="{00000000-0005-0000-0000-000004000000}"/>
    <cellStyle name="Normal_CLARINDA" xfId="5" xr:uid="{00000000-0005-0000-0000-000005000000}"/>
    <cellStyle name="Normal_LUCAS REMODEL FOR Dept of Comm." xfId="6" xr:uid="{00000000-0005-0000-0000-000006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495300</xdr:colOff>
      <xdr:row>22</xdr:row>
      <xdr:rowOff>83820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3B7467CE-FA46-4343-B3C9-3EDEA4A56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68100" cy="410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18</xdr:col>
      <xdr:colOff>99060</xdr:colOff>
      <xdr:row>66</xdr:row>
      <xdr:rowOff>83820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919D37E0-A01F-4C0E-93E0-EDC189D5C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9120"/>
          <a:ext cx="11071860" cy="776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28</xdr:col>
      <xdr:colOff>114300</xdr:colOff>
      <xdr:row>110</xdr:row>
      <xdr:rowOff>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DB317B1B-6CD9-430E-99EF-4F4FA5B26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18720"/>
          <a:ext cx="17183100" cy="749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"/>
  <sheetViews>
    <sheetView topLeftCell="A61" workbookViewId="0">
      <selection activeCell="A70" sqref="A7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  <pageSetUpPr fitToPage="1"/>
  </sheetPr>
  <dimension ref="A1:Y61"/>
  <sheetViews>
    <sheetView tabSelected="1" topLeftCell="A7" zoomScaleNormal="100" workbookViewId="0"/>
  </sheetViews>
  <sheetFormatPr defaultColWidth="11.42578125" defaultRowHeight="12.75" x14ac:dyDescent="0.2"/>
  <cols>
    <col min="1" max="1" width="3.42578125" style="99" bestFit="1" customWidth="1"/>
    <col min="2" max="2" width="9.5703125" style="100" customWidth="1"/>
    <col min="3" max="3" width="68" style="99" customWidth="1"/>
    <col min="4" max="4" width="14.42578125" style="102" customWidth="1"/>
    <col min="5" max="5" width="20.7109375" style="104" customWidth="1"/>
    <col min="6" max="6" width="13.5703125" style="104" customWidth="1"/>
    <col min="7" max="7" width="15.5703125" style="104" bestFit="1" customWidth="1"/>
    <col min="8" max="8" width="14.5703125" style="104" customWidth="1"/>
    <col min="9" max="9" width="14.42578125" style="104" customWidth="1"/>
    <col min="10" max="10" width="14.42578125" style="105" customWidth="1"/>
    <col min="11" max="11" width="17" style="105" bestFit="1" customWidth="1"/>
    <col min="12" max="13" width="11.42578125" style="105" customWidth="1"/>
    <col min="14" max="14" width="1.5703125" style="105" customWidth="1"/>
    <col min="15" max="23" width="11.42578125" style="105" customWidth="1"/>
    <col min="24" max="16384" width="11.42578125" style="99"/>
  </cols>
  <sheetData>
    <row r="1" spans="1:23" x14ac:dyDescent="0.2">
      <c r="C1" s="101" t="s">
        <v>5</v>
      </c>
      <c r="E1" s="103" t="s">
        <v>5</v>
      </c>
      <c r="F1" s="103"/>
      <c r="G1" s="103"/>
    </row>
    <row r="2" spans="1:23" s="114" customFormat="1" ht="54" customHeight="1" thickBot="1" x14ac:dyDescent="0.25">
      <c r="A2" s="106" t="s">
        <v>38</v>
      </c>
      <c r="B2" s="107" t="s">
        <v>39</v>
      </c>
      <c r="C2" s="108" t="s">
        <v>40</v>
      </c>
      <c r="D2" s="109" t="s">
        <v>41</v>
      </c>
      <c r="E2" s="110" t="s">
        <v>42</v>
      </c>
      <c r="F2" s="111" t="s">
        <v>43</v>
      </c>
      <c r="G2" s="112" t="s">
        <v>44</v>
      </c>
      <c r="H2" s="110" t="s">
        <v>45</v>
      </c>
      <c r="I2" s="110" t="s">
        <v>46</v>
      </c>
      <c r="J2" s="112" t="s">
        <v>47</v>
      </c>
      <c r="K2" s="110" t="s">
        <v>48</v>
      </c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</row>
    <row r="3" spans="1:23" x14ac:dyDescent="0.2">
      <c r="A3" s="115"/>
      <c r="B3" s="116"/>
      <c r="C3" s="117" t="s">
        <v>69</v>
      </c>
      <c r="D3" s="198">
        <v>5364500</v>
      </c>
      <c r="E3" s="199"/>
      <c r="F3" s="118"/>
      <c r="G3" s="118"/>
      <c r="H3" s="118"/>
    </row>
    <row r="4" spans="1:23" x14ac:dyDescent="0.2">
      <c r="A4" s="115"/>
      <c r="B4" s="116"/>
      <c r="C4" s="117" t="s">
        <v>43</v>
      </c>
      <c r="D4" s="119">
        <f>F40</f>
        <v>0</v>
      </c>
      <c r="E4" s="118"/>
      <c r="F4" s="118"/>
      <c r="G4" s="118"/>
      <c r="H4" s="118"/>
    </row>
    <row r="5" spans="1:23" x14ac:dyDescent="0.2">
      <c r="A5" s="115"/>
      <c r="B5" s="116"/>
      <c r="C5" s="117" t="s">
        <v>49</v>
      </c>
      <c r="D5" s="119"/>
      <c r="E5" s="120">
        <v>0</v>
      </c>
      <c r="F5" s="118"/>
      <c r="G5" s="118"/>
      <c r="H5" s="118"/>
    </row>
    <row r="6" spans="1:23" ht="13.5" thickBot="1" x14ac:dyDescent="0.25">
      <c r="A6" s="115"/>
      <c r="B6" s="116"/>
      <c r="C6" s="117" t="s">
        <v>50</v>
      </c>
      <c r="D6" s="119"/>
      <c r="E6" s="121">
        <f>D3+D4-E5</f>
        <v>5364500</v>
      </c>
      <c r="F6" s="118"/>
      <c r="G6" s="118"/>
      <c r="H6" s="118"/>
    </row>
    <row r="7" spans="1:23" ht="14.25" thickTop="1" thickBot="1" x14ac:dyDescent="0.25">
      <c r="A7" s="115"/>
      <c r="B7" s="116" t="s">
        <v>51</v>
      </c>
      <c r="C7" s="117" t="s">
        <v>52</v>
      </c>
      <c r="D7" s="119"/>
      <c r="E7" s="122">
        <f>G40</f>
        <v>5100000</v>
      </c>
      <c r="F7" s="118"/>
      <c r="G7" s="118"/>
      <c r="H7" s="118"/>
    </row>
    <row r="8" spans="1:23" ht="13.5" thickBot="1" x14ac:dyDescent="0.25">
      <c r="A8" s="115"/>
      <c r="B8" s="116"/>
      <c r="C8" s="117" t="s">
        <v>53</v>
      </c>
      <c r="D8" s="119"/>
      <c r="E8" s="123">
        <f>E6-E7</f>
        <v>264500</v>
      </c>
      <c r="F8" s="118"/>
      <c r="G8" s="118"/>
      <c r="H8" s="118"/>
    </row>
    <row r="9" spans="1:23" x14ac:dyDescent="0.2">
      <c r="A9" s="115"/>
      <c r="B9" s="116"/>
      <c r="C9" s="124"/>
      <c r="D9" s="119"/>
      <c r="E9" s="118"/>
      <c r="F9" s="118"/>
      <c r="G9" s="118"/>
      <c r="H9" s="118"/>
    </row>
    <row r="10" spans="1:23" x14ac:dyDescent="0.2">
      <c r="A10" s="115"/>
      <c r="B10" s="116"/>
      <c r="C10" s="124"/>
      <c r="D10" s="119"/>
      <c r="E10" s="118"/>
      <c r="F10" s="118"/>
      <c r="G10" s="118"/>
      <c r="H10" s="118"/>
    </row>
    <row r="11" spans="1:23" x14ac:dyDescent="0.2">
      <c r="A11" s="115"/>
      <c r="B11" s="116"/>
      <c r="C11" s="124"/>
      <c r="D11" s="119"/>
      <c r="E11" s="118"/>
      <c r="F11" s="118"/>
      <c r="G11" s="118"/>
      <c r="H11" s="118"/>
    </row>
    <row r="12" spans="1:23" ht="15.75" x14ac:dyDescent="0.25">
      <c r="A12" s="125"/>
      <c r="B12" s="126"/>
      <c r="C12" s="127" t="s">
        <v>54</v>
      </c>
      <c r="D12" s="128"/>
      <c r="E12" s="129"/>
      <c r="F12" s="129"/>
      <c r="G12" s="129"/>
      <c r="H12" s="129"/>
      <c r="I12" s="129"/>
      <c r="J12" s="130"/>
      <c r="K12" s="130"/>
    </row>
    <row r="13" spans="1:23" s="138" customFormat="1" ht="22.5" x14ac:dyDescent="0.2">
      <c r="A13" s="131"/>
      <c r="B13" s="132"/>
      <c r="C13" s="133"/>
      <c r="D13" s="134"/>
      <c r="E13" s="135" t="s">
        <v>55</v>
      </c>
      <c r="F13" s="136" t="s">
        <v>56</v>
      </c>
      <c r="G13" s="136" t="s">
        <v>57</v>
      </c>
      <c r="H13" s="136" t="s">
        <v>56</v>
      </c>
      <c r="I13" s="136" t="s">
        <v>56</v>
      </c>
      <c r="J13" s="136" t="s">
        <v>56</v>
      </c>
      <c r="K13" s="136" t="s">
        <v>56</v>
      </c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</row>
    <row r="14" spans="1:23" s="138" customFormat="1" x14ac:dyDescent="0.2">
      <c r="A14" s="131"/>
      <c r="B14" s="132"/>
      <c r="C14" s="139" t="s">
        <v>58</v>
      </c>
      <c r="D14" s="134"/>
      <c r="E14" s="135"/>
      <c r="F14" s="140"/>
      <c r="G14" s="136"/>
      <c r="H14" s="136"/>
      <c r="I14" s="136"/>
      <c r="J14" s="136"/>
      <c r="K14" s="136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</row>
    <row r="15" spans="1:23" s="138" customFormat="1" x14ac:dyDescent="0.2">
      <c r="A15" s="131"/>
      <c r="B15" s="132" t="s">
        <v>70</v>
      </c>
      <c r="C15" s="141" t="s">
        <v>71</v>
      </c>
      <c r="D15" s="134" t="s">
        <v>72</v>
      </c>
      <c r="E15" s="142">
        <v>500000</v>
      </c>
      <c r="F15" s="134">
        <v>0</v>
      </c>
      <c r="G15" s="142">
        <f t="shared" ref="G15:G37" si="0">E15+F15</f>
        <v>500000</v>
      </c>
      <c r="H15" s="134">
        <f>'RECAP #9436.00'!D15</f>
        <v>110787.17</v>
      </c>
      <c r="I15" s="134">
        <f>'RECAP #9436.00'!E15</f>
        <v>8633.91</v>
      </c>
      <c r="J15" s="134">
        <f>'RECAP #9436.00'!F15</f>
        <v>102153.26</v>
      </c>
      <c r="K15" s="134">
        <f>'RECAP #9436.00'!G15</f>
        <v>389212.83</v>
      </c>
      <c r="L15" s="137"/>
      <c r="M15" s="137"/>
      <c r="N15" s="208">
        <f>'#9436.00 PM TIME'!I23</f>
        <v>14111.11</v>
      </c>
      <c r="O15" s="137"/>
      <c r="P15" s="137"/>
      <c r="Q15" s="137"/>
      <c r="R15" s="137"/>
      <c r="S15" s="137"/>
      <c r="T15" s="137"/>
      <c r="U15" s="137"/>
      <c r="V15" s="137"/>
      <c r="W15" s="137"/>
    </row>
    <row r="16" spans="1:23" s="138" customFormat="1" x14ac:dyDescent="0.2">
      <c r="A16" s="131"/>
      <c r="B16" s="132" t="s">
        <v>78</v>
      </c>
      <c r="C16" s="141" t="s">
        <v>79</v>
      </c>
      <c r="D16" s="134" t="s">
        <v>80</v>
      </c>
      <c r="E16" s="142">
        <v>4600000</v>
      </c>
      <c r="F16" s="134"/>
      <c r="G16" s="142">
        <f t="shared" si="0"/>
        <v>4600000</v>
      </c>
      <c r="H16" s="134">
        <f>'RECAP #9440.00'!D14</f>
        <v>75000</v>
      </c>
      <c r="I16" s="134">
        <f>'RECAP #9440.00'!E14</f>
        <v>765.53</v>
      </c>
      <c r="J16" s="134">
        <f>'RECAP #9440.00'!F14</f>
        <v>74234.47</v>
      </c>
      <c r="K16" s="134">
        <f>'RECAP #9440.00'!G14</f>
        <v>4525000</v>
      </c>
      <c r="L16" s="137"/>
      <c r="M16" s="137"/>
      <c r="N16" s="208">
        <f>'#9440.00 PM TIME'!I23</f>
        <v>74234.47</v>
      </c>
      <c r="O16" s="137"/>
      <c r="P16" s="137"/>
      <c r="Q16" s="137"/>
      <c r="R16" s="137"/>
      <c r="S16" s="137"/>
      <c r="T16" s="137"/>
      <c r="U16" s="137"/>
      <c r="V16" s="137"/>
      <c r="W16" s="137"/>
    </row>
    <row r="17" spans="1:23" s="138" customFormat="1" x14ac:dyDescent="0.2">
      <c r="A17" s="131"/>
      <c r="B17" s="132"/>
      <c r="C17" s="141"/>
      <c r="D17" s="134"/>
      <c r="E17" s="142"/>
      <c r="F17" s="134"/>
      <c r="G17" s="142">
        <f t="shared" si="0"/>
        <v>0</v>
      </c>
      <c r="H17" s="134"/>
      <c r="I17" s="134"/>
      <c r="J17" s="134"/>
      <c r="K17" s="134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</row>
    <row r="18" spans="1:23" s="138" customFormat="1" x14ac:dyDescent="0.2">
      <c r="A18" s="131"/>
      <c r="B18" s="132"/>
      <c r="C18" s="143"/>
      <c r="D18" s="134"/>
      <c r="E18" s="142"/>
      <c r="F18" s="134"/>
      <c r="G18" s="142">
        <f t="shared" si="0"/>
        <v>0</v>
      </c>
      <c r="H18" s="134"/>
      <c r="I18" s="134"/>
      <c r="J18" s="134"/>
      <c r="K18" s="134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</row>
    <row r="19" spans="1:23" s="138" customFormat="1" x14ac:dyDescent="0.2">
      <c r="A19" s="131"/>
      <c r="B19" s="132"/>
      <c r="C19" s="141"/>
      <c r="D19" s="134"/>
      <c r="E19" s="142"/>
      <c r="F19" s="134"/>
      <c r="G19" s="142">
        <f t="shared" si="0"/>
        <v>0</v>
      </c>
      <c r="H19" s="134"/>
      <c r="I19" s="134"/>
      <c r="J19" s="134"/>
      <c r="K19" s="134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</row>
    <row r="20" spans="1:23" s="138" customFormat="1" x14ac:dyDescent="0.2">
      <c r="A20" s="131"/>
      <c r="B20" s="132"/>
      <c r="C20" s="141"/>
      <c r="D20" s="134"/>
      <c r="E20" s="142"/>
      <c r="F20" s="134"/>
      <c r="G20" s="142">
        <f t="shared" si="0"/>
        <v>0</v>
      </c>
      <c r="H20" s="134"/>
      <c r="I20" s="134"/>
      <c r="J20" s="134"/>
      <c r="K20" s="134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</row>
    <row r="21" spans="1:23" s="138" customFormat="1" x14ac:dyDescent="0.2">
      <c r="A21" s="131"/>
      <c r="B21" s="132"/>
      <c r="C21" s="144"/>
      <c r="D21" s="134"/>
      <c r="E21" s="142"/>
      <c r="F21" s="134"/>
      <c r="G21" s="142">
        <f t="shared" si="0"/>
        <v>0</v>
      </c>
      <c r="H21" s="134"/>
      <c r="I21" s="134"/>
      <c r="J21" s="134"/>
      <c r="K21" s="134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</row>
    <row r="22" spans="1:23" s="138" customFormat="1" x14ac:dyDescent="0.2">
      <c r="A22" s="131"/>
      <c r="B22" s="132"/>
      <c r="C22" s="145"/>
      <c r="D22" s="134"/>
      <c r="E22" s="142"/>
      <c r="F22" s="134"/>
      <c r="G22" s="142">
        <f t="shared" si="0"/>
        <v>0</v>
      </c>
      <c r="H22" s="134"/>
      <c r="I22" s="134"/>
      <c r="J22" s="134"/>
      <c r="K22" s="134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</row>
    <row r="23" spans="1:23" s="138" customFormat="1" x14ac:dyDescent="0.2">
      <c r="A23" s="131"/>
      <c r="B23" s="132"/>
      <c r="C23" s="146"/>
      <c r="D23" s="131"/>
      <c r="E23" s="142"/>
      <c r="F23" s="134"/>
      <c r="G23" s="142">
        <f t="shared" si="0"/>
        <v>0</v>
      </c>
      <c r="H23" s="134"/>
      <c r="I23" s="134"/>
      <c r="J23" s="134"/>
      <c r="K23" s="134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</row>
    <row r="24" spans="1:23" s="138" customFormat="1" x14ac:dyDescent="0.2">
      <c r="A24" s="131"/>
      <c r="B24" s="132"/>
      <c r="C24" s="141"/>
      <c r="D24" s="134"/>
      <c r="E24" s="142"/>
      <c r="F24" s="134"/>
      <c r="G24" s="142">
        <f t="shared" si="0"/>
        <v>0</v>
      </c>
      <c r="H24" s="134"/>
      <c r="I24" s="134"/>
      <c r="J24" s="134"/>
      <c r="K24" s="134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</row>
    <row r="25" spans="1:23" s="138" customFormat="1" x14ac:dyDescent="0.2">
      <c r="A25" s="147"/>
      <c r="B25" s="132"/>
      <c r="C25" s="141"/>
      <c r="D25" s="134"/>
      <c r="E25" s="142"/>
      <c r="F25" s="134"/>
      <c r="G25" s="142">
        <f t="shared" si="0"/>
        <v>0</v>
      </c>
      <c r="H25" s="134"/>
      <c r="I25" s="134"/>
      <c r="J25" s="134"/>
      <c r="K25" s="134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</row>
    <row r="26" spans="1:23" s="138" customFormat="1" x14ac:dyDescent="0.2">
      <c r="A26" s="131"/>
      <c r="B26" s="132"/>
      <c r="C26" s="141"/>
      <c r="D26" s="134"/>
      <c r="E26" s="142"/>
      <c r="F26" s="134"/>
      <c r="G26" s="142">
        <f t="shared" si="0"/>
        <v>0</v>
      </c>
      <c r="H26" s="134"/>
      <c r="I26" s="134"/>
      <c r="J26" s="134"/>
      <c r="K26" s="134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</row>
    <row r="27" spans="1:23" x14ac:dyDescent="0.2">
      <c r="A27" s="148"/>
      <c r="B27" s="132"/>
      <c r="C27" s="145"/>
      <c r="D27" s="131"/>
      <c r="E27" s="142"/>
      <c r="F27" s="134"/>
      <c r="G27" s="142">
        <f t="shared" si="0"/>
        <v>0</v>
      </c>
      <c r="H27" s="134"/>
      <c r="I27" s="134"/>
      <c r="J27" s="134"/>
      <c r="K27" s="134"/>
    </row>
    <row r="28" spans="1:23" x14ac:dyDescent="0.2">
      <c r="A28" s="148"/>
      <c r="B28" s="132"/>
      <c r="C28" s="149"/>
      <c r="D28" s="131"/>
      <c r="E28" s="142"/>
      <c r="F28" s="134"/>
      <c r="G28" s="142">
        <f t="shared" si="0"/>
        <v>0</v>
      </c>
      <c r="H28" s="134"/>
      <c r="I28" s="134"/>
      <c r="J28" s="134"/>
      <c r="K28" s="134"/>
    </row>
    <row r="29" spans="1:23" x14ac:dyDescent="0.2">
      <c r="A29" s="148"/>
      <c r="B29" s="132"/>
      <c r="C29" s="144"/>
      <c r="D29" s="131"/>
      <c r="E29" s="142"/>
      <c r="F29" s="134"/>
      <c r="G29" s="142">
        <f t="shared" si="0"/>
        <v>0</v>
      </c>
      <c r="H29" s="134"/>
      <c r="I29" s="134"/>
      <c r="J29" s="134"/>
      <c r="K29" s="134"/>
    </row>
    <row r="30" spans="1:23" x14ac:dyDescent="0.2">
      <c r="A30" s="148"/>
      <c r="B30" s="132"/>
      <c r="C30" s="150"/>
      <c r="D30" s="131"/>
      <c r="E30" s="142"/>
      <c r="F30" s="134"/>
      <c r="G30" s="142">
        <f t="shared" si="0"/>
        <v>0</v>
      </c>
      <c r="H30" s="134"/>
      <c r="I30" s="134"/>
      <c r="J30" s="134"/>
      <c r="K30" s="134"/>
    </row>
    <row r="31" spans="1:23" x14ac:dyDescent="0.2">
      <c r="A31" s="148"/>
      <c r="B31" s="132"/>
      <c r="C31" s="150"/>
      <c r="D31" s="131"/>
      <c r="E31" s="142"/>
      <c r="F31" s="134"/>
      <c r="G31" s="142">
        <f t="shared" si="0"/>
        <v>0</v>
      </c>
      <c r="H31" s="134"/>
      <c r="I31" s="134"/>
      <c r="J31" s="134"/>
      <c r="K31" s="134"/>
    </row>
    <row r="32" spans="1:23" x14ac:dyDescent="0.2">
      <c r="A32" s="148"/>
      <c r="B32" s="132"/>
      <c r="C32" s="151"/>
      <c r="D32" s="131"/>
      <c r="E32" s="142"/>
      <c r="F32" s="134"/>
      <c r="G32" s="142">
        <f t="shared" si="0"/>
        <v>0</v>
      </c>
      <c r="H32" s="134"/>
      <c r="I32" s="134"/>
      <c r="J32" s="134"/>
      <c r="K32" s="134"/>
    </row>
    <row r="33" spans="1:25" x14ac:dyDescent="0.2">
      <c r="A33" s="148"/>
      <c r="B33" s="132"/>
      <c r="C33" s="150"/>
      <c r="D33" s="131"/>
      <c r="E33" s="142"/>
      <c r="F33" s="134"/>
      <c r="G33" s="142">
        <f t="shared" si="0"/>
        <v>0</v>
      </c>
      <c r="H33" s="134"/>
      <c r="I33" s="134"/>
      <c r="J33" s="134"/>
      <c r="K33" s="134"/>
    </row>
    <row r="34" spans="1:25" x14ac:dyDescent="0.2">
      <c r="A34" s="152"/>
      <c r="B34" s="132"/>
      <c r="C34" s="150"/>
      <c r="D34" s="131"/>
      <c r="E34" s="142"/>
      <c r="F34" s="134"/>
      <c r="G34" s="142">
        <f t="shared" si="0"/>
        <v>0</v>
      </c>
      <c r="H34" s="134"/>
      <c r="I34" s="134"/>
      <c r="J34" s="153"/>
      <c r="K34" s="134"/>
    </row>
    <row r="35" spans="1:25" x14ac:dyDescent="0.2">
      <c r="A35" s="148"/>
      <c r="B35" s="132"/>
      <c r="C35" s="150"/>
      <c r="D35" s="131"/>
      <c r="E35" s="142"/>
      <c r="F35" s="134"/>
      <c r="G35" s="142">
        <f t="shared" si="0"/>
        <v>0</v>
      </c>
      <c r="H35" s="134"/>
      <c r="I35" s="134"/>
      <c r="J35" s="134"/>
      <c r="K35" s="134"/>
    </row>
    <row r="36" spans="1:25" x14ac:dyDescent="0.2">
      <c r="A36" s="148"/>
      <c r="B36" s="132"/>
      <c r="C36" s="150"/>
      <c r="D36" s="131"/>
      <c r="E36" s="142"/>
      <c r="F36" s="134"/>
      <c r="G36" s="142">
        <f t="shared" si="0"/>
        <v>0</v>
      </c>
      <c r="H36" s="134"/>
      <c r="I36" s="134"/>
      <c r="J36" s="134"/>
      <c r="K36" s="134"/>
    </row>
    <row r="37" spans="1:25" x14ac:dyDescent="0.2">
      <c r="A37" s="148"/>
      <c r="B37" s="132"/>
      <c r="C37" s="150"/>
      <c r="D37" s="131"/>
      <c r="E37" s="142"/>
      <c r="F37" s="134"/>
      <c r="G37" s="142">
        <f t="shared" si="0"/>
        <v>0</v>
      </c>
      <c r="H37" s="134"/>
      <c r="I37" s="134"/>
      <c r="J37" s="134"/>
      <c r="K37" s="134"/>
    </row>
    <row r="38" spans="1:25" x14ac:dyDescent="0.2">
      <c r="A38" s="148"/>
      <c r="B38" s="132"/>
      <c r="C38" s="150"/>
      <c r="D38" s="131"/>
      <c r="E38" s="142"/>
      <c r="F38" s="142"/>
      <c r="G38" s="142"/>
      <c r="H38" s="134"/>
      <c r="I38" s="134"/>
      <c r="J38" s="134"/>
      <c r="K38" s="134"/>
    </row>
    <row r="39" spans="1:25" x14ac:dyDescent="0.2">
      <c r="A39" s="148"/>
      <c r="B39" s="154"/>
      <c r="C39" s="155"/>
      <c r="D39" s="156"/>
      <c r="E39" s="142"/>
      <c r="F39" s="142"/>
      <c r="G39" s="142"/>
      <c r="H39" s="142"/>
      <c r="I39" s="142"/>
      <c r="J39" s="142"/>
      <c r="K39" s="142"/>
    </row>
    <row r="40" spans="1:25" s="104" customFormat="1" ht="13.5" thickBot="1" x14ac:dyDescent="0.25">
      <c r="A40" s="157"/>
      <c r="B40" s="158"/>
      <c r="C40" s="159" t="s">
        <v>59</v>
      </c>
      <c r="D40" s="160"/>
      <c r="E40" s="161">
        <f>SUM(E13:E39)</f>
        <v>5100000</v>
      </c>
      <c r="F40" s="161">
        <f t="shared" ref="F40:K40" si="1">SUM(F13:F39)</f>
        <v>0</v>
      </c>
      <c r="G40" s="161">
        <f t="shared" si="1"/>
        <v>5100000</v>
      </c>
      <c r="H40" s="161">
        <f t="shared" si="1"/>
        <v>185787.16999999998</v>
      </c>
      <c r="I40" s="161">
        <f t="shared" si="1"/>
        <v>9399.44</v>
      </c>
      <c r="J40" s="161">
        <f t="shared" si="1"/>
        <v>176387.72999999998</v>
      </c>
      <c r="K40" s="161">
        <f t="shared" si="1"/>
        <v>4914212.83</v>
      </c>
      <c r="L40" s="105"/>
      <c r="M40" s="105"/>
      <c r="N40" s="209">
        <f>SUM(N15:N16)</f>
        <v>88345.58</v>
      </c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</row>
    <row r="41" spans="1:25" ht="13.5" thickBot="1" x14ac:dyDescent="0.25">
      <c r="A41" s="162"/>
      <c r="B41" s="163"/>
      <c r="C41" s="164"/>
      <c r="D41" s="165"/>
      <c r="E41" s="166"/>
      <c r="F41" s="166"/>
      <c r="G41" s="166"/>
      <c r="H41" s="166"/>
      <c r="I41" s="166"/>
      <c r="J41" s="167"/>
      <c r="K41" s="168"/>
    </row>
    <row r="42" spans="1:25" x14ac:dyDescent="0.2">
      <c r="A42" s="115"/>
      <c r="B42" s="169"/>
      <c r="C42" s="170"/>
      <c r="D42" s="119"/>
      <c r="E42" s="171"/>
      <c r="F42" s="171"/>
      <c r="G42" s="172" t="s">
        <v>60</v>
      </c>
      <c r="H42" s="171"/>
      <c r="I42" s="173"/>
      <c r="J42" s="174"/>
      <c r="K42" s="175">
        <f>E8</f>
        <v>264500</v>
      </c>
    </row>
    <row r="43" spans="1:25" ht="26.25" thickBot="1" x14ac:dyDescent="0.25">
      <c r="A43" s="115"/>
      <c r="B43" s="176"/>
      <c r="C43" s="177" t="s">
        <v>61</v>
      </c>
      <c r="D43" s="178"/>
      <c r="E43" s="179"/>
      <c r="F43" s="179"/>
      <c r="G43" s="180" t="s">
        <v>62</v>
      </c>
      <c r="H43" s="179"/>
      <c r="I43" s="173"/>
      <c r="J43" s="174"/>
      <c r="K43" s="181">
        <f>SUM(K40:K42)</f>
        <v>5178712.83</v>
      </c>
    </row>
    <row r="44" spans="1:25" ht="13.5" thickTop="1" x14ac:dyDescent="0.2">
      <c r="A44" s="115"/>
      <c r="B44" s="169"/>
      <c r="C44" s="182" t="s">
        <v>5</v>
      </c>
      <c r="D44" s="119"/>
      <c r="E44" s="124"/>
      <c r="F44" s="124"/>
      <c r="G44" s="183" t="s">
        <v>63</v>
      </c>
      <c r="H44" s="124"/>
      <c r="J44" s="175">
        <f>E6</f>
        <v>5364500</v>
      </c>
    </row>
    <row r="45" spans="1:25" x14ac:dyDescent="0.2">
      <c r="A45" s="115"/>
      <c r="B45" s="169"/>
      <c r="C45" s="170"/>
      <c r="D45" s="119"/>
      <c r="E45" s="124"/>
      <c r="F45" s="124"/>
      <c r="G45" s="184" t="s">
        <v>64</v>
      </c>
      <c r="H45" s="124"/>
      <c r="J45" s="185">
        <f>H40*-1</f>
        <v>-185787.16999999998</v>
      </c>
      <c r="K45" s="175">
        <f>SUM(J44:J45)</f>
        <v>5178712.83</v>
      </c>
    </row>
    <row r="46" spans="1:25" ht="13.5" thickBot="1" x14ac:dyDescent="0.25">
      <c r="A46" s="115"/>
      <c r="B46" s="99"/>
      <c r="C46" s="170"/>
      <c r="D46" s="119"/>
      <c r="E46" s="124"/>
      <c r="F46" s="124"/>
      <c r="G46" s="183" t="s">
        <v>65</v>
      </c>
      <c r="H46" s="124"/>
      <c r="K46" s="186">
        <f>K43-K45</f>
        <v>0</v>
      </c>
    </row>
    <row r="47" spans="1:25" ht="13.5" thickTop="1" x14ac:dyDescent="0.2">
      <c r="A47" s="115"/>
      <c r="B47" s="169"/>
      <c r="C47" s="170"/>
      <c r="D47" s="119"/>
      <c r="E47" s="124"/>
      <c r="F47" s="124"/>
      <c r="G47" s="124"/>
      <c r="H47" s="124"/>
      <c r="I47" s="124"/>
    </row>
    <row r="48" spans="1:25" x14ac:dyDescent="0.2">
      <c r="A48" s="115"/>
      <c r="B48" s="169"/>
      <c r="C48" s="170"/>
      <c r="D48" s="119"/>
      <c r="E48" s="124"/>
      <c r="F48" s="124"/>
      <c r="G48" s="124"/>
      <c r="H48" s="124"/>
      <c r="I48" s="124"/>
    </row>
    <row r="49" spans="2:23" x14ac:dyDescent="0.2">
      <c r="B49" s="169"/>
      <c r="C49" s="170"/>
      <c r="D49" s="119"/>
      <c r="E49" s="124"/>
      <c r="F49" s="124"/>
      <c r="G49" s="124"/>
      <c r="H49" s="124"/>
    </row>
    <row r="50" spans="2:23" s="138" customFormat="1" x14ac:dyDescent="0.2">
      <c r="B50" s="187"/>
      <c r="C50" s="188"/>
      <c r="D50" s="189"/>
      <c r="E50" s="190"/>
      <c r="F50" s="190"/>
      <c r="G50" s="190"/>
      <c r="H50" s="190"/>
      <c r="I50" s="190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</row>
    <row r="51" spans="2:23" x14ac:dyDescent="0.2">
      <c r="B51" s="191"/>
      <c r="C51" s="192"/>
      <c r="D51" s="193"/>
      <c r="E51" s="105"/>
      <c r="F51" s="194"/>
      <c r="G51" s="194"/>
      <c r="H51" s="194"/>
      <c r="I51" s="194"/>
      <c r="J51" s="194"/>
      <c r="K51" s="194"/>
    </row>
    <row r="52" spans="2:23" x14ac:dyDescent="0.2">
      <c r="B52" s="99"/>
      <c r="D52" s="99"/>
      <c r="E52" s="99"/>
      <c r="F52" s="195"/>
      <c r="G52" s="195"/>
      <c r="H52" s="196"/>
      <c r="I52" s="196"/>
      <c r="J52" s="196"/>
      <c r="K52" s="196"/>
    </row>
    <row r="53" spans="2:23" x14ac:dyDescent="0.2">
      <c r="B53" s="191"/>
      <c r="C53" s="197"/>
      <c r="D53" s="193"/>
      <c r="E53" s="105"/>
      <c r="F53" s="194"/>
      <c r="G53" s="194"/>
      <c r="H53" s="194"/>
      <c r="I53" s="194"/>
      <c r="J53" s="194"/>
      <c r="K53" s="194"/>
    </row>
    <row r="54" spans="2:23" s="105" customFormat="1" x14ac:dyDescent="0.2">
      <c r="B54" s="191"/>
      <c r="C54" s="99"/>
      <c r="D54" s="193"/>
      <c r="F54" s="194"/>
      <c r="G54" s="194"/>
      <c r="H54" s="194"/>
      <c r="I54" s="194"/>
      <c r="J54" s="194"/>
      <c r="K54" s="194"/>
    </row>
    <row r="55" spans="2:23" s="105" customFormat="1" x14ac:dyDescent="0.2">
      <c r="B55" s="191"/>
      <c r="D55" s="193"/>
      <c r="F55" s="194"/>
      <c r="G55" s="194"/>
      <c r="H55" s="194"/>
      <c r="I55" s="194"/>
      <c r="J55" s="194"/>
      <c r="K55" s="194"/>
    </row>
    <row r="56" spans="2:23" s="105" customFormat="1" x14ac:dyDescent="0.2">
      <c r="B56" s="191"/>
      <c r="D56" s="193"/>
      <c r="F56" s="194"/>
      <c r="G56" s="194"/>
      <c r="H56" s="194"/>
      <c r="I56" s="194"/>
      <c r="J56" s="194"/>
      <c r="K56" s="194"/>
    </row>
    <row r="57" spans="2:23" s="105" customFormat="1" x14ac:dyDescent="0.2">
      <c r="B57" s="191"/>
      <c r="D57" s="193"/>
    </row>
    <row r="58" spans="2:23" s="105" customFormat="1" x14ac:dyDescent="0.2">
      <c r="B58" s="191"/>
      <c r="D58" s="193"/>
    </row>
    <row r="59" spans="2:23" s="105" customFormat="1" x14ac:dyDescent="0.2">
      <c r="B59" s="191"/>
      <c r="D59" s="193"/>
    </row>
    <row r="60" spans="2:23" s="105" customFormat="1" x14ac:dyDescent="0.2">
      <c r="B60" s="191"/>
      <c r="D60" s="193"/>
    </row>
    <row r="61" spans="2:23" s="105" customFormat="1" x14ac:dyDescent="0.2">
      <c r="B61" s="191"/>
      <c r="D61" s="193"/>
    </row>
  </sheetData>
  <pageMargins left="0.25" right="0.25" top="1.25" bottom="0.75" header="0.3" footer="0.3"/>
  <pageSetup scale="65" fitToHeight="0" orientation="landscape" r:id="rId1"/>
  <headerFooter alignWithMargins="0">
    <oddHeader xml:space="preserve">&amp;CDepartment of Administrative Services
Major Maintenance 
2000
&amp;A
&amp;D
</oddHeader>
    <oddFooter>&amp;LAcct Codes 0017-335-2000
Reversion 6/30/2029
&amp;C&amp;Z&amp;F&amp;R&amp;P/&amp;N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5"/>
  <sheetViews>
    <sheetView zoomScaleNormal="100" workbookViewId="0">
      <selection activeCell="G30" sqref="G30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2" t="s">
        <v>71</v>
      </c>
      <c r="C1" s="3"/>
    </row>
    <row r="2" spans="1:8" ht="15.75" x14ac:dyDescent="0.25">
      <c r="B2" s="6" t="s">
        <v>73</v>
      </c>
    </row>
    <row r="3" spans="1:8" ht="15.75" x14ac:dyDescent="0.25">
      <c r="B3" s="7" t="s">
        <v>74</v>
      </c>
      <c r="E3" s="8" t="s">
        <v>76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66</v>
      </c>
    </row>
    <row r="6" spans="1:8" s="17" customFormat="1" ht="15.75" x14ac:dyDescent="0.25">
      <c r="A6" s="12"/>
      <c r="B6" s="13" t="s">
        <v>75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FINANCIAL!E15</f>
        <v>500000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85</v>
      </c>
      <c r="C10" s="26"/>
      <c r="D10" s="24">
        <f>'#9436.00 DCI Group'!D23</f>
        <v>19937.169999999998</v>
      </c>
      <c r="E10" s="24">
        <f>'#9436.00 DCI Group'!F23</f>
        <v>6745.02</v>
      </c>
      <c r="F10" s="24">
        <f>'#9436.00 DCI Group'!H23</f>
        <v>13192.149999999998</v>
      </c>
      <c r="G10" s="25"/>
      <c r="H10" s="17"/>
    </row>
    <row r="11" spans="1:8" x14ac:dyDescent="0.2">
      <c r="B11" s="5" t="s">
        <v>14</v>
      </c>
      <c r="C11" s="26"/>
      <c r="D11" s="24">
        <f>'#9436.00 PM TIME'!E23</f>
        <v>16000</v>
      </c>
      <c r="E11" s="24">
        <f>'#9436.00 PM TIME'!G23</f>
        <v>1888.89</v>
      </c>
      <c r="F11" s="24">
        <f>'#9436.00 PM TIME'!I23</f>
        <v>14111.11</v>
      </c>
      <c r="G11" s="25"/>
      <c r="H11" s="17"/>
    </row>
    <row r="12" spans="1:8" x14ac:dyDescent="0.2">
      <c r="B12" s="5" t="s">
        <v>15</v>
      </c>
      <c r="C12" s="27"/>
      <c r="D12" s="28">
        <f>'#9436.00 Misc'!G22</f>
        <v>0</v>
      </c>
      <c r="E12" s="28">
        <f>'#9436.00 Misc'!G22</f>
        <v>0</v>
      </c>
      <c r="F12" s="24">
        <f>D12-E12</f>
        <v>0</v>
      </c>
      <c r="G12" s="25"/>
      <c r="H12" s="17"/>
    </row>
    <row r="13" spans="1:8" x14ac:dyDescent="0.2">
      <c r="B13" s="5" t="s">
        <v>93</v>
      </c>
      <c r="C13" s="27"/>
      <c r="D13" s="28">
        <f>'#9436.00 OPN Architects'!D23</f>
        <v>74850</v>
      </c>
      <c r="E13" s="28">
        <f>'#9436.00 OPN Architects'!F23</f>
        <v>0</v>
      </c>
      <c r="F13" s="24">
        <f>'#9436.00 OPN Architects'!H23</f>
        <v>74850</v>
      </c>
      <c r="G13" s="25"/>
      <c r="H13" s="17"/>
    </row>
    <row r="14" spans="1:8" s="17" customFormat="1" ht="13.35" customHeight="1" x14ac:dyDescent="0.2">
      <c r="A14" s="12"/>
      <c r="B14" s="5"/>
      <c r="C14" s="27"/>
      <c r="D14" s="28"/>
      <c r="E14" s="28"/>
      <c r="F14" s="24"/>
      <c r="G14" s="29"/>
    </row>
    <row r="15" spans="1:8" s="30" customFormat="1" ht="24" customHeight="1" thickBot="1" x14ac:dyDescent="0.3">
      <c r="B15" s="31" t="s">
        <v>16</v>
      </c>
      <c r="C15" s="32">
        <f>SUM(C8:C14)</f>
        <v>500000</v>
      </c>
      <c r="D15" s="32">
        <f>SUM(D8:D14)</f>
        <v>110787.17</v>
      </c>
      <c r="E15" s="32">
        <f>SUM(E8:E14)</f>
        <v>8633.91</v>
      </c>
      <c r="F15" s="32">
        <f>SUM(D15-E15)</f>
        <v>102153.26</v>
      </c>
      <c r="G15" s="32">
        <f>C8-D15</f>
        <v>389212.83</v>
      </c>
    </row>
    <row r="16" spans="1:8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</sheetData>
  <pageMargins left="0.25" right="0.25" top="0.95" bottom="0.75" header="0.09" footer="0.3"/>
  <pageSetup scale="93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627"/>
  <sheetViews>
    <sheetView zoomScaleNormal="100" workbookViewId="0">
      <selection activeCell="C32" sqref="C32:C33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42578125" style="65" customWidth="1"/>
    <col min="9" max="16384" width="11.42578125" style="65"/>
  </cols>
  <sheetData>
    <row r="1" spans="1:9" s="35" customFormat="1" ht="24.75" customHeight="1" x14ac:dyDescent="0.25">
      <c r="A1" s="2" t="str">
        <f>'RECAP #9436.00'!B1</f>
        <v>DAS TH Residence Elevator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#9436.00'!B2</f>
        <v>Project # 9436.00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#9436.00'!B3</f>
        <v>Program code 943600</v>
      </c>
      <c r="B3" s="5"/>
      <c r="C3" s="4"/>
      <c r="D3" s="8" t="str">
        <f>'RECAP #9436.00'!E3</f>
        <v>Major Program 4D03</v>
      </c>
      <c r="E3" s="4"/>
      <c r="F3" s="34"/>
      <c r="G3" s="34"/>
    </row>
    <row r="4" spans="1:9" s="35" customFormat="1" ht="15.75" x14ac:dyDescent="0.25">
      <c r="A4" s="36" t="s">
        <v>85</v>
      </c>
      <c r="B4" s="37"/>
      <c r="C4" s="38"/>
      <c r="D4" s="39" t="s">
        <v>89</v>
      </c>
      <c r="E4" s="40"/>
      <c r="F4" s="34"/>
      <c r="G4" s="34"/>
    </row>
    <row r="5" spans="1:9" s="35" customFormat="1" ht="15.75" x14ac:dyDescent="0.25">
      <c r="A5" s="41" t="s">
        <v>86</v>
      </c>
      <c r="B5" s="42"/>
      <c r="C5" s="43"/>
      <c r="D5" s="44" t="s">
        <v>90</v>
      </c>
      <c r="E5" s="45"/>
      <c r="F5" s="46"/>
      <c r="G5" s="47"/>
      <c r="H5" s="42"/>
    </row>
    <row r="6" spans="1:9" s="35" customFormat="1" ht="15.75" x14ac:dyDescent="0.25">
      <c r="A6" s="13" t="str">
        <f>'RECAP #9436.00'!B6</f>
        <v>Project Manager - James T.</v>
      </c>
      <c r="B6" s="11"/>
      <c r="C6" s="48"/>
      <c r="D6" s="49" t="s">
        <v>91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87</v>
      </c>
      <c r="B9" s="60">
        <v>45548</v>
      </c>
      <c r="C9" s="61" t="s">
        <v>88</v>
      </c>
      <c r="D9" s="204">
        <v>19937.169999999998</v>
      </c>
      <c r="E9" s="63">
        <f>D9</f>
        <v>19937.169999999998</v>
      </c>
      <c r="F9" s="64"/>
      <c r="G9" s="64"/>
      <c r="H9" s="64">
        <f>E9</f>
        <v>19937.169999999998</v>
      </c>
    </row>
    <row r="10" spans="1:9" x14ac:dyDescent="0.2">
      <c r="A10" s="59" t="s">
        <v>99</v>
      </c>
      <c r="B10" s="66">
        <v>45590</v>
      </c>
      <c r="C10" s="61" t="s">
        <v>100</v>
      </c>
      <c r="D10" s="63"/>
      <c r="E10" s="63">
        <f t="shared" ref="E10:E21" si="0">E9+D10</f>
        <v>19937.169999999998</v>
      </c>
      <c r="F10" s="207">
        <v>2847.46</v>
      </c>
      <c r="G10" s="64">
        <f t="shared" ref="G10:G21" si="1">G9+F10</f>
        <v>2847.46</v>
      </c>
      <c r="H10" s="64">
        <f t="shared" ref="H10:H21" si="2">H9-F10+D10</f>
        <v>17089.71</v>
      </c>
    </row>
    <row r="11" spans="1:9" x14ac:dyDescent="0.2">
      <c r="A11" s="59" t="s">
        <v>106</v>
      </c>
      <c r="B11" s="60">
        <v>45618</v>
      </c>
      <c r="C11" s="61" t="s">
        <v>107</v>
      </c>
      <c r="D11" s="63"/>
      <c r="E11" s="63">
        <f t="shared" si="0"/>
        <v>19937.169999999998</v>
      </c>
      <c r="F11" s="207">
        <v>3897.56</v>
      </c>
      <c r="G11" s="64">
        <f t="shared" si="1"/>
        <v>6745.02</v>
      </c>
      <c r="H11" s="64">
        <f t="shared" si="2"/>
        <v>13192.15</v>
      </c>
    </row>
    <row r="12" spans="1:9" x14ac:dyDescent="0.2">
      <c r="A12" s="59"/>
      <c r="B12" s="60"/>
      <c r="C12" s="61"/>
      <c r="D12" s="63"/>
      <c r="E12" s="63">
        <f t="shared" si="0"/>
        <v>19937.169999999998</v>
      </c>
      <c r="F12" s="67"/>
      <c r="G12" s="64">
        <f t="shared" si="1"/>
        <v>6745.02</v>
      </c>
      <c r="H12" s="64">
        <f t="shared" si="2"/>
        <v>13192.15</v>
      </c>
    </row>
    <row r="13" spans="1:9" x14ac:dyDescent="0.2">
      <c r="A13" s="59"/>
      <c r="B13" s="60"/>
      <c r="C13" s="61"/>
      <c r="D13" s="63"/>
      <c r="E13" s="63">
        <f t="shared" si="0"/>
        <v>19937.169999999998</v>
      </c>
      <c r="F13" s="67"/>
      <c r="G13" s="64">
        <f t="shared" si="1"/>
        <v>6745.02</v>
      </c>
      <c r="H13" s="64">
        <f t="shared" si="2"/>
        <v>13192.15</v>
      </c>
    </row>
    <row r="14" spans="1:9" x14ac:dyDescent="0.2">
      <c r="A14" s="59"/>
      <c r="B14" s="60"/>
      <c r="C14" s="61"/>
      <c r="D14" s="63"/>
      <c r="E14" s="63">
        <f t="shared" si="0"/>
        <v>19937.169999999998</v>
      </c>
      <c r="F14" s="64"/>
      <c r="G14" s="64">
        <f t="shared" si="1"/>
        <v>6745.02</v>
      </c>
      <c r="H14" s="64">
        <f t="shared" si="2"/>
        <v>13192.15</v>
      </c>
    </row>
    <row r="15" spans="1:9" x14ac:dyDescent="0.2">
      <c r="A15" s="59"/>
      <c r="B15" s="60"/>
      <c r="C15" s="61"/>
      <c r="D15" s="63"/>
      <c r="E15" s="63">
        <f t="shared" si="0"/>
        <v>19937.169999999998</v>
      </c>
      <c r="F15" s="67"/>
      <c r="G15" s="64">
        <f t="shared" si="1"/>
        <v>6745.02</v>
      </c>
      <c r="H15" s="64">
        <f t="shared" si="2"/>
        <v>13192.15</v>
      </c>
    </row>
    <row r="16" spans="1:9" x14ac:dyDescent="0.2">
      <c r="A16" s="59"/>
      <c r="B16" s="60"/>
      <c r="C16" s="61"/>
      <c r="D16" s="63"/>
      <c r="E16" s="63">
        <f t="shared" si="0"/>
        <v>19937.169999999998</v>
      </c>
      <c r="F16" s="67"/>
      <c r="G16" s="64">
        <f t="shared" si="1"/>
        <v>6745.02</v>
      </c>
      <c r="H16" s="64">
        <f t="shared" si="2"/>
        <v>13192.15</v>
      </c>
    </row>
    <row r="17" spans="1:10" x14ac:dyDescent="0.2">
      <c r="A17" s="59"/>
      <c r="B17" s="60"/>
      <c r="C17" s="61"/>
      <c r="D17" s="63"/>
      <c r="E17" s="63">
        <f t="shared" si="0"/>
        <v>19937.169999999998</v>
      </c>
      <c r="F17" s="67"/>
      <c r="G17" s="64">
        <f t="shared" si="1"/>
        <v>6745.02</v>
      </c>
      <c r="H17" s="64">
        <f t="shared" si="2"/>
        <v>13192.15</v>
      </c>
    </row>
    <row r="18" spans="1:10" x14ac:dyDescent="0.2">
      <c r="A18" s="59"/>
      <c r="B18" s="60"/>
      <c r="C18" s="61"/>
      <c r="D18" s="63"/>
      <c r="E18" s="63">
        <f t="shared" si="0"/>
        <v>19937.169999999998</v>
      </c>
      <c r="F18" s="67"/>
      <c r="G18" s="64">
        <f t="shared" si="1"/>
        <v>6745.02</v>
      </c>
      <c r="H18" s="64">
        <f t="shared" si="2"/>
        <v>13192.15</v>
      </c>
    </row>
    <row r="19" spans="1:10" x14ac:dyDescent="0.2">
      <c r="A19" s="59"/>
      <c r="B19" s="60"/>
      <c r="C19" s="61"/>
      <c r="D19" s="63"/>
      <c r="E19" s="63">
        <f t="shared" si="0"/>
        <v>19937.169999999998</v>
      </c>
      <c r="F19" s="64"/>
      <c r="G19" s="64">
        <f t="shared" si="1"/>
        <v>6745.02</v>
      </c>
      <c r="H19" s="64">
        <f t="shared" si="2"/>
        <v>13192.15</v>
      </c>
    </row>
    <row r="20" spans="1:10" x14ac:dyDescent="0.2">
      <c r="A20" s="59"/>
      <c r="B20" s="60"/>
      <c r="C20" s="61"/>
      <c r="D20" s="63"/>
      <c r="E20" s="63">
        <f t="shared" si="0"/>
        <v>19937.169999999998</v>
      </c>
      <c r="F20" s="64"/>
      <c r="G20" s="64">
        <f t="shared" si="1"/>
        <v>6745.02</v>
      </c>
      <c r="H20" s="64">
        <f t="shared" si="2"/>
        <v>13192.15</v>
      </c>
    </row>
    <row r="21" spans="1:10" x14ac:dyDescent="0.2">
      <c r="A21" s="59"/>
      <c r="B21" s="60"/>
      <c r="C21" s="68"/>
      <c r="D21" s="63"/>
      <c r="E21" s="63">
        <f t="shared" si="0"/>
        <v>19937.169999999998</v>
      </c>
      <c r="F21" s="64"/>
      <c r="G21" s="64">
        <f t="shared" si="1"/>
        <v>6745.02</v>
      </c>
      <c r="H21" s="64">
        <f t="shared" si="2"/>
        <v>13192.15</v>
      </c>
    </row>
    <row r="22" spans="1:10" x14ac:dyDescent="0.2">
      <c r="A22" s="59"/>
      <c r="B22" s="61"/>
      <c r="C22" s="69"/>
      <c r="D22" s="64"/>
      <c r="E22" s="64"/>
      <c r="F22" s="64"/>
      <c r="G22" s="64"/>
      <c r="H22" s="64"/>
    </row>
    <row r="23" spans="1:10" ht="13.5" thickBot="1" x14ac:dyDescent="0.25">
      <c r="A23" s="59"/>
      <c r="B23" s="70"/>
      <c r="C23" s="71" t="s">
        <v>28</v>
      </c>
      <c r="D23" s="72">
        <f>SUM(D9:D22)</f>
        <v>19937.169999999998</v>
      </c>
      <c r="E23" s="72"/>
      <c r="F23" s="72">
        <f>SUM(F9:F22)</f>
        <v>6745.02</v>
      </c>
      <c r="G23" s="72"/>
      <c r="H23" s="72">
        <f>D23-F23</f>
        <v>13192.149999999998</v>
      </c>
    </row>
    <row r="24" spans="1:10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10" x14ac:dyDescent="0.2">
      <c r="A25" s="73"/>
      <c r="B25" s="61"/>
      <c r="C25" s="69"/>
      <c r="D25" s="64"/>
      <c r="E25" s="64"/>
      <c r="F25" s="64"/>
      <c r="G25" s="64"/>
      <c r="H25" s="64"/>
    </row>
    <row r="26" spans="1:10" x14ac:dyDescent="0.2">
      <c r="A26" s="73"/>
      <c r="B26" s="61"/>
      <c r="C26" s="200"/>
      <c r="D26" s="201"/>
      <c r="E26" s="201"/>
      <c r="F26" s="201"/>
      <c r="G26" s="201"/>
      <c r="H26" s="201"/>
      <c r="I26" s="202"/>
      <c r="J26" s="202"/>
    </row>
    <row r="27" spans="1:10" x14ac:dyDescent="0.2">
      <c r="A27" s="73"/>
      <c r="B27" s="61"/>
      <c r="C27" s="200"/>
      <c r="D27" s="201"/>
      <c r="E27" s="201"/>
      <c r="F27" s="201"/>
      <c r="G27" s="201"/>
      <c r="H27" s="201"/>
      <c r="I27" s="202"/>
      <c r="J27" s="202"/>
    </row>
    <row r="28" spans="1:10" x14ac:dyDescent="0.2">
      <c r="A28" s="73"/>
      <c r="B28" s="61"/>
      <c r="C28" s="200"/>
      <c r="D28" s="201"/>
      <c r="E28" s="201"/>
      <c r="F28" s="201"/>
      <c r="G28" s="201"/>
      <c r="H28" s="201"/>
      <c r="I28" s="202"/>
      <c r="J28" s="202"/>
    </row>
    <row r="29" spans="1:10" x14ac:dyDescent="0.2">
      <c r="A29" s="73"/>
      <c r="B29" s="61"/>
      <c r="C29" s="200"/>
      <c r="D29" s="203"/>
      <c r="E29" s="201"/>
      <c r="F29" s="203"/>
      <c r="G29" s="201"/>
      <c r="H29" s="203"/>
      <c r="I29" s="202"/>
      <c r="J29" s="202"/>
    </row>
    <row r="30" spans="1:10" x14ac:dyDescent="0.2">
      <c r="A30" s="73"/>
      <c r="B30" s="61"/>
      <c r="C30" s="69"/>
      <c r="D30" s="64"/>
      <c r="E30" s="64"/>
      <c r="F30" s="64"/>
      <c r="G30" s="64"/>
      <c r="H30" s="64"/>
    </row>
    <row r="31" spans="1:10" x14ac:dyDescent="0.2">
      <c r="A31" s="73"/>
      <c r="B31" s="61"/>
      <c r="C31" s="69"/>
      <c r="D31" s="64"/>
      <c r="E31" s="64"/>
      <c r="F31" s="64"/>
      <c r="G31" s="64"/>
      <c r="H31" s="64"/>
    </row>
    <row r="32" spans="1:10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3" priority="1" operator="greaterThan">
      <formula>$H$23</formula>
    </cfRule>
  </conditionalFormatting>
  <pageMargins left="0.25" right="0.25" top="0.95" bottom="0.75" header="0.09" footer="0.3"/>
  <pageSetup scale="76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627"/>
  <sheetViews>
    <sheetView zoomScaleNormal="100" workbookViewId="0">
      <selection activeCell="E28" sqref="E28"/>
    </sheetView>
  </sheetViews>
  <sheetFormatPr defaultColWidth="11.42578125" defaultRowHeight="12.75" x14ac:dyDescent="0.2"/>
  <cols>
    <col min="1" max="1" width="25" style="76" customWidth="1"/>
    <col min="2" max="3" width="9.42578125" style="77" customWidth="1"/>
    <col min="4" max="4" width="35.8554687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2" style="65" customWidth="1"/>
    <col min="10" max="16384" width="11.42578125" style="65"/>
  </cols>
  <sheetData>
    <row r="1" spans="1:10" s="35" customFormat="1" ht="24.75" customHeight="1" x14ac:dyDescent="0.25">
      <c r="A1" s="2" t="str">
        <f>'RECAP #9436.00'!B1</f>
        <v>DAS TH Residence Elevator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#9436.00'!B2</f>
        <v>Project # 9436.00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#9436.00'!B3</f>
        <v>Program code 943600</v>
      </c>
      <c r="B3" s="5"/>
      <c r="C3" s="5"/>
      <c r="D3" s="4"/>
      <c r="E3" s="8" t="str">
        <f>'RECAP #9436.00'!E3</f>
        <v>Major Program 4D03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67</v>
      </c>
      <c r="B6" s="11"/>
      <c r="C6" s="11"/>
      <c r="D6" s="48"/>
      <c r="E6" s="44" t="s">
        <v>77</v>
      </c>
      <c r="F6" s="50"/>
      <c r="G6" s="51"/>
      <c r="H6" s="47"/>
      <c r="I6" s="42"/>
    </row>
    <row r="7" spans="1:10" s="35" customFormat="1" ht="15.75" x14ac:dyDescent="0.25">
      <c r="A7" s="13" t="str">
        <f>'RECAP #9436.00'!B6</f>
        <v>Project Manager - James T.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04">
        <v>16000</v>
      </c>
      <c r="F9" s="63">
        <f>E9</f>
        <v>16000</v>
      </c>
      <c r="G9" s="64"/>
      <c r="H9" s="64"/>
      <c r="I9" s="64">
        <f>F9</f>
        <v>16000</v>
      </c>
    </row>
    <row r="10" spans="1:10" x14ac:dyDescent="0.2">
      <c r="A10" s="205" t="s">
        <v>92</v>
      </c>
      <c r="B10" s="60">
        <v>45574</v>
      </c>
      <c r="C10" s="206">
        <v>2507</v>
      </c>
      <c r="D10" s="83" t="s">
        <v>101</v>
      </c>
      <c r="E10" s="63"/>
      <c r="F10" s="63">
        <f t="shared" ref="F10:F21" si="0">F9+E10</f>
        <v>16000</v>
      </c>
      <c r="G10" s="207">
        <f>94.4+34.36</f>
        <v>128.76</v>
      </c>
      <c r="H10" s="64">
        <f t="shared" ref="H10:H21" si="1">H9+G10</f>
        <v>128.76</v>
      </c>
      <c r="I10" s="64">
        <f t="shared" ref="I10:I21" si="2">I9-G10+E10</f>
        <v>15871.24</v>
      </c>
    </row>
    <row r="11" spans="1:10" x14ac:dyDescent="0.2">
      <c r="A11" s="205" t="s">
        <v>92</v>
      </c>
      <c r="B11" s="60">
        <v>45574</v>
      </c>
      <c r="C11" s="206">
        <v>9500</v>
      </c>
      <c r="D11" s="83" t="s">
        <v>102</v>
      </c>
      <c r="E11" s="63"/>
      <c r="F11" s="63">
        <f t="shared" si="0"/>
        <v>16000</v>
      </c>
      <c r="G11" s="207">
        <f>74+1071.4</f>
        <v>1145.4000000000001</v>
      </c>
      <c r="H11" s="64">
        <f t="shared" si="1"/>
        <v>1274.1600000000001</v>
      </c>
      <c r="I11" s="64">
        <f t="shared" si="2"/>
        <v>14725.84</v>
      </c>
    </row>
    <row r="12" spans="1:10" x14ac:dyDescent="0.2">
      <c r="A12" s="205" t="s">
        <v>103</v>
      </c>
      <c r="B12" s="60">
        <v>45603</v>
      </c>
      <c r="C12" s="206">
        <v>2507</v>
      </c>
      <c r="D12" s="83" t="s">
        <v>104</v>
      </c>
      <c r="E12" s="63"/>
      <c r="F12" s="63">
        <f t="shared" si="0"/>
        <v>16000</v>
      </c>
      <c r="G12" s="207">
        <f>26.24+53.29</f>
        <v>79.53</v>
      </c>
      <c r="H12" s="64">
        <f t="shared" si="1"/>
        <v>1353.69</v>
      </c>
      <c r="I12" s="64">
        <f t="shared" si="2"/>
        <v>14646.31</v>
      </c>
    </row>
    <row r="13" spans="1:10" x14ac:dyDescent="0.2">
      <c r="A13" s="205" t="s">
        <v>103</v>
      </c>
      <c r="B13" s="60">
        <v>45603</v>
      </c>
      <c r="C13" s="206">
        <v>9500</v>
      </c>
      <c r="D13" s="83" t="s">
        <v>105</v>
      </c>
      <c r="E13" s="63"/>
      <c r="F13" s="63">
        <f t="shared" si="0"/>
        <v>16000</v>
      </c>
      <c r="G13" s="207">
        <f>43.5+491.7</f>
        <v>535.20000000000005</v>
      </c>
      <c r="H13" s="64">
        <f t="shared" si="1"/>
        <v>1888.89</v>
      </c>
      <c r="I13" s="64">
        <f t="shared" si="2"/>
        <v>14111.109999999999</v>
      </c>
    </row>
    <row r="14" spans="1:10" x14ac:dyDescent="0.2">
      <c r="A14" s="85"/>
      <c r="B14" s="60"/>
      <c r="C14" s="60"/>
      <c r="D14" s="83"/>
      <c r="E14" s="63"/>
      <c r="F14" s="63">
        <f t="shared" si="0"/>
        <v>16000</v>
      </c>
      <c r="G14" s="64"/>
      <c r="H14" s="64">
        <f t="shared" si="1"/>
        <v>1888.89</v>
      </c>
      <c r="I14" s="64">
        <f t="shared" si="2"/>
        <v>14111.109999999999</v>
      </c>
    </row>
    <row r="15" spans="1:10" x14ac:dyDescent="0.2">
      <c r="A15" s="85"/>
      <c r="B15" s="60"/>
      <c r="C15" s="60"/>
      <c r="D15" s="83"/>
      <c r="E15" s="63"/>
      <c r="F15" s="63">
        <f t="shared" si="0"/>
        <v>16000</v>
      </c>
      <c r="G15" s="67"/>
      <c r="H15" s="64">
        <f t="shared" si="1"/>
        <v>1888.89</v>
      </c>
      <c r="I15" s="64">
        <f t="shared" si="2"/>
        <v>14111.109999999999</v>
      </c>
    </row>
    <row r="16" spans="1:10" x14ac:dyDescent="0.2">
      <c r="A16" s="85"/>
      <c r="B16" s="60"/>
      <c r="C16" s="60"/>
      <c r="D16" s="83"/>
      <c r="E16" s="63"/>
      <c r="F16" s="63">
        <f t="shared" si="0"/>
        <v>16000</v>
      </c>
      <c r="G16" s="67"/>
      <c r="H16" s="64">
        <f t="shared" si="1"/>
        <v>1888.89</v>
      </c>
      <c r="I16" s="64">
        <f t="shared" si="2"/>
        <v>14111.109999999999</v>
      </c>
    </row>
    <row r="17" spans="1:9" x14ac:dyDescent="0.2">
      <c r="A17" s="85"/>
      <c r="B17" s="60"/>
      <c r="C17" s="60"/>
      <c r="D17" s="83"/>
      <c r="E17" s="63"/>
      <c r="F17" s="63">
        <f t="shared" si="0"/>
        <v>16000</v>
      </c>
      <c r="G17" s="67"/>
      <c r="H17" s="64">
        <f t="shared" si="1"/>
        <v>1888.89</v>
      </c>
      <c r="I17" s="64">
        <f t="shared" si="2"/>
        <v>14111.109999999999</v>
      </c>
    </row>
    <row r="18" spans="1:9" x14ac:dyDescent="0.2">
      <c r="A18" s="85"/>
      <c r="B18" s="60"/>
      <c r="C18" s="60"/>
      <c r="D18" s="83"/>
      <c r="E18" s="63"/>
      <c r="F18" s="63">
        <f t="shared" si="0"/>
        <v>16000</v>
      </c>
      <c r="G18" s="67"/>
      <c r="H18" s="64">
        <f t="shared" si="1"/>
        <v>1888.89</v>
      </c>
      <c r="I18" s="64">
        <f t="shared" si="2"/>
        <v>14111.109999999999</v>
      </c>
    </row>
    <row r="19" spans="1:9" x14ac:dyDescent="0.2">
      <c r="A19" s="82"/>
      <c r="B19" s="60"/>
      <c r="C19" s="60"/>
      <c r="D19" s="83"/>
      <c r="E19" s="63"/>
      <c r="F19" s="63">
        <f t="shared" si="0"/>
        <v>16000</v>
      </c>
      <c r="G19" s="64"/>
      <c r="H19" s="64">
        <f t="shared" si="1"/>
        <v>1888.89</v>
      </c>
      <c r="I19" s="64">
        <f t="shared" si="2"/>
        <v>14111.109999999999</v>
      </c>
    </row>
    <row r="20" spans="1:9" x14ac:dyDescent="0.2">
      <c r="A20" s="82"/>
      <c r="B20" s="60"/>
      <c r="C20" s="60"/>
      <c r="D20" s="83"/>
      <c r="E20" s="63"/>
      <c r="F20" s="63">
        <f t="shared" si="0"/>
        <v>16000</v>
      </c>
      <c r="G20" s="64"/>
      <c r="H20" s="64">
        <f t="shared" si="1"/>
        <v>1888.89</v>
      </c>
      <c r="I20" s="64">
        <f t="shared" si="2"/>
        <v>14111.109999999999</v>
      </c>
    </row>
    <row r="21" spans="1:9" x14ac:dyDescent="0.2">
      <c r="A21" s="82"/>
      <c r="B21" s="60"/>
      <c r="C21" s="60"/>
      <c r="D21" s="86"/>
      <c r="E21" s="63"/>
      <c r="F21" s="63">
        <f t="shared" si="0"/>
        <v>16000</v>
      </c>
      <c r="G21" s="64"/>
      <c r="H21" s="64">
        <f t="shared" si="1"/>
        <v>1888.89</v>
      </c>
      <c r="I21" s="64">
        <f t="shared" si="2"/>
        <v>14111.109999999999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16000</v>
      </c>
      <c r="F23" s="72"/>
      <c r="G23" s="72">
        <f>SUM(G9:G22)</f>
        <v>1888.89</v>
      </c>
      <c r="H23" s="72"/>
      <c r="I23" s="72">
        <f>E23-G23</f>
        <v>14111.11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66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0"/>
    <pageSetUpPr fitToPage="1"/>
  </sheetPr>
  <dimension ref="A1:AD41"/>
  <sheetViews>
    <sheetView zoomScaleNormal="100" workbookViewId="0">
      <selection activeCell="G31" sqref="G31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#9436.00'!B1</f>
        <v>DAS TH Residence Elevator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#9436.00'!B2</f>
        <v>Project # 9436.00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#9436.00'!B3</f>
        <v>Program code 943600</v>
      </c>
      <c r="E3" s="8" t="str">
        <f>'RECAP #9436.00'!E3</f>
        <v>Major Program 4D03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68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#9436.00'!B6</f>
        <v>Project Manager - James T.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0.95" bottom="0.75" header="0.09" footer="0.3"/>
  <pageSetup scale="79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627"/>
  <sheetViews>
    <sheetView zoomScaleNormal="100" workbookViewId="0">
      <selection activeCell="D9" sqref="D9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42578125" style="65" customWidth="1"/>
    <col min="9" max="16384" width="11.42578125" style="65"/>
  </cols>
  <sheetData>
    <row r="1" spans="1:9" s="35" customFormat="1" ht="24.75" customHeight="1" x14ac:dyDescent="0.25">
      <c r="A1" s="2" t="str">
        <f>'RECAP #9436.00'!B1</f>
        <v>DAS TH Residence Elevator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#9436.00'!B2</f>
        <v>Project # 9436.00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#9436.00'!B3</f>
        <v>Program code 943600</v>
      </c>
      <c r="B3" s="5"/>
      <c r="C3" s="4"/>
      <c r="D3" s="8" t="str">
        <f>'RECAP #9436.00'!E3</f>
        <v>Major Program 4D03</v>
      </c>
      <c r="E3" s="4"/>
      <c r="F3" s="34"/>
      <c r="G3" s="34"/>
    </row>
    <row r="4" spans="1:9" s="35" customFormat="1" ht="15.75" x14ac:dyDescent="0.25">
      <c r="A4" s="36" t="s">
        <v>93</v>
      </c>
      <c r="B4" s="37"/>
      <c r="C4" s="38"/>
      <c r="D4" s="39" t="s">
        <v>95</v>
      </c>
      <c r="E4" s="40"/>
      <c r="F4" s="34"/>
      <c r="G4" s="34"/>
    </row>
    <row r="5" spans="1:9" s="35" customFormat="1" ht="15.75" x14ac:dyDescent="0.25">
      <c r="A5" s="41" t="s">
        <v>94</v>
      </c>
      <c r="B5" s="42"/>
      <c r="C5" s="43"/>
      <c r="D5" s="44" t="s">
        <v>96</v>
      </c>
      <c r="E5" s="45"/>
      <c r="F5" s="46"/>
      <c r="G5" s="47"/>
      <c r="H5" s="42"/>
    </row>
    <row r="6" spans="1:9" s="35" customFormat="1" ht="15.75" x14ac:dyDescent="0.25">
      <c r="A6" s="13" t="str">
        <f>'RECAP #9436.00'!B6</f>
        <v>Project Manager - James T.</v>
      </c>
      <c r="B6" s="11"/>
      <c r="C6" s="48"/>
      <c r="D6" s="49" t="s">
        <v>97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98</v>
      </c>
      <c r="B9" s="60">
        <v>45582</v>
      </c>
      <c r="C9" s="61" t="s">
        <v>88</v>
      </c>
      <c r="D9" s="204">
        <v>74850</v>
      </c>
      <c r="E9" s="63">
        <f>D9</f>
        <v>74850</v>
      </c>
      <c r="F9" s="64"/>
      <c r="G9" s="64"/>
      <c r="H9" s="64">
        <f>E9</f>
        <v>74850</v>
      </c>
    </row>
    <row r="10" spans="1:9" x14ac:dyDescent="0.2">
      <c r="A10" s="59"/>
      <c r="B10" s="66"/>
      <c r="C10" s="61"/>
      <c r="D10" s="63"/>
      <c r="E10" s="63">
        <f t="shared" ref="E10:E21" si="0">E9+D10</f>
        <v>74850</v>
      </c>
      <c r="F10" s="67"/>
      <c r="G10" s="64">
        <f t="shared" ref="G10:G21" si="1">G9+F10</f>
        <v>0</v>
      </c>
      <c r="H10" s="64">
        <f t="shared" ref="H10:H21" si="2">H9-F10+D10</f>
        <v>74850</v>
      </c>
    </row>
    <row r="11" spans="1:9" x14ac:dyDescent="0.2">
      <c r="A11" s="59"/>
      <c r="B11" s="60"/>
      <c r="C11" s="61"/>
      <c r="D11" s="63"/>
      <c r="E11" s="63">
        <f t="shared" si="0"/>
        <v>74850</v>
      </c>
      <c r="F11" s="67"/>
      <c r="G11" s="64">
        <f t="shared" si="1"/>
        <v>0</v>
      </c>
      <c r="H11" s="64">
        <f t="shared" si="2"/>
        <v>74850</v>
      </c>
    </row>
    <row r="12" spans="1:9" x14ac:dyDescent="0.2">
      <c r="A12" s="59"/>
      <c r="B12" s="60"/>
      <c r="C12" s="61"/>
      <c r="D12" s="63"/>
      <c r="E12" s="63">
        <f t="shared" si="0"/>
        <v>74850</v>
      </c>
      <c r="F12" s="67"/>
      <c r="G12" s="64">
        <f t="shared" si="1"/>
        <v>0</v>
      </c>
      <c r="H12" s="64">
        <f t="shared" si="2"/>
        <v>74850</v>
      </c>
    </row>
    <row r="13" spans="1:9" x14ac:dyDescent="0.2">
      <c r="A13" s="59"/>
      <c r="B13" s="60"/>
      <c r="C13" s="61"/>
      <c r="D13" s="63"/>
      <c r="E13" s="63">
        <f t="shared" si="0"/>
        <v>74850</v>
      </c>
      <c r="F13" s="67"/>
      <c r="G13" s="64">
        <f t="shared" si="1"/>
        <v>0</v>
      </c>
      <c r="H13" s="64">
        <f t="shared" si="2"/>
        <v>74850</v>
      </c>
    </row>
    <row r="14" spans="1:9" x14ac:dyDescent="0.2">
      <c r="A14" s="59"/>
      <c r="B14" s="60"/>
      <c r="C14" s="61"/>
      <c r="D14" s="63"/>
      <c r="E14" s="63">
        <f t="shared" si="0"/>
        <v>74850</v>
      </c>
      <c r="F14" s="64"/>
      <c r="G14" s="64">
        <f t="shared" si="1"/>
        <v>0</v>
      </c>
      <c r="H14" s="64">
        <f t="shared" si="2"/>
        <v>74850</v>
      </c>
    </row>
    <row r="15" spans="1:9" x14ac:dyDescent="0.2">
      <c r="A15" s="59"/>
      <c r="B15" s="60"/>
      <c r="C15" s="61"/>
      <c r="D15" s="63"/>
      <c r="E15" s="63">
        <f t="shared" si="0"/>
        <v>74850</v>
      </c>
      <c r="F15" s="67"/>
      <c r="G15" s="64">
        <f t="shared" si="1"/>
        <v>0</v>
      </c>
      <c r="H15" s="64">
        <f t="shared" si="2"/>
        <v>74850</v>
      </c>
    </row>
    <row r="16" spans="1:9" x14ac:dyDescent="0.2">
      <c r="A16" s="59"/>
      <c r="B16" s="60"/>
      <c r="C16" s="61"/>
      <c r="D16" s="63"/>
      <c r="E16" s="63">
        <f t="shared" si="0"/>
        <v>74850</v>
      </c>
      <c r="F16" s="67"/>
      <c r="G16" s="64">
        <f t="shared" si="1"/>
        <v>0</v>
      </c>
      <c r="H16" s="64">
        <f t="shared" si="2"/>
        <v>74850</v>
      </c>
    </row>
    <row r="17" spans="1:10" x14ac:dyDescent="0.2">
      <c r="A17" s="59"/>
      <c r="B17" s="60"/>
      <c r="C17" s="61"/>
      <c r="D17" s="63"/>
      <c r="E17" s="63">
        <f t="shared" si="0"/>
        <v>74850</v>
      </c>
      <c r="F17" s="67"/>
      <c r="G17" s="64">
        <f t="shared" si="1"/>
        <v>0</v>
      </c>
      <c r="H17" s="64">
        <f t="shared" si="2"/>
        <v>74850</v>
      </c>
    </row>
    <row r="18" spans="1:10" x14ac:dyDescent="0.2">
      <c r="A18" s="59"/>
      <c r="B18" s="60"/>
      <c r="C18" s="61"/>
      <c r="D18" s="63"/>
      <c r="E18" s="63">
        <f t="shared" si="0"/>
        <v>74850</v>
      </c>
      <c r="F18" s="67"/>
      <c r="G18" s="64">
        <f t="shared" si="1"/>
        <v>0</v>
      </c>
      <c r="H18" s="64">
        <f t="shared" si="2"/>
        <v>74850</v>
      </c>
    </row>
    <row r="19" spans="1:10" x14ac:dyDescent="0.2">
      <c r="A19" s="59"/>
      <c r="B19" s="60"/>
      <c r="C19" s="61"/>
      <c r="D19" s="63"/>
      <c r="E19" s="63">
        <f t="shared" si="0"/>
        <v>74850</v>
      </c>
      <c r="F19" s="64"/>
      <c r="G19" s="64">
        <f t="shared" si="1"/>
        <v>0</v>
      </c>
      <c r="H19" s="64">
        <f t="shared" si="2"/>
        <v>74850</v>
      </c>
    </row>
    <row r="20" spans="1:10" x14ac:dyDescent="0.2">
      <c r="A20" s="59"/>
      <c r="B20" s="60"/>
      <c r="C20" s="61"/>
      <c r="D20" s="63"/>
      <c r="E20" s="63">
        <f t="shared" si="0"/>
        <v>74850</v>
      </c>
      <c r="F20" s="64"/>
      <c r="G20" s="64">
        <f t="shared" si="1"/>
        <v>0</v>
      </c>
      <c r="H20" s="64">
        <f t="shared" si="2"/>
        <v>74850</v>
      </c>
    </row>
    <row r="21" spans="1:10" x14ac:dyDescent="0.2">
      <c r="A21" s="59"/>
      <c r="B21" s="60"/>
      <c r="C21" s="68"/>
      <c r="D21" s="63"/>
      <c r="E21" s="63">
        <f t="shared" si="0"/>
        <v>74850</v>
      </c>
      <c r="F21" s="64"/>
      <c r="G21" s="64">
        <f t="shared" si="1"/>
        <v>0</v>
      </c>
      <c r="H21" s="64">
        <f t="shared" si="2"/>
        <v>74850</v>
      </c>
    </row>
    <row r="22" spans="1:10" x14ac:dyDescent="0.2">
      <c r="A22" s="59"/>
      <c r="B22" s="61"/>
      <c r="C22" s="69"/>
      <c r="D22" s="64"/>
      <c r="E22" s="64"/>
      <c r="F22" s="64"/>
      <c r="G22" s="64"/>
      <c r="H22" s="64"/>
    </row>
    <row r="23" spans="1:10" ht="13.5" thickBot="1" x14ac:dyDescent="0.25">
      <c r="A23" s="59"/>
      <c r="B23" s="70"/>
      <c r="C23" s="71" t="s">
        <v>28</v>
      </c>
      <c r="D23" s="72">
        <f>SUM(D9:D22)</f>
        <v>74850</v>
      </c>
      <c r="E23" s="72"/>
      <c r="F23" s="72">
        <f>SUM(F9:F22)</f>
        <v>0</v>
      </c>
      <c r="G23" s="72"/>
      <c r="H23" s="72">
        <f>D23-F23</f>
        <v>74850</v>
      </c>
    </row>
    <row r="24" spans="1:10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10" x14ac:dyDescent="0.2">
      <c r="A25" s="73"/>
      <c r="B25" s="61"/>
      <c r="C25" s="69"/>
      <c r="D25" s="64"/>
      <c r="E25" s="64"/>
      <c r="F25" s="64"/>
      <c r="G25" s="64"/>
      <c r="H25" s="64"/>
    </row>
    <row r="26" spans="1:10" x14ac:dyDescent="0.2">
      <c r="A26" s="73"/>
      <c r="B26" s="61"/>
      <c r="C26" s="200"/>
      <c r="D26" s="201"/>
      <c r="E26" s="201"/>
      <c r="F26" s="201"/>
      <c r="G26" s="201"/>
      <c r="H26" s="201"/>
      <c r="I26" s="202"/>
      <c r="J26" s="202"/>
    </row>
    <row r="27" spans="1:10" x14ac:dyDescent="0.2">
      <c r="A27" s="73"/>
      <c r="B27" s="61"/>
      <c r="C27" s="200"/>
      <c r="D27" s="201"/>
      <c r="E27" s="201"/>
      <c r="F27" s="201"/>
      <c r="G27" s="201"/>
      <c r="H27" s="201"/>
      <c r="I27" s="202"/>
      <c r="J27" s="202"/>
    </row>
    <row r="28" spans="1:10" x14ac:dyDescent="0.2">
      <c r="A28" s="73"/>
      <c r="B28" s="61"/>
      <c r="C28" s="200"/>
      <c r="D28" s="201"/>
      <c r="E28" s="201"/>
      <c r="F28" s="201"/>
      <c r="G28" s="201"/>
      <c r="H28" s="201"/>
      <c r="I28" s="202"/>
      <c r="J28" s="202"/>
    </row>
    <row r="29" spans="1:10" x14ac:dyDescent="0.2">
      <c r="A29" s="73"/>
      <c r="B29" s="61"/>
      <c r="C29" s="200"/>
      <c r="D29" s="203"/>
      <c r="E29" s="201"/>
      <c r="F29" s="203"/>
      <c r="G29" s="201"/>
      <c r="H29" s="203"/>
      <c r="I29" s="202"/>
      <c r="J29" s="202"/>
    </row>
    <row r="30" spans="1:10" x14ac:dyDescent="0.2">
      <c r="A30" s="73"/>
      <c r="B30" s="61"/>
      <c r="C30" s="69"/>
      <c r="D30" s="64"/>
      <c r="E30" s="64"/>
      <c r="F30" s="64"/>
      <c r="G30" s="64"/>
      <c r="H30" s="64"/>
    </row>
    <row r="31" spans="1:10" x14ac:dyDescent="0.2">
      <c r="A31" s="73"/>
      <c r="B31" s="61"/>
      <c r="C31" s="69"/>
      <c r="D31" s="64"/>
      <c r="E31" s="64"/>
      <c r="F31" s="64"/>
      <c r="G31" s="64"/>
      <c r="H31" s="64"/>
    </row>
    <row r="32" spans="1:10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2" priority="1" operator="greaterThan">
      <formula>$H$23</formula>
    </cfRule>
  </conditionalFormatting>
  <pageMargins left="0.25" right="0.25" top="0.95" bottom="0.75" header="0.09" footer="0.3"/>
  <pageSetup scale="76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24"/>
  <sheetViews>
    <sheetView zoomScaleNormal="100" workbookViewId="0">
      <selection activeCell="C9" sqref="C9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2" t="s">
        <v>79</v>
      </c>
      <c r="C1" s="3"/>
    </row>
    <row r="2" spans="1:8" ht="15.75" x14ac:dyDescent="0.25">
      <c r="B2" s="6" t="s">
        <v>81</v>
      </c>
    </row>
    <row r="3" spans="1:8" ht="15.75" x14ac:dyDescent="0.25">
      <c r="B3" s="7" t="s">
        <v>82</v>
      </c>
      <c r="E3" s="8" t="s">
        <v>76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66</v>
      </c>
    </row>
    <row r="6" spans="1:8" s="17" customFormat="1" ht="15.75" x14ac:dyDescent="0.25">
      <c r="A6" s="12"/>
      <c r="B6" s="13" t="s">
        <v>83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FINANCIAL!G16</f>
        <v>4600000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f>'#9440.00 Vendor A'!D23</f>
        <v>0</v>
      </c>
      <c r="E10" s="24">
        <f>'#9440.00 Vendor A'!F23</f>
        <v>0</v>
      </c>
      <c r="F10" s="24">
        <f>'#9440.00 Vendor A'!H23</f>
        <v>0</v>
      </c>
      <c r="G10" s="25"/>
      <c r="H10" s="17"/>
    </row>
    <row r="11" spans="1:8" x14ac:dyDescent="0.2">
      <c r="B11" s="5" t="s">
        <v>14</v>
      </c>
      <c r="C11" s="26"/>
      <c r="D11" s="24">
        <f>'#9440.00 PM TIME'!E23</f>
        <v>75000</v>
      </c>
      <c r="E11" s="24">
        <f>'#9440.00 PM TIME'!G23</f>
        <v>765.53</v>
      </c>
      <c r="F11" s="24">
        <f>'#9440.00 PM TIME'!I23</f>
        <v>74234.47</v>
      </c>
      <c r="G11" s="25"/>
      <c r="H11" s="17"/>
    </row>
    <row r="12" spans="1:8" x14ac:dyDescent="0.2">
      <c r="B12" s="5" t="s">
        <v>15</v>
      </c>
      <c r="C12" s="27"/>
      <c r="D12" s="28">
        <f>'#9440.00 Misc '!G22</f>
        <v>0</v>
      </c>
      <c r="E12" s="28">
        <f>'#9440.00 Misc '!G22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4600000</v>
      </c>
      <c r="D14" s="32">
        <f>SUM(D8:D13)</f>
        <v>75000</v>
      </c>
      <c r="E14" s="32">
        <f>SUM(E8:E13)</f>
        <v>765.53</v>
      </c>
      <c r="F14" s="32">
        <f>SUM(D14-E14)</f>
        <v>74234.47</v>
      </c>
      <c r="G14" s="32">
        <f>C8-D14</f>
        <v>4525000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</sheetData>
  <pageMargins left="0.25" right="0.25" top="0.95" bottom="0.75" header="0.09" footer="0.3"/>
  <pageSetup scale="93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  <pageSetUpPr fitToPage="1"/>
  </sheetPr>
  <dimension ref="A1:I627"/>
  <sheetViews>
    <sheetView zoomScaleNormal="100" workbookViewId="0">
      <selection activeCell="C34" sqref="C34:C37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16384" width="11.42578125" style="65"/>
  </cols>
  <sheetData>
    <row r="1" spans="1:9" s="35" customFormat="1" ht="24.75" customHeight="1" x14ac:dyDescent="0.25">
      <c r="A1" s="2" t="str">
        <f>'RECAP #9440.00'!B1</f>
        <v>DAS CC Elevator Replacements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#9440.00'!B2</f>
        <v>Project # 9440.00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#9440.00'!B3</f>
        <v>Program code 944000</v>
      </c>
      <c r="B3" s="5"/>
      <c r="C3" s="4"/>
      <c r="D3" s="8" t="str">
        <f>'RECAP #9440.00'!E3</f>
        <v>Major Program 4D03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67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#9440.00'!B6</f>
        <v>Project Manager - Brad T.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/>
      <c r="D26" s="64"/>
      <c r="E26" s="64"/>
      <c r="F26" s="64"/>
      <c r="G26" s="64"/>
      <c r="H26" s="64"/>
    </row>
    <row r="27" spans="1:8" x14ac:dyDescent="0.2">
      <c r="A27" s="73"/>
      <c r="B27" s="61"/>
      <c r="C27" s="69"/>
      <c r="D27" s="64"/>
      <c r="E27" s="64"/>
      <c r="F27" s="64"/>
      <c r="G27" s="64"/>
      <c r="H27" s="64"/>
    </row>
    <row r="28" spans="1:8" x14ac:dyDescent="0.2">
      <c r="A28" s="73"/>
      <c r="B28" s="61"/>
      <c r="C28" s="69"/>
      <c r="D28" s="64"/>
      <c r="E28" s="64"/>
      <c r="F28" s="64"/>
      <c r="G28" s="64"/>
      <c r="H28" s="64"/>
    </row>
    <row r="29" spans="1:8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1" priority="1" operator="greaterThan">
      <formula>$H$23</formula>
    </cfRule>
  </conditionalFormatting>
  <pageMargins left="0.25" right="0.25" top="0.95" bottom="0.75" header="0.09" footer="0.3"/>
  <pageSetup scale="77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627"/>
  <sheetViews>
    <sheetView zoomScaleNormal="100" workbookViewId="0">
      <selection activeCell="P19" sqref="P19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4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2.7109375" style="65" customWidth="1"/>
    <col min="10" max="16384" width="11.42578125" style="65"/>
  </cols>
  <sheetData>
    <row r="1" spans="1:10" s="35" customFormat="1" ht="24.75" customHeight="1" x14ac:dyDescent="0.25">
      <c r="A1" s="2" t="str">
        <f>'RECAP #9440.00'!B1</f>
        <v>DAS CC Elevator Replacements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#9440.00'!B2</f>
        <v>Project # 9440.00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#9440.00'!B3</f>
        <v>Program code 944000</v>
      </c>
      <c r="B3" s="5"/>
      <c r="C3" s="5"/>
      <c r="D3" s="4"/>
      <c r="E3" s="8" t="str">
        <f>'RECAP #9440.00'!E3</f>
        <v>Major Program 4D03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67</v>
      </c>
      <c r="B6" s="11"/>
      <c r="C6" s="11"/>
      <c r="D6" s="48"/>
      <c r="E6" s="44" t="s">
        <v>84</v>
      </c>
      <c r="F6" s="50"/>
      <c r="G6" s="51"/>
      <c r="H6" s="47"/>
      <c r="I6" s="42"/>
    </row>
    <row r="7" spans="1:10" s="35" customFormat="1" ht="15.75" x14ac:dyDescent="0.25">
      <c r="A7" s="13" t="str">
        <f>'RECAP #9440.00'!B6</f>
        <v>Project Manager - Brad T.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04">
        <v>75000</v>
      </c>
      <c r="F9" s="63">
        <f>E9</f>
        <v>75000</v>
      </c>
      <c r="G9" s="64"/>
      <c r="H9" s="64"/>
      <c r="I9" s="64">
        <f>F9</f>
        <v>75000</v>
      </c>
    </row>
    <row r="10" spans="1:10" x14ac:dyDescent="0.2">
      <c r="A10" s="205" t="s">
        <v>92</v>
      </c>
      <c r="B10" s="60">
        <v>45574</v>
      </c>
      <c r="C10" s="206">
        <v>2507</v>
      </c>
      <c r="D10" s="83" t="s">
        <v>101</v>
      </c>
      <c r="E10" s="63"/>
      <c r="F10" s="63">
        <f t="shared" ref="F10:F21" si="0">F9+E10</f>
        <v>75000</v>
      </c>
      <c r="G10" s="207">
        <f>32.59+11.92</f>
        <v>44.510000000000005</v>
      </c>
      <c r="H10" s="64">
        <f t="shared" ref="H10:H21" si="1">H9+G10</f>
        <v>44.510000000000005</v>
      </c>
      <c r="I10" s="64">
        <f t="shared" ref="I10:I21" si="2">I9-G10+E10</f>
        <v>74955.490000000005</v>
      </c>
    </row>
    <row r="11" spans="1:10" x14ac:dyDescent="0.2">
      <c r="A11" s="205" t="s">
        <v>92</v>
      </c>
      <c r="B11" s="60">
        <v>45574</v>
      </c>
      <c r="C11" s="206">
        <v>9500</v>
      </c>
      <c r="D11" s="83" t="s">
        <v>102</v>
      </c>
      <c r="E11" s="63"/>
      <c r="F11" s="63">
        <f t="shared" si="0"/>
        <v>75000</v>
      </c>
      <c r="G11" s="207">
        <f>25.5+369.6</f>
        <v>395.1</v>
      </c>
      <c r="H11" s="64">
        <f t="shared" si="1"/>
        <v>439.61</v>
      </c>
      <c r="I11" s="64">
        <f t="shared" si="2"/>
        <v>74560.39</v>
      </c>
    </row>
    <row r="12" spans="1:10" x14ac:dyDescent="0.2">
      <c r="A12" s="205" t="s">
        <v>103</v>
      </c>
      <c r="B12" s="60">
        <v>45603</v>
      </c>
      <c r="C12" s="206">
        <v>2507</v>
      </c>
      <c r="D12" s="83" t="s">
        <v>104</v>
      </c>
      <c r="E12" s="63"/>
      <c r="F12" s="63">
        <f t="shared" si="0"/>
        <v>75000</v>
      </c>
      <c r="G12" s="207">
        <f>13.97+28.75</f>
        <v>42.72</v>
      </c>
      <c r="H12" s="64">
        <f t="shared" si="1"/>
        <v>482.33000000000004</v>
      </c>
      <c r="I12" s="64">
        <f t="shared" si="2"/>
        <v>74517.67</v>
      </c>
    </row>
    <row r="13" spans="1:10" x14ac:dyDescent="0.2">
      <c r="A13" s="205" t="s">
        <v>103</v>
      </c>
      <c r="B13" s="60">
        <v>45603</v>
      </c>
      <c r="C13" s="206">
        <v>9500</v>
      </c>
      <c r="D13" s="83" t="s">
        <v>105</v>
      </c>
      <c r="E13" s="63"/>
      <c r="F13" s="63">
        <f t="shared" si="0"/>
        <v>75000</v>
      </c>
      <c r="G13" s="207">
        <f>22.5+260.7</f>
        <v>283.2</v>
      </c>
      <c r="H13" s="64">
        <f t="shared" si="1"/>
        <v>765.53</v>
      </c>
      <c r="I13" s="64">
        <f t="shared" si="2"/>
        <v>74234.47</v>
      </c>
    </row>
    <row r="14" spans="1:10" x14ac:dyDescent="0.2">
      <c r="A14" s="85"/>
      <c r="B14" s="60"/>
      <c r="C14" s="60"/>
      <c r="D14" s="83"/>
      <c r="E14" s="63"/>
      <c r="F14" s="63">
        <f t="shared" si="0"/>
        <v>75000</v>
      </c>
      <c r="G14" s="64"/>
      <c r="H14" s="64">
        <f t="shared" si="1"/>
        <v>765.53</v>
      </c>
      <c r="I14" s="64">
        <f t="shared" si="2"/>
        <v>74234.47</v>
      </c>
    </row>
    <row r="15" spans="1:10" x14ac:dyDescent="0.2">
      <c r="A15" s="85"/>
      <c r="B15" s="60"/>
      <c r="C15" s="60"/>
      <c r="D15" s="83"/>
      <c r="E15" s="63"/>
      <c r="F15" s="63">
        <f t="shared" si="0"/>
        <v>75000</v>
      </c>
      <c r="G15" s="67"/>
      <c r="H15" s="64">
        <f t="shared" si="1"/>
        <v>765.53</v>
      </c>
      <c r="I15" s="64">
        <f t="shared" si="2"/>
        <v>74234.47</v>
      </c>
    </row>
    <row r="16" spans="1:10" x14ac:dyDescent="0.2">
      <c r="A16" s="85"/>
      <c r="B16" s="60"/>
      <c r="C16" s="60"/>
      <c r="D16" s="83"/>
      <c r="E16" s="63"/>
      <c r="F16" s="63">
        <f t="shared" si="0"/>
        <v>75000</v>
      </c>
      <c r="G16" s="67"/>
      <c r="H16" s="64">
        <f t="shared" si="1"/>
        <v>765.53</v>
      </c>
      <c r="I16" s="64">
        <f t="shared" si="2"/>
        <v>74234.47</v>
      </c>
    </row>
    <row r="17" spans="1:9" x14ac:dyDescent="0.2">
      <c r="A17" s="85"/>
      <c r="B17" s="60"/>
      <c r="C17" s="60"/>
      <c r="D17" s="83"/>
      <c r="E17" s="63"/>
      <c r="F17" s="63">
        <f t="shared" si="0"/>
        <v>75000</v>
      </c>
      <c r="G17" s="67"/>
      <c r="H17" s="64">
        <f t="shared" si="1"/>
        <v>765.53</v>
      </c>
      <c r="I17" s="64">
        <f t="shared" si="2"/>
        <v>74234.47</v>
      </c>
    </row>
    <row r="18" spans="1:9" x14ac:dyDescent="0.2">
      <c r="A18" s="85"/>
      <c r="B18" s="60"/>
      <c r="C18" s="60"/>
      <c r="D18" s="83"/>
      <c r="E18" s="63"/>
      <c r="F18" s="63">
        <f t="shared" si="0"/>
        <v>75000</v>
      </c>
      <c r="G18" s="67"/>
      <c r="H18" s="64">
        <f t="shared" si="1"/>
        <v>765.53</v>
      </c>
      <c r="I18" s="64">
        <f t="shared" si="2"/>
        <v>74234.47</v>
      </c>
    </row>
    <row r="19" spans="1:9" x14ac:dyDescent="0.2">
      <c r="A19" s="82"/>
      <c r="B19" s="60"/>
      <c r="C19" s="60"/>
      <c r="D19" s="83"/>
      <c r="E19" s="63"/>
      <c r="F19" s="63">
        <f t="shared" si="0"/>
        <v>75000</v>
      </c>
      <c r="G19" s="64"/>
      <c r="H19" s="64">
        <f t="shared" si="1"/>
        <v>765.53</v>
      </c>
      <c r="I19" s="64">
        <f t="shared" si="2"/>
        <v>74234.47</v>
      </c>
    </row>
    <row r="20" spans="1:9" x14ac:dyDescent="0.2">
      <c r="A20" s="82"/>
      <c r="B20" s="60"/>
      <c r="C20" s="60"/>
      <c r="D20" s="83"/>
      <c r="E20" s="63"/>
      <c r="F20" s="63">
        <f t="shared" si="0"/>
        <v>75000</v>
      </c>
      <c r="G20" s="64"/>
      <c r="H20" s="64">
        <f t="shared" si="1"/>
        <v>765.53</v>
      </c>
      <c r="I20" s="64">
        <f t="shared" si="2"/>
        <v>74234.47</v>
      </c>
    </row>
    <row r="21" spans="1:9" x14ac:dyDescent="0.2">
      <c r="A21" s="82"/>
      <c r="B21" s="60"/>
      <c r="C21" s="60"/>
      <c r="D21" s="86"/>
      <c r="E21" s="63"/>
      <c r="F21" s="63">
        <f t="shared" si="0"/>
        <v>75000</v>
      </c>
      <c r="G21" s="64"/>
      <c r="H21" s="64">
        <f t="shared" si="1"/>
        <v>765.53</v>
      </c>
      <c r="I21" s="64">
        <f t="shared" si="2"/>
        <v>74234.47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75000</v>
      </c>
      <c r="F23" s="72"/>
      <c r="G23" s="72">
        <f>SUM(G9:G22)</f>
        <v>765.53</v>
      </c>
      <c r="H23" s="72"/>
      <c r="I23" s="72">
        <f>E23-G23</f>
        <v>74234.47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67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30"/>
    <pageSetUpPr fitToPage="1"/>
  </sheetPr>
  <dimension ref="A1:AD41"/>
  <sheetViews>
    <sheetView zoomScaleNormal="100" workbookViewId="0"/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#9440.00'!B1</f>
        <v>DAS CC Elevator Replacements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#9440.00'!B2</f>
        <v>Project # 9440.00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#9440.00'!B3</f>
        <v>Program code 944000</v>
      </c>
      <c r="E3" s="8" t="str">
        <f>'RECAP #9440.00'!E3</f>
        <v>Major Program 4D03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68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#9440.00'!B6</f>
        <v>Project Manager - Brad T.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0.95" bottom="0.75" header="0.09" footer="0.3"/>
  <pageSetup scale="79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5">
    <tabColor indexed="30"/>
    <pageSetUpPr fitToPage="1"/>
  </sheetPr>
  <dimension ref="A1:H24"/>
  <sheetViews>
    <sheetView topLeftCell="A4" zoomScaleNormal="100" workbookViewId="0">
      <selection activeCell="C34" sqref="C34:C37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2" t="s">
        <v>0</v>
      </c>
      <c r="C1" s="3"/>
    </row>
    <row r="2" spans="1:8" ht="15.75" x14ac:dyDescent="0.25">
      <c r="B2" s="6" t="s">
        <v>1</v>
      </c>
    </row>
    <row r="3" spans="1:8" ht="15.75" x14ac:dyDescent="0.25">
      <c r="B3" s="7" t="s">
        <v>2</v>
      </c>
      <c r="E3" s="8" t="s">
        <v>3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66</v>
      </c>
    </row>
    <row r="6" spans="1:8" s="17" customFormat="1" ht="15.75" x14ac:dyDescent="0.25">
      <c r="A6" s="12"/>
      <c r="B6" s="13" t="s">
        <v>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v>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f>'#XXXX.XX Vendor A'!D23</f>
        <v>0</v>
      </c>
      <c r="E10" s="24">
        <f>'#XXXX.XX Vendor A'!F23</f>
        <v>0</v>
      </c>
      <c r="F10" s="24">
        <f>'#XXXX.XX Vendor A'!H23</f>
        <v>0</v>
      </c>
      <c r="G10" s="25"/>
      <c r="H10" s="17"/>
    </row>
    <row r="11" spans="1:8" x14ac:dyDescent="0.2">
      <c r="B11" s="5" t="s">
        <v>14</v>
      </c>
      <c r="C11" s="26"/>
      <c r="D11" s="24">
        <f>'#XXXX.XX PM TIME'!E23</f>
        <v>0</v>
      </c>
      <c r="E11" s="24">
        <f>'#XXXX.XX PM TIME'!G23</f>
        <v>0</v>
      </c>
      <c r="F11" s="24">
        <f>'#XXXX.XX PM TIME'!I23</f>
        <v>0</v>
      </c>
      <c r="G11" s="25"/>
      <c r="H11" s="17"/>
    </row>
    <row r="12" spans="1:8" x14ac:dyDescent="0.2">
      <c r="B12" s="5" t="s">
        <v>15</v>
      </c>
      <c r="C12" s="27"/>
      <c r="D12" s="28">
        <f>'#XXXX.XX Misc'!G22</f>
        <v>0</v>
      </c>
      <c r="E12" s="28">
        <f>'#XXXX.XX Misc'!G22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0</v>
      </c>
      <c r="D14" s="32">
        <f>SUM(D8:D13)</f>
        <v>0</v>
      </c>
      <c r="E14" s="32">
        <f>SUM(E8:E13)</f>
        <v>0</v>
      </c>
      <c r="F14" s="32">
        <f>SUM(D14-E14)</f>
        <v>0</v>
      </c>
      <c r="G14" s="32">
        <f>C8-D14</f>
        <v>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</sheetData>
  <pageMargins left="0.25" right="0.25" top="0.95" bottom="0.75" header="0.09" footer="0.3"/>
  <pageSetup scale="93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76">
    <tabColor rgb="FF0070C0"/>
    <pageSetUpPr fitToPage="1"/>
  </sheetPr>
  <dimension ref="A1:I627"/>
  <sheetViews>
    <sheetView zoomScaleNormal="100" workbookViewId="0">
      <selection activeCell="C34" sqref="C34:C37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16384" width="11.42578125" style="65"/>
  </cols>
  <sheetData>
    <row r="1" spans="1:9" s="35" customFormat="1" ht="24.75" customHeight="1" x14ac:dyDescent="0.25">
      <c r="A1" s="2" t="str">
        <f>'RECAP #XXXX.XX'!B1</f>
        <v>xxx xxxxxxxxxxxxxxxxxxxxx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#XXXX.XX'!B2</f>
        <v>Project # xxxx.xx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#XXXX.XX'!B3</f>
        <v>Program code xxxxxx</v>
      </c>
      <c r="B3" s="5"/>
      <c r="C3" s="4"/>
      <c r="D3" s="8" t="str">
        <f>'RECAP #XXXX.XX'!E3</f>
        <v>Major Program xxxx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67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#XXXX.XX'!B6</f>
        <v>Project Manager - xxxxxxxxxxxxxxxxxxx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/>
      <c r="D26" s="64"/>
      <c r="E26" s="64"/>
      <c r="F26" s="64"/>
      <c r="G26" s="64"/>
      <c r="H26" s="64"/>
    </row>
    <row r="27" spans="1:8" x14ac:dyDescent="0.2">
      <c r="A27" s="73"/>
      <c r="B27" s="61"/>
      <c r="C27" s="69"/>
      <c r="D27" s="64"/>
      <c r="E27" s="64"/>
      <c r="F27" s="64"/>
      <c r="G27" s="64"/>
      <c r="H27" s="64"/>
    </row>
    <row r="28" spans="1:8" x14ac:dyDescent="0.2">
      <c r="A28" s="73"/>
      <c r="B28" s="61"/>
      <c r="C28" s="69"/>
      <c r="D28" s="64"/>
      <c r="E28" s="64"/>
      <c r="F28" s="64"/>
      <c r="G28" s="64"/>
      <c r="H28" s="64"/>
    </row>
    <row r="29" spans="1:8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0" priority="1" operator="greaterThan">
      <formula>$H$23</formula>
    </cfRule>
  </conditionalFormatting>
  <pageMargins left="0.25" right="0.25" top="0.95" bottom="0.75" header="0.09" footer="0.3"/>
  <pageSetup scale="77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7">
    <tabColor indexed="30"/>
    <pageSetUpPr fitToPage="1"/>
  </sheetPr>
  <dimension ref="A1:J627"/>
  <sheetViews>
    <sheetView zoomScaleNormal="100" workbookViewId="0">
      <selection activeCell="C34" sqref="C34:C37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16384" width="11.42578125" style="65"/>
  </cols>
  <sheetData>
    <row r="1" spans="1:10" s="35" customFormat="1" ht="24.75" customHeight="1" x14ac:dyDescent="0.25">
      <c r="A1" s="2" t="str">
        <f>'RECAP #XXXX.XX'!B1</f>
        <v>xxx xxxxxxxxxxxxxxxxxxxxx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#XXXX.XX'!B2</f>
        <v>Project # xxxx.xx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#XXXX.XX'!B3</f>
        <v>Program code xxxxxx</v>
      </c>
      <c r="B3" s="5"/>
      <c r="C3" s="5"/>
      <c r="D3" s="4"/>
      <c r="E3" s="8" t="str">
        <f>'RECAP #XXXX.XX'!E3</f>
        <v>Major Program xxxx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67</v>
      </c>
      <c r="B6" s="11"/>
      <c r="C6" s="11"/>
      <c r="D6" s="48"/>
      <c r="E6" s="44" t="s">
        <v>30</v>
      </c>
      <c r="F6" s="50"/>
      <c r="G6" s="51"/>
      <c r="H6" s="47"/>
      <c r="I6" s="42"/>
    </row>
    <row r="7" spans="1:10" s="35" customFormat="1" ht="15.75" x14ac:dyDescent="0.25">
      <c r="A7" s="13" t="str">
        <f>'RECAP #XXXX.XX'!B6</f>
        <v>Project Manager - xxxxxxxxxxxxxxxxxxx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73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8">
    <tabColor indexed="30"/>
    <pageSetUpPr fitToPage="1"/>
  </sheetPr>
  <dimension ref="A1:AD41"/>
  <sheetViews>
    <sheetView zoomScaleNormal="100" workbookViewId="0">
      <selection activeCell="C34" sqref="C34:C37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#XXXX.XX'!B1</f>
        <v>xxx xxxxxxxxxxxxxxxxxxxxx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#XXXX.XX'!B2</f>
        <v>Project # xxxx.xx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#XXXX.XX'!B3</f>
        <v>Program code xxxxxx</v>
      </c>
      <c r="E3" s="8" t="str">
        <f>'RECAP #XXXX.XX'!E3</f>
        <v>Major Program xxxx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68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#XXXX.XX'!B6</f>
        <v>Project Manager - xxxxxxxxxxxxxxxxxxx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0.95" bottom="0.75" header="0.09" footer="0.3"/>
  <pageSetup scale="79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Language</vt:lpstr>
      <vt:lpstr>FINANCIAL</vt:lpstr>
      <vt:lpstr>RECAP #9436.00</vt:lpstr>
      <vt:lpstr>#9436.00 DCI Group</vt:lpstr>
      <vt:lpstr>#9436.00 PM TIME</vt:lpstr>
      <vt:lpstr>#9436.00 Misc</vt:lpstr>
      <vt:lpstr>#9436.00 OPN Architects</vt:lpstr>
      <vt:lpstr>RECAP #9440.00</vt:lpstr>
      <vt:lpstr>#9440.00 Vendor A</vt:lpstr>
      <vt:lpstr>#9440.00 PM TIME</vt:lpstr>
      <vt:lpstr>#9440.00 Misc </vt:lpstr>
      <vt:lpstr>RECAP #XXXX.XX</vt:lpstr>
      <vt:lpstr>#XXXX.XX Vendor A</vt:lpstr>
      <vt:lpstr>#XXXX.XX PM TIME</vt:lpstr>
      <vt:lpstr>#XXXX.XX Misc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Kleene, Jennifer [DAS]</cp:lastModifiedBy>
  <cp:lastPrinted>2024-12-02T15:16:10Z</cp:lastPrinted>
  <dcterms:created xsi:type="dcterms:W3CDTF">2015-06-05T18:17:20Z</dcterms:created>
  <dcterms:modified xsi:type="dcterms:W3CDTF">2024-12-11T23:58:47Z</dcterms:modified>
</cp:coreProperties>
</file>