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2000 Elevators\"/>
    </mc:Choice>
  </mc:AlternateContent>
  <xr:revisionPtr revIDLastSave="0" documentId="13_ncr:1_{A9D5D395-F85E-4A17-840E-54F9F6E1A7A7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RECAP #9440.00" sheetId="12" r:id="rId8"/>
    <sheet name="#9440.00 OPN Architects" sheetId="17" r:id="rId9"/>
    <sheet name="#9440.00 PM TIME" sheetId="14" r:id="rId10"/>
    <sheet name="#9440.00 Misc " sheetId="15" r:id="rId11"/>
    <sheet name="#9440.00 DCI Group" sheetId="13" r:id="rId12"/>
    <sheet name="RECAP #XXXX.XX" sheetId="2" r:id="rId13"/>
    <sheet name="#XXXX.XX Vendor A" sheetId="3" r:id="rId14"/>
    <sheet name="#XXXX.XX PM TIME" sheetId="4" r:id="rId15"/>
    <sheet name="#XXXX.XX Misc" sheetId="5" r:id="rId16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26" i="13" l="1"/>
  <c r="H98" i="17" l="1"/>
  <c r="F99" i="17"/>
  <c r="H99" i="17"/>
  <c r="D99" i="17"/>
  <c r="H31" i="17" l="1"/>
  <c r="H95" i="17"/>
  <c r="H92" i="17"/>
  <c r="H93" i="17"/>
  <c r="H94" i="17"/>
  <c r="H91" i="17"/>
  <c r="H87" i="17"/>
  <c r="H84" i="17"/>
  <c r="H85" i="17"/>
  <c r="H86" i="17"/>
  <c r="H83" i="17"/>
  <c r="H79" i="17"/>
  <c r="H76" i="17"/>
  <c r="H77" i="17"/>
  <c r="H78" i="17"/>
  <c r="H75" i="17"/>
  <c r="H71" i="17"/>
  <c r="H68" i="17"/>
  <c r="H69" i="17"/>
  <c r="H70" i="17"/>
  <c r="H67" i="17"/>
  <c r="H63" i="17"/>
  <c r="H60" i="17"/>
  <c r="H61" i="17"/>
  <c r="H62" i="17"/>
  <c r="H59" i="17"/>
  <c r="H55" i="17"/>
  <c r="H52" i="17"/>
  <c r="H53" i="17"/>
  <c r="H54" i="17"/>
  <c r="H51" i="17"/>
  <c r="H47" i="17"/>
  <c r="H44" i="17"/>
  <c r="H45" i="17"/>
  <c r="H46" i="17"/>
  <c r="H43" i="17"/>
  <c r="H39" i="17"/>
  <c r="H36" i="17"/>
  <c r="H37" i="17"/>
  <c r="H38" i="17"/>
  <c r="H35" i="17"/>
  <c r="H28" i="17"/>
  <c r="H29" i="17"/>
  <c r="H30" i="17"/>
  <c r="H27" i="17"/>
  <c r="F63" i="17"/>
  <c r="D63" i="17"/>
  <c r="F95" i="17"/>
  <c r="D95" i="17"/>
  <c r="F87" i="17"/>
  <c r="D87" i="17"/>
  <c r="F79" i="17"/>
  <c r="D79" i="17"/>
  <c r="F71" i="17"/>
  <c r="D71" i="17"/>
  <c r="F55" i="17"/>
  <c r="D55" i="17"/>
  <c r="F47" i="17"/>
  <c r="D47" i="17"/>
  <c r="F39" i="17"/>
  <c r="D39" i="17"/>
  <c r="D31" i="17"/>
  <c r="E10" i="12" l="1"/>
  <c r="F31" i="17"/>
  <c r="F23" i="17"/>
  <c r="D23" i="17"/>
  <c r="H23" i="17" s="1"/>
  <c r="F10" i="12" s="1"/>
  <c r="G11" i="17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10" i="17"/>
  <c r="E9" i="17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A6" i="17"/>
  <c r="D3" i="17"/>
  <c r="A3" i="17"/>
  <c r="A2" i="17"/>
  <c r="A1" i="17"/>
  <c r="D13" i="12"/>
  <c r="D10" i="12" l="1"/>
  <c r="E10" i="17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D28" i="13"/>
  <c r="H27" i="13"/>
  <c r="F28" i="13"/>
  <c r="H26" i="13"/>
  <c r="H28" i="13" l="1"/>
  <c r="G15" i="14"/>
  <c r="G14" i="14"/>
  <c r="G15" i="10"/>
  <c r="G14" i="10"/>
  <c r="G13" i="14"/>
  <c r="G12" i="14"/>
  <c r="G13" i="10"/>
  <c r="G12" i="10"/>
  <c r="F23" i="16"/>
  <c r="E13" i="8" s="1"/>
  <c r="D23" i="16"/>
  <c r="D13" i="8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G11" i="14"/>
  <c r="G23" i="14" s="1"/>
  <c r="G10" i="14"/>
  <c r="G11" i="10"/>
  <c r="G10" i="10"/>
  <c r="G22" i="15"/>
  <c r="E12" i="12" s="1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A7" i="15"/>
  <c r="E3" i="15"/>
  <c r="A3" i="15"/>
  <c r="A2" i="15"/>
  <c r="A1" i="15"/>
  <c r="E23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F9" i="14"/>
  <c r="I9" i="14"/>
  <c r="I10" i="14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E13" i="12" s="1"/>
  <c r="D23" i="13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D11" i="12"/>
  <c r="C8" i="8"/>
  <c r="G22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9" i="11"/>
  <c r="A7" i="11"/>
  <c r="E3" i="11"/>
  <c r="A3" i="11"/>
  <c r="A2" i="11"/>
  <c r="A1" i="11"/>
  <c r="E23" i="10"/>
  <c r="D11" i="8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H23" i="9" s="1"/>
  <c r="F10" i="8" s="1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C15" i="8"/>
  <c r="E12" i="8"/>
  <c r="D12" i="8"/>
  <c r="F12" i="8" s="1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40" i="6" s="1"/>
  <c r="E7" i="6" s="1"/>
  <c r="E8" i="6" s="1"/>
  <c r="K42" i="6" s="1"/>
  <c r="G19" i="6"/>
  <c r="G18" i="6"/>
  <c r="G17" i="6"/>
  <c r="E40" i="6"/>
  <c r="G15" i="6"/>
  <c r="D4" i="6"/>
  <c r="E6" i="6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I23" i="4" s="1"/>
  <c r="F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A7" i="4"/>
  <c r="E3" i="4"/>
  <c r="A3" i="4"/>
  <c r="A2" i="4"/>
  <c r="A1" i="4"/>
  <c r="F23" i="3"/>
  <c r="E10" i="2" s="1"/>
  <c r="D23" i="3"/>
  <c r="G10" i="3"/>
  <c r="G11" i="3"/>
  <c r="G12" i="3" s="1"/>
  <c r="G13" i="3" s="1"/>
  <c r="G14" i="3" s="1"/>
  <c r="G15" i="3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D11" i="2"/>
  <c r="G16" i="6"/>
  <c r="C8" i="12" s="1"/>
  <c r="F11" i="4"/>
  <c r="F12" i="4" s="1"/>
  <c r="F13" i="4" s="1"/>
  <c r="F14" i="4" s="1"/>
  <c r="F15" i="4"/>
  <c r="F16" i="4" s="1"/>
  <c r="F17" i="4" s="1"/>
  <c r="F18" i="4" s="1"/>
  <c r="F19" i="4" s="1"/>
  <c r="F20" i="4" s="1"/>
  <c r="F21" i="4" s="1"/>
  <c r="J44" i="6"/>
  <c r="D12" i="12"/>
  <c r="F12" i="12" s="1"/>
  <c r="E10" i="16"/>
  <c r="E11" i="16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G23" i="10"/>
  <c r="E11" i="8" s="1"/>
  <c r="H10" i="10"/>
  <c r="H11" i="10" s="1"/>
  <c r="H12" i="10"/>
  <c r="H13" i="10" s="1"/>
  <c r="H14" i="10"/>
  <c r="H15" i="10" s="1"/>
  <c r="H16" i="10" s="1"/>
  <c r="H17" i="10" s="1"/>
  <c r="H18" i="10" s="1"/>
  <c r="H19" i="10" s="1"/>
  <c r="H20" i="10" s="1"/>
  <c r="H21" i="10" s="1"/>
  <c r="H23" i="16" l="1"/>
  <c r="F13" i="8" s="1"/>
  <c r="I23" i="10"/>
  <c r="D10" i="8"/>
  <c r="D15" i="8" s="1"/>
  <c r="E15" i="8"/>
  <c r="I15" i="6" s="1"/>
  <c r="H23" i="13"/>
  <c r="F13" i="12" s="1"/>
  <c r="E12" i="2"/>
  <c r="E14" i="2" s="1"/>
  <c r="D12" i="2"/>
  <c r="F12" i="2" s="1"/>
  <c r="D15" i="12"/>
  <c r="G15" i="12" s="1"/>
  <c r="K16" i="6" s="1"/>
  <c r="E11" i="12"/>
  <c r="E15" i="12" s="1"/>
  <c r="I16" i="6" s="1"/>
  <c r="I23" i="14"/>
  <c r="H23" i="3"/>
  <c r="F10" i="2" s="1"/>
  <c r="D10" i="2"/>
  <c r="D14" i="2" s="1"/>
  <c r="C15" i="12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N15" i="6" l="1"/>
  <c r="F11" i="8"/>
  <c r="I40" i="6"/>
  <c r="F15" i="8"/>
  <c r="J15" i="6" s="1"/>
  <c r="H15" i="6"/>
  <c r="G15" i="8"/>
  <c r="K15" i="6" s="1"/>
  <c r="K40" i="6" s="1"/>
  <c r="K43" i="6" s="1"/>
  <c r="F15" i="12"/>
  <c r="J16" i="6" s="1"/>
  <c r="H16" i="6"/>
  <c r="G14" i="2"/>
  <c r="F14" i="2"/>
  <c r="N16" i="6"/>
  <c r="N40" i="6" s="1"/>
  <c r="F11" i="12"/>
  <c r="H40" i="6" l="1"/>
  <c r="J45" i="6" s="1"/>
  <c r="K45" i="6" s="1"/>
  <c r="K46" i="6" s="1"/>
  <c r="J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<sst xmlns="http://schemas.openxmlformats.org/spreadsheetml/2006/main" count="395" uniqueCount="138">
  <si>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</si>
  <si>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</si>
  <si>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</si>
  <si>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</si>
  <si>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</si>
  <si>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</si>
  <si>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</si>
  <si>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</si>
  <si>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</si>
  <si>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</si>
  <si>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</si>
  <si>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</si>
  <si>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</si>
  <si>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</si>
  <si>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</si>
  <si>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</si>
  <si>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</si>
  <si>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</si>
  <si>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</si>
  <si>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</si>
  <si>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</si>
  <si>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</si>
  <si>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</si>
  <si>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</si>
  <si>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</si>
  <si>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</si>
  <si>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</si>
  <si>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</si>
  <si>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</si>
  <si>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</si>
  <si>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</si>
  <si>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</si>
  <si>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</si>
  <si>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</si>
  <si>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</si>
  <si>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</si>
  <si>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</si>
  <si>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</si>
  <si>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</si>
  <si>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</si>
  <si>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</si>
  <si>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</si>
  <si>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</si>
  <si>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</si>
  <si>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</si>
  <si>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</si>
  <si>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</si>
  <si>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</si>
  <si>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</si>
  <si>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</si>
  <si>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</si>
  <si>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</si>
  <si>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</si>
  <si>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</si>
  <si>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</si>
  <si>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</si>
  <si>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</si>
  <si>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</si>
  <si>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</si>
  <si>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</si>
  <si>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</si>
  <si>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</si>
  <si>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</si>
  <si>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</si>
  <si>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</si>
  <si>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</si>
  <si>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</si>
  <si>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</si>
  <si>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</si>
  <si>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</si>
  <si>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</si>
  <si>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</si>
  <si>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</si>
  <si>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</si>
  <si>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</si>
  <si>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</si>
  <si>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</si>
  <si>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</si>
  <si>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</si>
  <si>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</si>
  <si>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</si>
  <si>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</si>
  <si>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</si>
  <si>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</si>
  <si>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</si>
  <si>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</si>
  <si>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</si>
  <si>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</si>
  <si>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</si>
  <si>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</si>
  <si>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</si>
  <si>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</si>
  <si>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</si>
  <si>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</si>
  <si>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</si>
  <si>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</si>
  <si>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</si>
  <si>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</si>
  <si>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</si>
  <si>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</si>
  <si>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</si>
  <si>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</si>
  <si>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</si>
  <si>
    <t>IET DAS202504115300001</t>
  </si>
  <si>
    <t xml:space="preserve">Finance Support for October 1-31,2024 </t>
  </si>
  <si>
    <t>DAS Services for October 1-31,2024</t>
  </si>
  <si>
    <t>PRC 3352525PB7906</t>
  </si>
  <si>
    <t>Inv. 24-039 PC 02</t>
  </si>
  <si>
    <t>IET DAS202505115300001</t>
  </si>
  <si>
    <t>Finance Support for November 1-30 2024</t>
  </si>
  <si>
    <t>DAS Support for November 1-30 2024</t>
  </si>
  <si>
    <t xml:space="preserve">Totals: </t>
  </si>
  <si>
    <t>PRC 3352529PA1901</t>
  </si>
  <si>
    <t>Inv. 24835000-1</t>
  </si>
  <si>
    <t>Activity code: CMGR</t>
  </si>
  <si>
    <t>PO 33525313901</t>
  </si>
  <si>
    <t>CM Staff Hours</t>
  </si>
  <si>
    <t>Reimbursables Expense</t>
  </si>
  <si>
    <t>PO 33525353900</t>
  </si>
  <si>
    <t>RPF94400-01</t>
  </si>
  <si>
    <t>DSGN</t>
  </si>
  <si>
    <t>50% CDs</t>
  </si>
  <si>
    <t>Final CDs</t>
  </si>
  <si>
    <t>Bid</t>
  </si>
  <si>
    <t>Construction Admin</t>
  </si>
  <si>
    <t>Grimes Building Freight Elevator #113</t>
  </si>
  <si>
    <t>Hoover bldg Freight Elevator #1494</t>
  </si>
  <si>
    <t>IA Wrokforce Development Elevator #115</t>
  </si>
  <si>
    <t>IA Workforce Development #117</t>
  </si>
  <si>
    <t>Lucas Bldg Passenger Hydraulic Elevator #4174</t>
  </si>
  <si>
    <t>Jesse Parker Bldg Passenger Hydraulic Elevator #120</t>
  </si>
  <si>
    <t>Jesse Parker Bldg Passenger Hydraulic Elevator #2502</t>
  </si>
  <si>
    <t>Oran Pape Bldg Freight Traction Elevator #11589</t>
  </si>
  <si>
    <t>Total:</t>
  </si>
  <si>
    <t>IA Workforce Development #110</t>
  </si>
  <si>
    <t>CO #1</t>
  </si>
  <si>
    <t>PRC 3352531PA3901</t>
  </si>
  <si>
    <t>Inv. 24-044 PC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</si>
</sst>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7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8" fillId="0" borderId="0" xfId="6" applyFont="1"/>
    <xf numFmtId="164" fontId="18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19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0" fillId="0" borderId="0" xfId="4" applyNumberFormat="1" applyFont="1" applyFill="1" applyBorder="1"/>
    <xf numFmtId="0" fontId="21" fillId="0" borderId="0" xfId="4" applyFont="1"/>
    <xf numFmtId="40" fontId="19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19" fillId="0" borderId="0" xfId="4" applyNumberFormat="1" applyFont="1"/>
    <xf numFmtId="40" fontId="19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2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3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4" fillId="0" borderId="0" xfId="0" applyFont="1" applyBorder="1"/>
    <xf numFmtId="40" fontId="5" fillId="0" borderId="0" xfId="5" applyNumberFormat="1" applyFont="1" applyAlignment="1">
      <alignment horizontal="center"/>
    </xf>
    <xf numFmtId="40" fontId="25" fillId="0" borderId="0" xfId="5" applyNumberFormat="1" applyFont="1"/>
    <xf numFmtId="40" fontId="5" fillId="0" borderId="0" xfId="5" applyNumberFormat="1" applyFont="1"/>
    <xf numFmtId="0" fontId="26" fillId="0" borderId="0" xfId="0" applyFont="1"/>
    <xf numFmtId="0" fontId="19" fillId="0" borderId="1" xfId="5" applyFont="1" applyBorder="1" applyAlignment="1">
      <alignment horizontal="center" textRotation="90" wrapText="1"/>
    </xf>
    <xf numFmtId="49" fontId="19" fillId="0" borderId="1" xfId="1" applyNumberFormat="1" applyFont="1" applyBorder="1" applyAlignment="1">
      <alignment horizontal="center" textRotation="90" wrapText="1"/>
    </xf>
    <xf numFmtId="40" fontId="19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6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8" fillId="0" borderId="5" xfId="5" applyNumberFormat="1" applyFont="1" applyFill="1" applyBorder="1" applyAlignment="1">
      <alignment horizontal="center" vertical="center"/>
    </xf>
    <xf numFmtId="40" fontId="28" fillId="0" borderId="5" xfId="5" applyNumberFormat="1" applyFont="1" applyFill="1" applyBorder="1" applyAlignment="1">
      <alignment horizontal="center" wrapText="1"/>
    </xf>
    <xf numFmtId="0" fontId="26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29" fillId="5" borderId="6" xfId="0" applyFont="1" applyFill="1" applyBorder="1" applyAlignment="1">
      <alignment wrapText="1"/>
    </xf>
    <xf numFmtId="0" fontId="29" fillId="0" borderId="0" xfId="0" applyFont="1"/>
    <xf numFmtId="0" fontId="29" fillId="5" borderId="5" xfId="0" applyFont="1" applyFill="1" applyBorder="1" applyAlignment="1">
      <alignment wrapText="1"/>
    </xf>
    <xf numFmtId="0" fontId="19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vertical="center" wrapText="1"/>
    </xf>
    <xf numFmtId="0" fontId="29" fillId="0" borderId="5" xfId="0" applyFont="1" applyBorder="1"/>
    <xf numFmtId="0" fontId="31" fillId="0" borderId="0" xfId="0" applyFont="1"/>
    <xf numFmtId="0" fontId="19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0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7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6" fillId="0" borderId="11" xfId="0" applyNumberFormat="1" applyFont="1" applyBorder="1" applyAlignment="1">
      <alignment horizontal="center"/>
    </xf>
    <xf numFmtId="8" fontId="26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6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7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6" fillId="0" borderId="0" xfId="0" applyNumberFormat="1" applyFont="1" applyAlignment="1">
      <alignment horizontal="center"/>
    </xf>
    <xf numFmtId="0" fontId="2" fillId="0" borderId="0" xfId="5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19" fillId="0" borderId="0" xfId="5" applyNumberFormat="1" applyFont="1" applyBorder="1" applyAlignment="1">
      <alignment horizontal="center"/>
    </xf>
    <xf numFmtId="40" fontId="21" fillId="0" borderId="0" xfId="5" applyNumberFormat="1" applyFont="1" applyBorder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2" fillId="0" borderId="0" xfId="4" applyNumberFormat="1" applyFont="1"/>
    <xf numFmtId="44" fontId="26" fillId="0" borderId="0" xfId="0" applyNumberFormat="1" applyFont="1"/>
    <xf numFmtId="0" fontId="0" fillId="0" borderId="0" xfId="0" applyFill="1"/>
    <xf numFmtId="0" fontId="33" fillId="0" borderId="0" xfId="0" applyFont="1"/>
    <xf numFmtId="44" fontId="2" fillId="0" borderId="0" xfId="2" applyFont="1"/>
    <xf numFmtId="44" fontId="2" fillId="0" borderId="0" xfId="2" applyFont="1" applyBorder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396240</xdr:colOff>
      <xdr:row>22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7284952-6186-4F50-A057-5D624FA3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9040" cy="409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18</xdr:col>
      <xdr:colOff>76200</xdr:colOff>
      <xdr:row>66</xdr:row>
      <xdr:rowOff>68580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B1C30D3-949A-4D4C-82D8-3B42BCE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"/>
          <a:ext cx="11049000" cy="774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91440</xdr:colOff>
      <xdr:row>110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9278795-072E-45C4-9D4D-DA77EFF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160240" cy="749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topLeftCell="A61" workbookViewId="0">
      <selection activeCell="A70" sqref="A7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0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0.5703125" style="105" customWidth="1"/>
    <col min="15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5100000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264500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78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70</v>
      </c>
      <c r="C15" s="141" t="s">
        <v>71</v>
      </c>
      <c r="D15" s="134" t="s">
        <v>72</v>
      </c>
      <c r="E15" s="142">
        <v>500000</v>
      </c>
      <c r="F15" s="134">
        <v>0</v>
      </c>
      <c r="G15" s="142">
        <f t="shared" ref="G15:G37" si="0">E15+F15</f>
        <v>500000</v>
      </c>
      <c r="H15" s="134">
        <f>'RECAP #9436.00'!D15</f>
        <v>115287.17</v>
      </c>
      <c r="I15" s="134">
        <f>'RECAP #9436.00'!E15</f>
        <v>37959.71</v>
      </c>
      <c r="J15" s="134">
        <f>'RECAP #9436.00'!F15</f>
        <v>77327.459999999992</v>
      </c>
      <c r="K15" s="134">
        <f>'RECAP #9436.00'!G15</f>
        <v>384712.83</v>
      </c>
      <c r="L15" s="137"/>
      <c r="M15" s="137"/>
      <c r="N15" s="178">
        <f>'#9436.00 PM TIME'!I23</f>
        <v>13194.630000000001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#9440.00'!D15</f>
        <v>536870.57999999996</v>
      </c>
      <c r="I16" s="134">
        <f>'RECAP #9440.00'!E15</f>
        <v>4149.17</v>
      </c>
      <c r="J16" s="134">
        <f>'RECAP #9440.00'!F15</f>
        <v>532721.40999999992</v>
      </c>
      <c r="K16" s="134">
        <f>'RECAP #9440.00'!G15</f>
        <v>4063129.42</v>
      </c>
      <c r="L16" s="137"/>
      <c r="M16" s="137"/>
      <c r="N16" s="178">
        <f>'#9440.00 PM TIME'!I23</f>
        <v>73127.47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78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5100000</v>
      </c>
      <c r="F40" s="161">
        <f t="shared" ref="F40:K40" si="1">SUM(F13:F39)</f>
        <v>0</v>
      </c>
      <c r="G40" s="161">
        <f t="shared" si="1"/>
        <v>5100000</v>
      </c>
      <c r="H40" s="161">
        <f t="shared" si="1"/>
        <v>652157.75</v>
      </c>
      <c r="I40" s="161">
        <f t="shared" si="1"/>
        <v>42108.88</v>
      </c>
      <c r="J40" s="161">
        <f t="shared" si="1"/>
        <v>610048.86999999988</v>
      </c>
      <c r="K40" s="161">
        <f t="shared" si="1"/>
        <v>4447842.25</v>
      </c>
      <c r="L40" s="105"/>
      <c r="M40" s="105"/>
      <c r="N40" s="208">
        <f>SUM(N15:N16)</f>
        <v>86322.1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264500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4712342.25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-652157.75</v>
      </c>
      <c r="K45" s="175">
        <f>SUM(J44:J45)</f>
        <v>4712342.25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workbookViewId="0">
      <selection activeCell="G30" sqref="G3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71</v>
      </c>
      <c r="C1" s="3"/>
    </row>
    <row r="2" spans="1:8" ht="15.75" x14ac:dyDescent="0.25">
      <c r="B2" s="6" t="s">
        <v>73</v>
      </c>
    </row>
    <row r="3" spans="1:8" ht="15.75" x14ac:dyDescent="0.25">
      <c r="B3" s="7" t="s">
        <v>74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85</v>
      </c>
      <c r="C10" s="26"/>
      <c r="D10" s="24">
        <f>'#9436.00 DCI Group'!D23</f>
        <v>24437.17</v>
      </c>
      <c r="E10" s="24">
        <f>'#9436.00 DCI Group'!F23</f>
        <v>6745.02</v>
      </c>
      <c r="F10" s="24">
        <f>'#9436.00 DCI Group'!H23</f>
        <v>17692.149999999998</v>
      </c>
      <c r="G10" s="25"/>
      <c r="H10" s="17"/>
    </row>
    <row r="11" spans="1:8" x14ac:dyDescent="0.2">
      <c r="B11" s="5" t="s">
        <v>14</v>
      </c>
      <c r="C11" s="26"/>
      <c r="D11" s="24">
        <f>'#9436.00 PM TIME'!E23</f>
        <v>16000</v>
      </c>
      <c r="E11" s="24">
        <f>'#9436.00 PM TIME'!G23</f>
        <v>2805.37</v>
      </c>
      <c r="F11" s="24">
        <f>'#9436.00 PM TIME'!I23</f>
        <v>13194.630000000001</v>
      </c>
      <c r="G11" s="25"/>
      <c r="H11" s="17"/>
    </row>
    <row r="12" spans="1:8" x14ac:dyDescent="0.2">
      <c r="B12" s="5" t="s">
        <v>15</v>
      </c>
      <c r="C12" s="27"/>
      <c r="D12" s="28">
        <f>'#9436.00 Misc'!G22</f>
        <v>0</v>
      </c>
      <c r="E12" s="28">
        <f>'#9436.00 Misc'!G22</f>
        <v>0</v>
      </c>
      <c r="F12" s="24">
        <f>D12-E12</f>
        <v>0</v>
      </c>
      <c r="G12" s="25"/>
      <c r="H12" s="17"/>
    </row>
    <row r="13" spans="1:8" x14ac:dyDescent="0.2">
      <c r="B13" s="5" t="s">
        <v>93</v>
      </c>
      <c r="C13" s="27"/>
      <c r="D13" s="28">
        <f>'#9436.00 OPN Architects'!D23</f>
        <v>74850</v>
      </c>
      <c r="E13" s="28">
        <f>'#9436.00 OPN Architects'!F23</f>
        <v>28409.32</v>
      </c>
      <c r="F13" s="24">
        <f>'#9436.00 OPN Architects'!H23</f>
        <v>46440.68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500000</v>
      </c>
      <c r="D15" s="32">
        <f>SUM(D8:D14)</f>
        <v>115287.17</v>
      </c>
      <c r="E15" s="32">
        <f>SUM(E8:E14)</f>
        <v>37959.71</v>
      </c>
      <c r="F15" s="32">
        <f>SUM(D15-E15)</f>
        <v>77327.459999999992</v>
      </c>
      <c r="G15" s="32">
        <f>C8-D15</f>
        <v>384712.83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27"/>
  <sheetViews>
    <sheetView topLeftCell="A7"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87</v>
      </c>
      <c r="B9" s="60">
        <v>45548</v>
      </c>
      <c r="C9" s="61" t="s">
        <v>88</v>
      </c>
      <c r="D9" s="204">
        <v>19937.169999999998</v>
      </c>
      <c r="E9" s="63">
        <f>D9</f>
        <v>19937.169999999998</v>
      </c>
      <c r="F9" s="64"/>
      <c r="G9" s="64"/>
      <c r="H9" s="64">
        <f>E9</f>
        <v>19937.169999999998</v>
      </c>
    </row>
    <row r="10" spans="1:9" x14ac:dyDescent="0.2">
      <c r="A10" s="59" t="s">
        <v>99</v>
      </c>
      <c r="B10" s="66">
        <v>45590</v>
      </c>
      <c r="C10" s="61" t="s">
        <v>100</v>
      </c>
      <c r="D10" s="63"/>
      <c r="E10" s="63">
        <f t="shared" ref="E10:E21" si="0">E9+D10</f>
        <v>19937.169999999998</v>
      </c>
      <c r="F10" s="207">
        <v>2847.46</v>
      </c>
      <c r="G10" s="64">
        <f t="shared" ref="G10:G21" si="1">G9+F10</f>
        <v>2847.46</v>
      </c>
      <c r="H10" s="64">
        <f t="shared" ref="H10:H21" si="2">H9-F10+D10</f>
        <v>17089.71</v>
      </c>
    </row>
    <row r="11" spans="1:9" x14ac:dyDescent="0.2">
      <c r="A11" s="59" t="s">
        <v>106</v>
      </c>
      <c r="B11" s="60">
        <v>45618</v>
      </c>
      <c r="C11" s="61" t="s">
        <v>107</v>
      </c>
      <c r="D11" s="63"/>
      <c r="E11" s="63">
        <f t="shared" si="0"/>
        <v>19937.169999999998</v>
      </c>
      <c r="F11" s="207">
        <v>3897.56</v>
      </c>
      <c r="G11" s="64">
        <f t="shared" si="1"/>
        <v>6745.02</v>
      </c>
      <c r="H11" s="64">
        <f t="shared" si="2"/>
        <v>13192.15</v>
      </c>
    </row>
    <row r="12" spans="1:9" x14ac:dyDescent="0.2">
      <c r="A12" s="59" t="s">
        <v>87</v>
      </c>
      <c r="B12" s="60">
        <v>45653</v>
      </c>
      <c r="C12" s="61" t="s">
        <v>135</v>
      </c>
      <c r="D12" s="204">
        <v>4500</v>
      </c>
      <c r="E12" s="63">
        <f t="shared" si="0"/>
        <v>24437.17</v>
      </c>
      <c r="F12" s="67"/>
      <c r="G12" s="64">
        <f t="shared" si="1"/>
        <v>6745.02</v>
      </c>
      <c r="H12" s="64">
        <f t="shared" si="2"/>
        <v>17692.150000000001</v>
      </c>
    </row>
    <row r="13" spans="1:9" x14ac:dyDescent="0.2">
      <c r="A13" s="59"/>
      <c r="B13" s="60"/>
      <c r="C13" s="61"/>
      <c r="D13" s="63"/>
      <c r="E13" s="63">
        <f t="shared" si="0"/>
        <v>24437.17</v>
      </c>
      <c r="F13" s="67"/>
      <c r="G13" s="64">
        <f t="shared" si="1"/>
        <v>6745.02</v>
      </c>
      <c r="H13" s="64">
        <f t="shared" si="2"/>
        <v>17692.150000000001</v>
      </c>
    </row>
    <row r="14" spans="1:9" x14ac:dyDescent="0.2">
      <c r="A14" s="59"/>
      <c r="B14" s="60"/>
      <c r="C14" s="61"/>
      <c r="D14" s="63"/>
      <c r="E14" s="63">
        <f t="shared" si="0"/>
        <v>24437.17</v>
      </c>
      <c r="F14" s="64"/>
      <c r="G14" s="64">
        <f t="shared" si="1"/>
        <v>6745.02</v>
      </c>
      <c r="H14" s="64">
        <f t="shared" si="2"/>
        <v>17692.150000000001</v>
      </c>
    </row>
    <row r="15" spans="1:9" x14ac:dyDescent="0.2">
      <c r="A15" s="59"/>
      <c r="B15" s="60"/>
      <c r="C15" s="61"/>
      <c r="D15" s="63"/>
      <c r="E15" s="63">
        <f t="shared" si="0"/>
        <v>24437.17</v>
      </c>
      <c r="F15" s="67"/>
      <c r="G15" s="64">
        <f t="shared" si="1"/>
        <v>6745.02</v>
      </c>
      <c r="H15" s="64">
        <f t="shared" si="2"/>
        <v>17692.150000000001</v>
      </c>
    </row>
    <row r="16" spans="1:9" x14ac:dyDescent="0.2">
      <c r="A16" s="59"/>
      <c r="B16" s="60"/>
      <c r="C16" s="61"/>
      <c r="D16" s="63"/>
      <c r="E16" s="63">
        <f t="shared" si="0"/>
        <v>24437.17</v>
      </c>
      <c r="F16" s="67"/>
      <c r="G16" s="64">
        <f t="shared" si="1"/>
        <v>6745.02</v>
      </c>
      <c r="H16" s="64">
        <f t="shared" si="2"/>
        <v>17692.150000000001</v>
      </c>
    </row>
    <row r="17" spans="1:10" x14ac:dyDescent="0.2">
      <c r="A17" s="59"/>
      <c r="B17" s="60"/>
      <c r="C17" s="61"/>
      <c r="D17" s="63"/>
      <c r="E17" s="63">
        <f t="shared" si="0"/>
        <v>24437.17</v>
      </c>
      <c r="F17" s="67"/>
      <c r="G17" s="64">
        <f t="shared" si="1"/>
        <v>6745.02</v>
      </c>
      <c r="H17" s="64">
        <f t="shared" si="2"/>
        <v>17692.150000000001</v>
      </c>
    </row>
    <row r="18" spans="1:10" x14ac:dyDescent="0.2">
      <c r="A18" s="59"/>
      <c r="B18" s="60"/>
      <c r="C18" s="61"/>
      <c r="D18" s="63"/>
      <c r="E18" s="63">
        <f t="shared" si="0"/>
        <v>24437.17</v>
      </c>
      <c r="F18" s="67"/>
      <c r="G18" s="64">
        <f t="shared" si="1"/>
        <v>6745.02</v>
      </c>
      <c r="H18" s="64">
        <f t="shared" si="2"/>
        <v>17692.150000000001</v>
      </c>
    </row>
    <row r="19" spans="1:10" x14ac:dyDescent="0.2">
      <c r="A19" s="59"/>
      <c r="B19" s="60"/>
      <c r="C19" s="61"/>
      <c r="D19" s="63"/>
      <c r="E19" s="63">
        <f t="shared" si="0"/>
        <v>24437.17</v>
      </c>
      <c r="F19" s="64"/>
      <c r="G19" s="64">
        <f t="shared" si="1"/>
        <v>6745.02</v>
      </c>
      <c r="H19" s="64">
        <f t="shared" si="2"/>
        <v>17692.150000000001</v>
      </c>
    </row>
    <row r="20" spans="1:10" x14ac:dyDescent="0.2">
      <c r="A20" s="59"/>
      <c r="B20" s="60"/>
      <c r="C20" s="61"/>
      <c r="D20" s="63"/>
      <c r="E20" s="63">
        <f t="shared" si="0"/>
        <v>24437.17</v>
      </c>
      <c r="F20" s="64"/>
      <c r="G20" s="64">
        <f t="shared" si="1"/>
        <v>6745.02</v>
      </c>
      <c r="H20" s="64">
        <f t="shared" si="2"/>
        <v>17692.150000000001</v>
      </c>
    </row>
    <row r="21" spans="1:10" x14ac:dyDescent="0.2">
      <c r="A21" s="59"/>
      <c r="B21" s="60"/>
      <c r="C21" s="68"/>
      <c r="D21" s="63"/>
      <c r="E21" s="63">
        <f t="shared" si="0"/>
        <v>24437.17</v>
      </c>
      <c r="F21" s="64"/>
      <c r="G21" s="64">
        <f t="shared" si="1"/>
        <v>6745.02</v>
      </c>
      <c r="H21" s="64">
        <f t="shared" si="2"/>
        <v>17692.150000000001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24437.17</v>
      </c>
      <c r="E23" s="72"/>
      <c r="F23" s="72">
        <f>SUM(F9:F22)</f>
        <v>6745.02</v>
      </c>
      <c r="G23" s="72"/>
      <c r="H23" s="72">
        <f>D23-F23</f>
        <v>17692.149999999998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zoomScaleNormal="100" workbookViewId="0">
      <selection activeCell="F32" sqref="F32"/>
    </sheetView>
  </sheetViews>
  <sheetFormatPr defaultColWidth="11.42578125" defaultRowHeight="12.75" x14ac:dyDescent="0.2"/>
  <cols>
    <col min="1" max="1" width="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16384" width="11.42578125" style="65"/>
  </cols>
  <sheetData>
    <row r="1" spans="1:10" s="35" customFormat="1" ht="24.75" customHeight="1" x14ac:dyDescent="0.25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75" x14ac:dyDescent="0.25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16000</v>
      </c>
      <c r="G10" s="207">
        <f>94.4+34.36</f>
        <v>128.76</v>
      </c>
      <c r="H10" s="64">
        <f t="shared" ref="H10:H21" si="1">H9+G10</f>
        <v>128.76</v>
      </c>
      <c r="I10" s="64">
        <f t="shared" ref="I10:I21" si="2">I9-G10+E10</f>
        <v>15871.24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16000</v>
      </c>
      <c r="G12" s="207">
        <f>26.24+53.29</f>
        <v>79.53</v>
      </c>
      <c r="H12" s="64">
        <f t="shared" si="1"/>
        <v>1353.69</v>
      </c>
      <c r="I12" s="64">
        <f t="shared" si="2"/>
        <v>14646.31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16000</v>
      </c>
      <c r="G13" s="207">
        <f>43.5+491.7</f>
        <v>535.20000000000005</v>
      </c>
      <c r="H13" s="64">
        <f t="shared" si="1"/>
        <v>1888.89</v>
      </c>
      <c r="I13" s="64">
        <f t="shared" si="2"/>
        <v>14111.109999999999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16000</v>
      </c>
      <c r="G14" s="207">
        <f>42.75+77.13</f>
        <v>119.88</v>
      </c>
      <c r="H14" s="64">
        <f t="shared" si="1"/>
        <v>2008.77</v>
      </c>
      <c r="I14" s="64">
        <f t="shared" si="2"/>
        <v>13991.23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16000</v>
      </c>
      <c r="G15" s="207">
        <f>53+743.6</f>
        <v>796.6</v>
      </c>
      <c r="H15" s="64">
        <f t="shared" si="1"/>
        <v>2805.37</v>
      </c>
      <c r="I15" s="64">
        <f t="shared" si="2"/>
        <v>13194.63</v>
      </c>
    </row>
    <row r="16" spans="1:10" x14ac:dyDescent="0.2">
      <c r="A16" s="85"/>
      <c r="B16" s="60"/>
      <c r="C16" s="60"/>
      <c r="D16" s="83"/>
      <c r="E16" s="63"/>
      <c r="F16" s="63">
        <f t="shared" si="0"/>
        <v>16000</v>
      </c>
      <c r="G16" s="67"/>
      <c r="H16" s="64">
        <f t="shared" si="1"/>
        <v>2805.37</v>
      </c>
      <c r="I16" s="64">
        <f t="shared" si="2"/>
        <v>13194.63</v>
      </c>
    </row>
    <row r="17" spans="1:9" x14ac:dyDescent="0.2">
      <c r="A17" s="85"/>
      <c r="B17" s="60"/>
      <c r="C17" s="60"/>
      <c r="D17" s="83"/>
      <c r="E17" s="63"/>
      <c r="F17" s="63">
        <f t="shared" si="0"/>
        <v>16000</v>
      </c>
      <c r="G17" s="67"/>
      <c r="H17" s="64">
        <f t="shared" si="1"/>
        <v>2805.37</v>
      </c>
      <c r="I17" s="64">
        <f t="shared" si="2"/>
        <v>13194.63</v>
      </c>
    </row>
    <row r="18" spans="1:9" x14ac:dyDescent="0.2">
      <c r="A18" s="85"/>
      <c r="B18" s="60"/>
      <c r="C18" s="60"/>
      <c r="D18" s="83"/>
      <c r="E18" s="63"/>
      <c r="F18" s="63">
        <f t="shared" si="0"/>
        <v>16000</v>
      </c>
      <c r="G18" s="67"/>
      <c r="H18" s="64">
        <f t="shared" si="1"/>
        <v>2805.37</v>
      </c>
      <c r="I18" s="64">
        <f t="shared" si="2"/>
        <v>13194.63</v>
      </c>
    </row>
    <row r="19" spans="1:9" x14ac:dyDescent="0.2">
      <c r="A19" s="82"/>
      <c r="B19" s="60"/>
      <c r="C19" s="60"/>
      <c r="D19" s="83"/>
      <c r="E19" s="63"/>
      <c r="F19" s="63">
        <f t="shared" si="0"/>
        <v>16000</v>
      </c>
      <c r="G19" s="64"/>
      <c r="H19" s="64">
        <f t="shared" si="1"/>
        <v>2805.37</v>
      </c>
      <c r="I19" s="64">
        <f t="shared" si="2"/>
        <v>13194.63</v>
      </c>
    </row>
    <row r="20" spans="1:9" x14ac:dyDescent="0.2">
      <c r="A20" s="82"/>
      <c r="B20" s="60"/>
      <c r="C20" s="60"/>
      <c r="D20" s="83"/>
      <c r="E20" s="63"/>
      <c r="F20" s="63">
        <f t="shared" si="0"/>
        <v>16000</v>
      </c>
      <c r="G20" s="64"/>
      <c r="H20" s="64">
        <f t="shared" si="1"/>
        <v>2805.37</v>
      </c>
      <c r="I20" s="64">
        <f t="shared" si="2"/>
        <v>13194.63</v>
      </c>
    </row>
    <row r="21" spans="1:9" x14ac:dyDescent="0.2">
      <c r="A21" s="82"/>
      <c r="B21" s="60"/>
      <c r="C21" s="60"/>
      <c r="D21" s="86"/>
      <c r="E21" s="63"/>
      <c r="F21" s="63">
        <f t="shared" si="0"/>
        <v>16000</v>
      </c>
      <c r="G21" s="64"/>
      <c r="H21" s="64">
        <f t="shared" si="1"/>
        <v>2805.37</v>
      </c>
      <c r="I21" s="64">
        <f t="shared" si="2"/>
        <v>13194.63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16000</v>
      </c>
      <c r="F23" s="72"/>
      <c r="G23" s="72">
        <f>SUM(G9:G22)</f>
        <v>2805.37</v>
      </c>
      <c r="H23" s="72"/>
      <c r="I23" s="72">
        <f>E23-G23</f>
        <v>13194.630000000001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G31" sqref="G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7"/>
  <sheetViews>
    <sheetView zoomScaleNormal="100" workbookViewId="0">
      <selection activeCell="F29" sqref="F2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">
      <c r="A10" s="59" t="s">
        <v>112</v>
      </c>
      <c r="B10" s="66">
        <v>45644</v>
      </c>
      <c r="C10" s="61" t="s">
        <v>113</v>
      </c>
      <c r="D10" s="63"/>
      <c r="E10" s="63">
        <f t="shared" ref="E10:E21" si="0">E9+D10</f>
        <v>74850</v>
      </c>
      <c r="F10" s="207">
        <v>28409.32</v>
      </c>
      <c r="G10" s="64">
        <f t="shared" ref="G10:G21" si="1">G9+F10</f>
        <v>28409.32</v>
      </c>
      <c r="H10" s="64">
        <f t="shared" ref="H10:H21" si="2">H9-F10+D10</f>
        <v>46440.68</v>
      </c>
    </row>
    <row r="11" spans="1:9" x14ac:dyDescent="0.2">
      <c r="A11" s="59"/>
      <c r="B11" s="60"/>
      <c r="C11" s="61"/>
      <c r="D11" s="63"/>
      <c r="E11" s="63">
        <f t="shared" si="0"/>
        <v>74850</v>
      </c>
      <c r="F11" s="67"/>
      <c r="G11" s="64">
        <f t="shared" si="1"/>
        <v>28409.32</v>
      </c>
      <c r="H11" s="64">
        <f t="shared" si="2"/>
        <v>46440.68</v>
      </c>
    </row>
    <row r="12" spans="1:9" x14ac:dyDescent="0.2">
      <c r="A12" s="59"/>
      <c r="B12" s="60"/>
      <c r="C12" s="61"/>
      <c r="D12" s="63"/>
      <c r="E12" s="63">
        <f t="shared" si="0"/>
        <v>74850</v>
      </c>
      <c r="F12" s="67"/>
      <c r="G12" s="64">
        <f t="shared" si="1"/>
        <v>28409.32</v>
      </c>
      <c r="H12" s="64">
        <f t="shared" si="2"/>
        <v>46440.68</v>
      </c>
    </row>
    <row r="13" spans="1:9" x14ac:dyDescent="0.2">
      <c r="A13" s="59"/>
      <c r="B13" s="60"/>
      <c r="C13" s="61"/>
      <c r="D13" s="63"/>
      <c r="E13" s="63">
        <f t="shared" si="0"/>
        <v>74850</v>
      </c>
      <c r="F13" s="67"/>
      <c r="G13" s="64">
        <f t="shared" si="1"/>
        <v>28409.32</v>
      </c>
      <c r="H13" s="64">
        <f t="shared" si="2"/>
        <v>46440.68</v>
      </c>
    </row>
    <row r="14" spans="1:9" x14ac:dyDescent="0.2">
      <c r="A14" s="59"/>
      <c r="B14" s="60"/>
      <c r="C14" s="61"/>
      <c r="D14" s="63"/>
      <c r="E14" s="63">
        <f t="shared" si="0"/>
        <v>74850</v>
      </c>
      <c r="F14" s="64"/>
      <c r="G14" s="64">
        <f t="shared" si="1"/>
        <v>28409.32</v>
      </c>
      <c r="H14" s="64">
        <f t="shared" si="2"/>
        <v>46440.68</v>
      </c>
    </row>
    <row r="15" spans="1:9" x14ac:dyDescent="0.2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28409.32</v>
      </c>
      <c r="H15" s="64">
        <f t="shared" si="2"/>
        <v>46440.68</v>
      </c>
    </row>
    <row r="16" spans="1:9" x14ac:dyDescent="0.2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28409.32</v>
      </c>
      <c r="H16" s="64">
        <f t="shared" si="2"/>
        <v>46440.68</v>
      </c>
    </row>
    <row r="17" spans="1:10" x14ac:dyDescent="0.2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28409.32</v>
      </c>
      <c r="H17" s="64">
        <f t="shared" si="2"/>
        <v>46440.68</v>
      </c>
    </row>
    <row r="18" spans="1:10" x14ac:dyDescent="0.2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28409.32</v>
      </c>
      <c r="H18" s="64">
        <f t="shared" si="2"/>
        <v>46440.68</v>
      </c>
    </row>
    <row r="19" spans="1:10" x14ac:dyDescent="0.2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28409.32</v>
      </c>
      <c r="H19" s="64">
        <f t="shared" si="2"/>
        <v>46440.68</v>
      </c>
    </row>
    <row r="20" spans="1:10" x14ac:dyDescent="0.2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28409.32</v>
      </c>
      <c r="H20" s="64">
        <f t="shared" si="2"/>
        <v>46440.68</v>
      </c>
    </row>
    <row r="21" spans="1:10" x14ac:dyDescent="0.2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28409.32</v>
      </c>
      <c r="H21" s="64">
        <f t="shared" si="2"/>
        <v>46440.68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28409.32</v>
      </c>
      <c r="G23" s="72"/>
      <c r="H23" s="72">
        <f>D23-F23</f>
        <v>46440.68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Normal="100" workbookViewId="0">
      <selection activeCell="F29" sqref="F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93</v>
      </c>
      <c r="C10" s="26"/>
      <c r="D10" s="24">
        <f>'#9440.00 OPN Architects'!D23</f>
        <v>416854</v>
      </c>
      <c r="E10" s="24">
        <f>'#9440.00 OPN Architects'!F23</f>
        <v>0</v>
      </c>
      <c r="F10" s="24">
        <f>'#9440.00 OPN Architects'!H23</f>
        <v>416854</v>
      </c>
      <c r="G10" s="25"/>
      <c r="H10" s="17"/>
    </row>
    <row r="11" spans="1:8" x14ac:dyDescent="0.2">
      <c r="B11" s="5" t="s">
        <v>14</v>
      </c>
      <c r="C11" s="26"/>
      <c r="D11" s="24">
        <f>'#9440.00 PM TIME'!E23</f>
        <v>75000</v>
      </c>
      <c r="E11" s="24">
        <f>'#9440.00 PM TIME'!G23</f>
        <v>1872.53</v>
      </c>
      <c r="F11" s="24">
        <f>'#9440.00 PM TIME'!I23</f>
        <v>73127.47</v>
      </c>
      <c r="G11" s="25"/>
      <c r="H11" s="17"/>
    </row>
    <row r="12" spans="1:8" x14ac:dyDescent="0.2">
      <c r="B12" s="5" t="s">
        <v>15</v>
      </c>
      <c r="C12" s="27"/>
      <c r="D12" s="28">
        <f>'#9440.00 Misc '!G22</f>
        <v>0</v>
      </c>
      <c r="E12" s="28">
        <f>'#9440.00 Misc '!G22</f>
        <v>0</v>
      </c>
      <c r="F12" s="24">
        <f>D12-E12</f>
        <v>0</v>
      </c>
      <c r="G12" s="25"/>
      <c r="H12" s="17"/>
    </row>
    <row r="13" spans="1:8" x14ac:dyDescent="0.2">
      <c r="B13" s="5" t="s">
        <v>85</v>
      </c>
      <c r="C13" s="27"/>
      <c r="D13" s="28">
        <f>'#9440.00 DCI Group'!D23</f>
        <v>45016.58</v>
      </c>
      <c r="E13" s="28">
        <f>'#9440.00 DCI Group'!F23</f>
        <v>2276.64</v>
      </c>
      <c r="F13" s="24">
        <f>'#9440.00 DCI Group'!H23</f>
        <v>42739.94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4600000</v>
      </c>
      <c r="D15" s="32">
        <f>SUM(D8:D14)</f>
        <v>536870.57999999996</v>
      </c>
      <c r="E15" s="32">
        <f>SUM(E8:E14)</f>
        <v>4149.17</v>
      </c>
      <c r="F15" s="32">
        <f>SUM(D15-E15)</f>
        <v>532721.40999999992</v>
      </c>
      <c r="G15" s="32">
        <f>C8-D15</f>
        <v>4063129.42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3AEE-040E-446C-B4B4-4AEE3B5DE9B4}">
  <sheetPr>
    <pageSetUpPr fitToPage="1"/>
  </sheetPr>
  <dimension ref="A1:I573"/>
  <sheetViews>
    <sheetView zoomScaleNormal="100" workbookViewId="0">
      <selection activeCell="C106" sqref="C10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5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119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120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118</v>
      </c>
      <c r="B9" s="60">
        <v>45644</v>
      </c>
      <c r="C9" s="61" t="s">
        <v>88</v>
      </c>
      <c r="D9" s="204">
        <v>378005</v>
      </c>
      <c r="E9" s="63">
        <f>D9</f>
        <v>378005</v>
      </c>
      <c r="F9" s="64"/>
      <c r="G9" s="64"/>
      <c r="H9" s="64">
        <f>E9</f>
        <v>378005</v>
      </c>
    </row>
    <row r="10" spans="1:9" x14ac:dyDescent="0.2">
      <c r="A10" s="59" t="s">
        <v>118</v>
      </c>
      <c r="B10" s="66">
        <v>45653</v>
      </c>
      <c r="C10" s="61" t="s">
        <v>135</v>
      </c>
      <c r="D10" s="204">
        <v>38849</v>
      </c>
      <c r="E10" s="63">
        <f t="shared" ref="E10:E21" si="0">E9+D10</f>
        <v>416854</v>
      </c>
      <c r="F10" s="67"/>
      <c r="G10" s="64">
        <f t="shared" ref="G10:G21" si="1">G9+F10</f>
        <v>0</v>
      </c>
      <c r="H10" s="64">
        <f t="shared" ref="H10:H21" si="2">H9-F10+D10</f>
        <v>416854</v>
      </c>
    </row>
    <row r="11" spans="1:9" x14ac:dyDescent="0.2">
      <c r="A11" s="59"/>
      <c r="B11" s="60"/>
      <c r="C11" s="61"/>
      <c r="D11" s="63"/>
      <c r="E11" s="63">
        <f t="shared" si="0"/>
        <v>416854</v>
      </c>
      <c r="F11" s="67"/>
      <c r="G11" s="64">
        <f t="shared" si="1"/>
        <v>0</v>
      </c>
      <c r="H11" s="64">
        <f t="shared" si="2"/>
        <v>416854</v>
      </c>
    </row>
    <row r="12" spans="1:9" x14ac:dyDescent="0.2">
      <c r="A12" s="59"/>
      <c r="B12" s="60"/>
      <c r="C12" s="61"/>
      <c r="D12" s="63"/>
      <c r="E12" s="63">
        <f t="shared" si="0"/>
        <v>416854</v>
      </c>
      <c r="F12" s="67"/>
      <c r="G12" s="64">
        <f t="shared" si="1"/>
        <v>0</v>
      </c>
      <c r="H12" s="64">
        <f t="shared" si="2"/>
        <v>416854</v>
      </c>
    </row>
    <row r="13" spans="1:9" x14ac:dyDescent="0.2">
      <c r="A13" s="59"/>
      <c r="B13" s="60"/>
      <c r="C13" s="61"/>
      <c r="D13" s="63"/>
      <c r="E13" s="63">
        <f t="shared" si="0"/>
        <v>416854</v>
      </c>
      <c r="F13" s="67"/>
      <c r="G13" s="64">
        <f t="shared" si="1"/>
        <v>0</v>
      </c>
      <c r="H13" s="64">
        <f t="shared" si="2"/>
        <v>416854</v>
      </c>
    </row>
    <row r="14" spans="1:9" x14ac:dyDescent="0.2">
      <c r="A14" s="59"/>
      <c r="B14" s="60"/>
      <c r="C14" s="61"/>
      <c r="D14" s="63"/>
      <c r="E14" s="63">
        <f t="shared" si="0"/>
        <v>416854</v>
      </c>
      <c r="F14" s="64"/>
      <c r="G14" s="64">
        <f t="shared" si="1"/>
        <v>0</v>
      </c>
      <c r="H14" s="64">
        <f t="shared" si="2"/>
        <v>416854</v>
      </c>
    </row>
    <row r="15" spans="1:9" x14ac:dyDescent="0.2">
      <c r="A15" s="59"/>
      <c r="B15" s="60"/>
      <c r="C15" s="61"/>
      <c r="D15" s="63"/>
      <c r="E15" s="63">
        <f t="shared" si="0"/>
        <v>416854</v>
      </c>
      <c r="F15" s="67"/>
      <c r="G15" s="64">
        <f t="shared" si="1"/>
        <v>0</v>
      </c>
      <c r="H15" s="64">
        <f t="shared" si="2"/>
        <v>416854</v>
      </c>
    </row>
    <row r="16" spans="1:9" x14ac:dyDescent="0.2">
      <c r="A16" s="59"/>
      <c r="B16" s="60"/>
      <c r="C16" s="61"/>
      <c r="D16" s="63"/>
      <c r="E16" s="63">
        <f t="shared" si="0"/>
        <v>416854</v>
      </c>
      <c r="F16" s="67"/>
      <c r="G16" s="64">
        <f t="shared" si="1"/>
        <v>0</v>
      </c>
      <c r="H16" s="64">
        <f t="shared" si="2"/>
        <v>416854</v>
      </c>
    </row>
    <row r="17" spans="1:8" x14ac:dyDescent="0.2">
      <c r="A17" s="59"/>
      <c r="B17" s="60"/>
      <c r="C17" s="61"/>
      <c r="D17" s="63"/>
      <c r="E17" s="63">
        <f t="shared" si="0"/>
        <v>416854</v>
      </c>
      <c r="F17" s="67"/>
      <c r="G17" s="64">
        <f t="shared" si="1"/>
        <v>0</v>
      </c>
      <c r="H17" s="64">
        <f t="shared" si="2"/>
        <v>416854</v>
      </c>
    </row>
    <row r="18" spans="1:8" x14ac:dyDescent="0.2">
      <c r="A18" s="59"/>
      <c r="B18" s="60"/>
      <c r="C18" s="61"/>
      <c r="D18" s="63"/>
      <c r="E18" s="63">
        <f t="shared" si="0"/>
        <v>416854</v>
      </c>
      <c r="F18" s="67"/>
      <c r="G18" s="64">
        <f t="shared" si="1"/>
        <v>0</v>
      </c>
      <c r="H18" s="64">
        <f t="shared" si="2"/>
        <v>416854</v>
      </c>
    </row>
    <row r="19" spans="1:8" x14ac:dyDescent="0.2">
      <c r="A19" s="59"/>
      <c r="B19" s="60"/>
      <c r="C19" s="61"/>
      <c r="D19" s="63"/>
      <c r="E19" s="63">
        <f t="shared" si="0"/>
        <v>416854</v>
      </c>
      <c r="F19" s="64"/>
      <c r="G19" s="64">
        <f t="shared" si="1"/>
        <v>0</v>
      </c>
      <c r="H19" s="64">
        <f t="shared" si="2"/>
        <v>416854</v>
      </c>
    </row>
    <row r="20" spans="1:8" x14ac:dyDescent="0.2">
      <c r="A20" s="59"/>
      <c r="B20" s="60"/>
      <c r="C20" s="61"/>
      <c r="D20" s="63"/>
      <c r="E20" s="63">
        <f t="shared" si="0"/>
        <v>416854</v>
      </c>
      <c r="F20" s="64"/>
      <c r="G20" s="64">
        <f t="shared" si="1"/>
        <v>0</v>
      </c>
      <c r="H20" s="64">
        <f t="shared" si="2"/>
        <v>416854</v>
      </c>
    </row>
    <row r="21" spans="1:8" x14ac:dyDescent="0.2">
      <c r="A21" s="59"/>
      <c r="B21" s="60"/>
      <c r="C21" s="68"/>
      <c r="D21" s="63"/>
      <c r="E21" s="63">
        <f t="shared" si="0"/>
        <v>416854</v>
      </c>
      <c r="F21" s="64"/>
      <c r="G21" s="64">
        <f t="shared" si="1"/>
        <v>0</v>
      </c>
      <c r="H21" s="64">
        <f t="shared" si="2"/>
        <v>416854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416854</v>
      </c>
      <c r="E23" s="72"/>
      <c r="F23" s="72">
        <f>SUM(F9:F22)</f>
        <v>0</v>
      </c>
      <c r="G23" s="72"/>
      <c r="H23" s="72">
        <f>D23-F23</f>
        <v>416854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96" t="s">
        <v>125</v>
      </c>
      <c r="D26" s="64"/>
      <c r="E26" s="64"/>
      <c r="F26" s="64"/>
      <c r="G26" s="64"/>
      <c r="H26" s="64"/>
    </row>
    <row r="27" spans="1:8" x14ac:dyDescent="0.2">
      <c r="A27" s="73"/>
      <c r="B27" s="61"/>
      <c r="C27" s="69" t="s">
        <v>121</v>
      </c>
      <c r="D27" s="64">
        <v>17810</v>
      </c>
      <c r="E27" s="64"/>
      <c r="F27" s="64"/>
      <c r="G27" s="64"/>
      <c r="H27" s="64">
        <f>D27-F27</f>
        <v>17810</v>
      </c>
    </row>
    <row r="28" spans="1:8" x14ac:dyDescent="0.2">
      <c r="A28" s="73"/>
      <c r="B28" s="61"/>
      <c r="C28" s="69" t="s">
        <v>122</v>
      </c>
      <c r="D28" s="64">
        <v>15570</v>
      </c>
      <c r="E28" s="64"/>
      <c r="F28" s="64"/>
      <c r="G28" s="64"/>
      <c r="H28" s="64">
        <f t="shared" ref="H28:H30" si="3">D28-F28</f>
        <v>15570</v>
      </c>
    </row>
    <row r="29" spans="1:8" x14ac:dyDescent="0.2">
      <c r="A29" s="73"/>
      <c r="B29" s="61"/>
      <c r="C29" s="69" t="s">
        <v>123</v>
      </c>
      <c r="D29" s="64">
        <v>1745</v>
      </c>
      <c r="E29" s="64"/>
      <c r="F29" s="64"/>
      <c r="G29" s="64"/>
      <c r="H29" s="64">
        <f t="shared" si="3"/>
        <v>1745</v>
      </c>
    </row>
    <row r="30" spans="1:8" x14ac:dyDescent="0.2">
      <c r="A30" s="73"/>
      <c r="B30" s="61"/>
      <c r="C30" s="69" t="s">
        <v>124</v>
      </c>
      <c r="D30" s="64">
        <v>11640</v>
      </c>
      <c r="E30" s="64"/>
      <c r="F30" s="64"/>
      <c r="G30" s="64"/>
      <c r="H30" s="64">
        <f t="shared" si="3"/>
        <v>11640</v>
      </c>
    </row>
    <row r="31" spans="1:8" ht="13.5" thickBot="1" x14ac:dyDescent="0.25">
      <c r="A31" s="73"/>
      <c r="B31" s="61"/>
      <c r="C31" s="96" t="s">
        <v>111</v>
      </c>
      <c r="D31" s="72">
        <f>SUM(D27:D30)</f>
        <v>46765</v>
      </c>
      <c r="E31" s="211"/>
      <c r="F31" s="72">
        <f>SUM(F28:F30)</f>
        <v>0</v>
      </c>
      <c r="G31" s="211"/>
      <c r="H31" s="72">
        <f>SUM(H27:H30)</f>
        <v>46765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9" x14ac:dyDescent="0.2">
      <c r="A33" s="73"/>
      <c r="B33" s="61"/>
      <c r="C33" s="69"/>
      <c r="D33" s="64"/>
      <c r="E33" s="64"/>
      <c r="F33" s="64"/>
      <c r="G33" s="64"/>
      <c r="H33" s="64"/>
    </row>
    <row r="34" spans="1:9" x14ac:dyDescent="0.2">
      <c r="A34" s="73"/>
      <c r="B34" s="61"/>
      <c r="C34" s="96" t="s">
        <v>126</v>
      </c>
      <c r="D34" s="45"/>
      <c r="E34" s="74"/>
      <c r="F34" s="75"/>
      <c r="G34" s="75"/>
      <c r="H34" s="45"/>
    </row>
    <row r="35" spans="1:9" x14ac:dyDescent="0.2">
      <c r="C35" s="69" t="s">
        <v>121</v>
      </c>
      <c r="D35" s="64">
        <v>17810</v>
      </c>
      <c r="E35" s="64"/>
      <c r="F35" s="64"/>
      <c r="G35" s="64"/>
      <c r="H35" s="64">
        <f>D35-F35</f>
        <v>17810</v>
      </c>
    </row>
    <row r="36" spans="1:9" x14ac:dyDescent="0.2">
      <c r="C36" s="69" t="s">
        <v>122</v>
      </c>
      <c r="D36" s="64">
        <v>15570</v>
      </c>
      <c r="E36" s="64"/>
      <c r="F36" s="64"/>
      <c r="G36" s="64"/>
      <c r="H36" s="64">
        <f t="shared" ref="H36:H38" si="4">D36-F36</f>
        <v>15570</v>
      </c>
    </row>
    <row r="37" spans="1:9" s="80" customFormat="1" x14ac:dyDescent="0.2">
      <c r="A37" s="76"/>
      <c r="B37" s="77"/>
      <c r="C37" s="69" t="s">
        <v>123</v>
      </c>
      <c r="D37" s="64">
        <v>1745</v>
      </c>
      <c r="E37" s="64"/>
      <c r="F37" s="64"/>
      <c r="G37" s="64"/>
      <c r="H37" s="64">
        <f t="shared" si="4"/>
        <v>1745</v>
      </c>
      <c r="I37" s="65"/>
    </row>
    <row r="38" spans="1:9" s="80" customFormat="1" x14ac:dyDescent="0.2">
      <c r="A38" s="76"/>
      <c r="B38" s="77"/>
      <c r="C38" s="69" t="s">
        <v>124</v>
      </c>
      <c r="D38" s="64">
        <v>11955</v>
      </c>
      <c r="E38" s="64"/>
      <c r="F38" s="64"/>
      <c r="G38" s="64"/>
      <c r="H38" s="64">
        <f t="shared" si="4"/>
        <v>11955</v>
      </c>
      <c r="I38" s="65"/>
    </row>
    <row r="39" spans="1:9" s="80" customFormat="1" ht="13.5" thickBot="1" x14ac:dyDescent="0.25">
      <c r="A39" s="76"/>
      <c r="B39" s="77"/>
      <c r="C39" s="96" t="s">
        <v>111</v>
      </c>
      <c r="D39" s="72">
        <f>SUM(D35:D38)</f>
        <v>47080</v>
      </c>
      <c r="E39" s="211"/>
      <c r="F39" s="72">
        <f>SUM(F36:F38)</f>
        <v>0</v>
      </c>
      <c r="G39" s="211"/>
      <c r="H39" s="72">
        <f>SUM(H35:H38)</f>
        <v>47080</v>
      </c>
      <c r="I39" s="65"/>
    </row>
    <row r="40" spans="1:9" s="80" customFormat="1" ht="13.5" thickTop="1" x14ac:dyDescent="0.2">
      <c r="A40" s="76"/>
      <c r="B40" s="77"/>
      <c r="C40" s="78"/>
      <c r="D40" s="65"/>
      <c r="E40" s="79"/>
      <c r="H40" s="65"/>
      <c r="I40" s="65"/>
    </row>
    <row r="41" spans="1:9" s="80" customFormat="1" x14ac:dyDescent="0.2">
      <c r="A41" s="76"/>
      <c r="B41" s="77"/>
      <c r="C41" s="78"/>
      <c r="D41" s="65"/>
      <c r="E41" s="79"/>
      <c r="H41" s="65"/>
      <c r="I41" s="65"/>
    </row>
    <row r="42" spans="1:9" s="80" customFormat="1" x14ac:dyDescent="0.2">
      <c r="A42" s="76"/>
      <c r="B42" s="77"/>
      <c r="C42" s="96" t="s">
        <v>127</v>
      </c>
      <c r="D42" s="45"/>
      <c r="E42" s="74"/>
      <c r="F42" s="75"/>
      <c r="G42" s="75"/>
      <c r="H42" s="45"/>
      <c r="I42" s="65"/>
    </row>
    <row r="43" spans="1:9" s="80" customFormat="1" x14ac:dyDescent="0.2">
      <c r="A43" s="76"/>
      <c r="B43" s="77"/>
      <c r="C43" s="69" t="s">
        <v>121</v>
      </c>
      <c r="D43" s="64">
        <v>14088</v>
      </c>
      <c r="E43" s="64"/>
      <c r="F43" s="64"/>
      <c r="G43" s="64"/>
      <c r="H43" s="64">
        <f>D43-F43</f>
        <v>14088</v>
      </c>
      <c r="I43" s="65"/>
    </row>
    <row r="44" spans="1:9" s="80" customFormat="1" x14ac:dyDescent="0.2">
      <c r="A44" s="76"/>
      <c r="B44" s="77"/>
      <c r="C44" s="69" t="s">
        <v>122</v>
      </c>
      <c r="D44" s="64">
        <v>12948</v>
      </c>
      <c r="E44" s="64"/>
      <c r="F44" s="64"/>
      <c r="G44" s="64"/>
      <c r="H44" s="64">
        <f t="shared" ref="H44:H46" si="5">D44-F44</f>
        <v>12948</v>
      </c>
      <c r="I44" s="65"/>
    </row>
    <row r="45" spans="1:9" s="80" customFormat="1" x14ac:dyDescent="0.2">
      <c r="A45" s="76"/>
      <c r="B45" s="77"/>
      <c r="C45" s="69" t="s">
        <v>123</v>
      </c>
      <c r="D45" s="64">
        <v>1325</v>
      </c>
      <c r="E45" s="64"/>
      <c r="F45" s="64"/>
      <c r="G45" s="64"/>
      <c r="H45" s="64">
        <f t="shared" si="5"/>
        <v>1325</v>
      </c>
      <c r="I45" s="65"/>
    </row>
    <row r="46" spans="1:9" s="80" customFormat="1" x14ac:dyDescent="0.2">
      <c r="A46" s="76"/>
      <c r="B46" s="77"/>
      <c r="C46" s="69" t="s">
        <v>124</v>
      </c>
      <c r="D46" s="64">
        <v>11008</v>
      </c>
      <c r="E46" s="64"/>
      <c r="F46" s="64"/>
      <c r="G46" s="64"/>
      <c r="H46" s="64">
        <f t="shared" si="5"/>
        <v>11008</v>
      </c>
      <c r="I46" s="65"/>
    </row>
    <row r="47" spans="1:9" s="80" customFormat="1" ht="13.5" thickBot="1" x14ac:dyDescent="0.25">
      <c r="A47" s="76"/>
      <c r="B47" s="77"/>
      <c r="C47" s="96" t="s">
        <v>111</v>
      </c>
      <c r="D47" s="72">
        <f>SUM(D43:D46)</f>
        <v>39369</v>
      </c>
      <c r="E47" s="211"/>
      <c r="F47" s="72">
        <f>SUM(F44:F46)</f>
        <v>0</v>
      </c>
      <c r="G47" s="211"/>
      <c r="H47" s="72">
        <f>SUM(H43:H46)</f>
        <v>39369</v>
      </c>
      <c r="I47" s="65"/>
    </row>
    <row r="48" spans="1:9" s="80" customFormat="1" ht="13.5" thickTop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96" t="s">
        <v>128</v>
      </c>
      <c r="D50" s="45"/>
      <c r="E50" s="74"/>
      <c r="F50" s="75"/>
      <c r="G50" s="75"/>
      <c r="H50" s="45"/>
      <c r="I50" s="65"/>
    </row>
    <row r="51" spans="1:9" s="80" customFormat="1" x14ac:dyDescent="0.2">
      <c r="A51" s="76"/>
      <c r="B51" s="77"/>
      <c r="C51" s="69" t="s">
        <v>121</v>
      </c>
      <c r="D51" s="64">
        <v>14088</v>
      </c>
      <c r="E51" s="64"/>
      <c r="F51" s="64"/>
      <c r="G51" s="64"/>
      <c r="H51" s="64">
        <f>D51-F51</f>
        <v>14088</v>
      </c>
      <c r="I51" s="65"/>
    </row>
    <row r="52" spans="1:9" s="80" customFormat="1" x14ac:dyDescent="0.2">
      <c r="A52" s="76"/>
      <c r="B52" s="77"/>
      <c r="C52" s="69" t="s">
        <v>122</v>
      </c>
      <c r="D52" s="64">
        <v>12948</v>
      </c>
      <c r="E52" s="64"/>
      <c r="F52" s="64"/>
      <c r="G52" s="64"/>
      <c r="H52" s="64">
        <f t="shared" ref="H52:H54" si="6">D52-F52</f>
        <v>12948</v>
      </c>
      <c r="I52" s="65"/>
    </row>
    <row r="53" spans="1:9" s="80" customFormat="1" x14ac:dyDescent="0.2">
      <c r="A53" s="76"/>
      <c r="B53" s="77"/>
      <c r="C53" s="69" t="s">
        <v>123</v>
      </c>
      <c r="D53" s="64">
        <v>1325</v>
      </c>
      <c r="E53" s="64"/>
      <c r="F53" s="64"/>
      <c r="G53" s="64"/>
      <c r="H53" s="64">
        <f t="shared" si="6"/>
        <v>1325</v>
      </c>
      <c r="I53" s="65"/>
    </row>
    <row r="54" spans="1:9" s="80" customFormat="1" x14ac:dyDescent="0.2">
      <c r="A54" s="76"/>
      <c r="B54" s="77"/>
      <c r="C54" s="69" t="s">
        <v>124</v>
      </c>
      <c r="D54" s="64">
        <v>10908</v>
      </c>
      <c r="E54" s="64"/>
      <c r="F54" s="64"/>
      <c r="G54" s="64"/>
      <c r="H54" s="64">
        <f t="shared" si="6"/>
        <v>10908</v>
      </c>
      <c r="I54" s="65"/>
    </row>
    <row r="55" spans="1:9" s="80" customFormat="1" ht="13.5" thickBot="1" x14ac:dyDescent="0.25">
      <c r="A55" s="76"/>
      <c r="B55" s="77"/>
      <c r="C55" s="96" t="s">
        <v>111</v>
      </c>
      <c r="D55" s="72">
        <f>SUM(D51:D54)</f>
        <v>39269</v>
      </c>
      <c r="E55" s="211"/>
      <c r="F55" s="72">
        <f>SUM(F52:F54)</f>
        <v>0</v>
      </c>
      <c r="G55" s="211"/>
      <c r="H55" s="72">
        <f>SUM(H51:H54)</f>
        <v>39269</v>
      </c>
      <c r="I55" s="65"/>
    </row>
    <row r="56" spans="1:9" s="80" customFormat="1" ht="13.5" thickTop="1" x14ac:dyDescent="0.2">
      <c r="A56" s="76"/>
      <c r="B56" s="77"/>
      <c r="C56" s="96"/>
      <c r="D56" s="212"/>
      <c r="E56" s="211"/>
      <c r="F56" s="212"/>
      <c r="G56" s="211"/>
      <c r="H56" s="212"/>
      <c r="I56" s="65"/>
    </row>
    <row r="57" spans="1:9" s="80" customFormat="1" x14ac:dyDescent="0.2">
      <c r="A57" s="76"/>
      <c r="B57" s="77"/>
      <c r="C57" s="96"/>
      <c r="D57" s="212"/>
      <c r="E57" s="211"/>
      <c r="F57" s="212"/>
      <c r="G57" s="211"/>
      <c r="H57" s="212"/>
      <c r="I57" s="65"/>
    </row>
    <row r="58" spans="1:9" s="80" customFormat="1" x14ac:dyDescent="0.2">
      <c r="A58" s="76"/>
      <c r="B58" s="77"/>
      <c r="C58" s="96" t="s">
        <v>134</v>
      </c>
      <c r="D58" s="45"/>
      <c r="E58" s="74"/>
      <c r="F58" s="75"/>
      <c r="G58" s="75"/>
      <c r="H58" s="45"/>
      <c r="I58" s="65"/>
    </row>
    <row r="59" spans="1:9" s="80" customFormat="1" x14ac:dyDescent="0.2">
      <c r="A59" s="76"/>
      <c r="B59" s="77"/>
      <c r="C59" s="69" t="s">
        <v>121</v>
      </c>
      <c r="D59" s="64">
        <v>14928</v>
      </c>
      <c r="E59" s="64"/>
      <c r="F59" s="64"/>
      <c r="G59" s="64"/>
      <c r="H59" s="64">
        <f>D59-F59</f>
        <v>14928</v>
      </c>
      <c r="I59" s="65"/>
    </row>
    <row r="60" spans="1:9" s="80" customFormat="1" x14ac:dyDescent="0.2">
      <c r="A60" s="76"/>
      <c r="B60" s="77"/>
      <c r="C60" s="69" t="s">
        <v>122</v>
      </c>
      <c r="D60" s="64">
        <v>13998</v>
      </c>
      <c r="E60" s="64"/>
      <c r="F60" s="64"/>
      <c r="G60" s="64"/>
      <c r="H60" s="64">
        <f t="shared" ref="H60:H62" si="7">D60-F60</f>
        <v>13998</v>
      </c>
      <c r="I60" s="65"/>
    </row>
    <row r="61" spans="1:9" s="80" customFormat="1" x14ac:dyDescent="0.2">
      <c r="A61" s="76"/>
      <c r="B61" s="77"/>
      <c r="C61" s="69" t="s">
        <v>123</v>
      </c>
      <c r="D61" s="64">
        <v>1325</v>
      </c>
      <c r="E61" s="64"/>
      <c r="F61" s="64"/>
      <c r="G61" s="64"/>
      <c r="H61" s="64">
        <f t="shared" si="7"/>
        <v>1325</v>
      </c>
      <c r="I61" s="65"/>
    </row>
    <row r="62" spans="1:9" s="80" customFormat="1" x14ac:dyDescent="0.2">
      <c r="A62" s="76"/>
      <c r="B62" s="77"/>
      <c r="C62" s="69" t="s">
        <v>124</v>
      </c>
      <c r="D62" s="64">
        <v>11008</v>
      </c>
      <c r="E62" s="64"/>
      <c r="F62" s="64"/>
      <c r="G62" s="64"/>
      <c r="H62" s="64">
        <f t="shared" si="7"/>
        <v>11008</v>
      </c>
      <c r="I62" s="65"/>
    </row>
    <row r="63" spans="1:9" s="80" customFormat="1" ht="13.5" thickBot="1" x14ac:dyDescent="0.25">
      <c r="A63" s="76"/>
      <c r="B63" s="77"/>
      <c r="C63" s="96" t="s">
        <v>111</v>
      </c>
      <c r="D63" s="72">
        <f>SUM(D59:D62)</f>
        <v>41259</v>
      </c>
      <c r="E63" s="211"/>
      <c r="F63" s="72">
        <f>SUM(F60:F62)</f>
        <v>0</v>
      </c>
      <c r="G63" s="211"/>
      <c r="H63" s="72">
        <f>SUM(H59:H62)</f>
        <v>41259</v>
      </c>
      <c r="I63" s="65"/>
    </row>
    <row r="64" spans="1:9" s="80" customFormat="1" ht="13.5" thickTop="1" x14ac:dyDescent="0.2">
      <c r="A64" s="76"/>
      <c r="B64" s="77"/>
      <c r="C64" s="96"/>
      <c r="D64" s="212"/>
      <c r="E64" s="211"/>
      <c r="F64" s="212"/>
      <c r="G64" s="211"/>
      <c r="H64" s="212"/>
      <c r="I64" s="65"/>
    </row>
    <row r="65" spans="1:9" s="80" customFormat="1" x14ac:dyDescent="0.2">
      <c r="A65" s="76"/>
      <c r="B65" s="77"/>
      <c r="C65" s="96"/>
      <c r="D65" s="212"/>
      <c r="E65" s="211"/>
      <c r="F65" s="212"/>
      <c r="G65" s="211"/>
      <c r="H65" s="212"/>
      <c r="I65" s="65"/>
    </row>
    <row r="66" spans="1:9" s="80" customFormat="1" x14ac:dyDescent="0.2">
      <c r="A66" s="76"/>
      <c r="B66" s="77"/>
      <c r="C66" s="96" t="s">
        <v>129</v>
      </c>
      <c r="D66" s="45"/>
      <c r="E66" s="74"/>
      <c r="F66" s="75"/>
      <c r="G66" s="75"/>
      <c r="H66" s="45"/>
      <c r="I66" s="65"/>
    </row>
    <row r="67" spans="1:9" s="80" customFormat="1" x14ac:dyDescent="0.2">
      <c r="A67" s="76"/>
      <c r="B67" s="77"/>
      <c r="C67" s="69" t="s">
        <v>121</v>
      </c>
      <c r="D67" s="64">
        <v>13668</v>
      </c>
      <c r="E67" s="64"/>
      <c r="F67" s="64"/>
      <c r="G67" s="64"/>
      <c r="H67" s="64">
        <f>D67-F67</f>
        <v>13668</v>
      </c>
      <c r="I67" s="65"/>
    </row>
    <row r="68" spans="1:9" s="80" customFormat="1" x14ac:dyDescent="0.2">
      <c r="A68" s="76"/>
      <c r="B68" s="77"/>
      <c r="C68" s="69" t="s">
        <v>122</v>
      </c>
      <c r="D68" s="64">
        <v>12738</v>
      </c>
      <c r="E68" s="64"/>
      <c r="F68" s="64"/>
      <c r="G68" s="64"/>
      <c r="H68" s="64">
        <f t="shared" ref="H68:H70" si="8">D68-F68</f>
        <v>12738</v>
      </c>
      <c r="I68" s="65"/>
    </row>
    <row r="69" spans="1:9" s="80" customFormat="1" x14ac:dyDescent="0.2">
      <c r="A69" s="76"/>
      <c r="B69" s="77"/>
      <c r="C69" s="69" t="s">
        <v>123</v>
      </c>
      <c r="D69" s="64">
        <v>1325</v>
      </c>
      <c r="E69" s="64"/>
      <c r="F69" s="64"/>
      <c r="G69" s="64"/>
      <c r="H69" s="64">
        <f t="shared" si="8"/>
        <v>1325</v>
      </c>
      <c r="I69" s="65"/>
    </row>
    <row r="70" spans="1:9" s="80" customFormat="1" x14ac:dyDescent="0.2">
      <c r="A70" s="76"/>
      <c r="B70" s="77"/>
      <c r="C70" s="69" t="s">
        <v>124</v>
      </c>
      <c r="D70" s="64">
        <v>10908</v>
      </c>
      <c r="E70" s="64"/>
      <c r="F70" s="64"/>
      <c r="G70" s="64"/>
      <c r="H70" s="64">
        <f t="shared" si="8"/>
        <v>10908</v>
      </c>
      <c r="I70" s="65"/>
    </row>
    <row r="71" spans="1:9" s="80" customFormat="1" ht="13.5" thickBot="1" x14ac:dyDescent="0.25">
      <c r="A71" s="76"/>
      <c r="B71" s="77"/>
      <c r="C71" s="96" t="s">
        <v>111</v>
      </c>
      <c r="D71" s="72">
        <f>SUM(D67:D70)</f>
        <v>38639</v>
      </c>
      <c r="E71" s="211"/>
      <c r="F71" s="72">
        <f>SUM(F68:F70)</f>
        <v>0</v>
      </c>
      <c r="G71" s="211"/>
      <c r="H71" s="72">
        <f>SUM(H67:H70)</f>
        <v>38639</v>
      </c>
      <c r="I71" s="65"/>
    </row>
    <row r="72" spans="1:9" s="80" customFormat="1" ht="13.5" thickTop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96" t="s">
        <v>130</v>
      </c>
      <c r="D74" s="45"/>
      <c r="E74" s="74"/>
      <c r="F74" s="75"/>
      <c r="G74" s="75"/>
      <c r="H74" s="45"/>
      <c r="I74" s="65"/>
    </row>
    <row r="75" spans="1:9" s="80" customFormat="1" x14ac:dyDescent="0.2">
      <c r="A75" s="76"/>
      <c r="B75" s="77"/>
      <c r="C75" s="69" t="s">
        <v>121</v>
      </c>
      <c r="D75" s="64">
        <v>13668</v>
      </c>
      <c r="E75" s="64"/>
      <c r="F75" s="64"/>
      <c r="G75" s="64"/>
      <c r="H75" s="64">
        <f>D75-F75</f>
        <v>13668</v>
      </c>
      <c r="I75" s="65"/>
    </row>
    <row r="76" spans="1:9" s="80" customFormat="1" x14ac:dyDescent="0.2">
      <c r="A76" s="76"/>
      <c r="B76" s="77"/>
      <c r="C76" s="69" t="s">
        <v>122</v>
      </c>
      <c r="D76" s="64">
        <v>12948</v>
      </c>
      <c r="E76" s="64"/>
      <c r="F76" s="64"/>
      <c r="G76" s="64"/>
      <c r="H76" s="64">
        <f t="shared" ref="H76:H78" si="9">D76-F76</f>
        <v>12948</v>
      </c>
      <c r="I76" s="65"/>
    </row>
    <row r="77" spans="1:9" s="80" customFormat="1" x14ac:dyDescent="0.2">
      <c r="A77" s="76"/>
      <c r="B77" s="77"/>
      <c r="C77" s="69" t="s">
        <v>123</v>
      </c>
      <c r="D77" s="64">
        <v>1325</v>
      </c>
      <c r="E77" s="64"/>
      <c r="F77" s="64"/>
      <c r="G77" s="64"/>
      <c r="H77" s="64">
        <f t="shared" si="9"/>
        <v>1325</v>
      </c>
      <c r="I77" s="65"/>
    </row>
    <row r="78" spans="1:9" s="80" customFormat="1" x14ac:dyDescent="0.2">
      <c r="A78" s="76"/>
      <c r="B78" s="77"/>
      <c r="C78" s="69" t="s">
        <v>124</v>
      </c>
      <c r="D78" s="64">
        <v>10908</v>
      </c>
      <c r="E78" s="64"/>
      <c r="F78" s="64"/>
      <c r="G78" s="64"/>
      <c r="H78" s="64">
        <f t="shared" si="9"/>
        <v>10908</v>
      </c>
      <c r="I78" s="65"/>
    </row>
    <row r="79" spans="1:9" s="80" customFormat="1" ht="13.5" thickBot="1" x14ac:dyDescent="0.25">
      <c r="A79" s="76"/>
      <c r="B79" s="77"/>
      <c r="C79" s="96" t="s">
        <v>111</v>
      </c>
      <c r="D79" s="72">
        <f>SUM(D75:D78)</f>
        <v>38849</v>
      </c>
      <c r="E79" s="211"/>
      <c r="F79" s="72">
        <f>SUM(F76:F78)</f>
        <v>0</v>
      </c>
      <c r="G79" s="211"/>
      <c r="H79" s="72">
        <f>SUM(H75:H78)</f>
        <v>38849</v>
      </c>
      <c r="I79" s="65"/>
    </row>
    <row r="80" spans="1:9" s="80" customFormat="1" ht="13.5" thickTop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96" t="s">
        <v>131</v>
      </c>
      <c r="D82" s="45"/>
      <c r="E82" s="74"/>
      <c r="F82" s="75"/>
      <c r="G82" s="75"/>
      <c r="H82" s="45"/>
      <c r="I82" s="65"/>
    </row>
    <row r="83" spans="1:9" s="80" customFormat="1" x14ac:dyDescent="0.2">
      <c r="A83" s="76"/>
      <c r="B83" s="77"/>
      <c r="C83" s="69" t="s">
        <v>121</v>
      </c>
      <c r="D83" s="64">
        <v>13668</v>
      </c>
      <c r="E83" s="64"/>
      <c r="F83" s="64"/>
      <c r="G83" s="64"/>
      <c r="H83" s="64">
        <f>D83-F83</f>
        <v>13668</v>
      </c>
      <c r="I83" s="65"/>
    </row>
    <row r="84" spans="1:9" s="80" customFormat="1" x14ac:dyDescent="0.2">
      <c r="A84" s="76"/>
      <c r="B84" s="77"/>
      <c r="C84" s="69" t="s">
        <v>122</v>
      </c>
      <c r="D84" s="64">
        <v>12948</v>
      </c>
      <c r="E84" s="64"/>
      <c r="F84" s="64"/>
      <c r="G84" s="64"/>
      <c r="H84" s="64">
        <f t="shared" ref="H84:H86" si="10">D84-F84</f>
        <v>12948</v>
      </c>
      <c r="I84" s="65"/>
    </row>
    <row r="85" spans="1:9" s="80" customFormat="1" x14ac:dyDescent="0.2">
      <c r="A85" s="76"/>
      <c r="B85" s="77"/>
      <c r="C85" s="69" t="s">
        <v>123</v>
      </c>
      <c r="D85" s="64">
        <v>1325</v>
      </c>
      <c r="E85" s="64"/>
      <c r="F85" s="64"/>
      <c r="G85" s="64"/>
      <c r="H85" s="64">
        <f t="shared" si="10"/>
        <v>1325</v>
      </c>
      <c r="I85" s="65"/>
    </row>
    <row r="86" spans="1:9" s="80" customFormat="1" x14ac:dyDescent="0.2">
      <c r="A86" s="76"/>
      <c r="B86" s="77"/>
      <c r="C86" s="69" t="s">
        <v>124</v>
      </c>
      <c r="D86" s="64">
        <v>10908</v>
      </c>
      <c r="E86" s="64"/>
      <c r="F86" s="64"/>
      <c r="G86" s="64"/>
      <c r="H86" s="64">
        <f t="shared" si="10"/>
        <v>10908</v>
      </c>
      <c r="I86" s="65"/>
    </row>
    <row r="87" spans="1:9" s="80" customFormat="1" ht="13.5" thickBot="1" x14ac:dyDescent="0.25">
      <c r="A87" s="76"/>
      <c r="B87" s="77"/>
      <c r="C87" s="96" t="s">
        <v>111</v>
      </c>
      <c r="D87" s="72">
        <f>SUM(D83:D86)</f>
        <v>38849</v>
      </c>
      <c r="E87" s="211"/>
      <c r="F87" s="72">
        <f>SUM(F84:F86)</f>
        <v>0</v>
      </c>
      <c r="G87" s="211"/>
      <c r="H87" s="72">
        <f>SUM(H83:H86)</f>
        <v>38849</v>
      </c>
      <c r="I87" s="65"/>
    </row>
    <row r="88" spans="1:9" s="80" customFormat="1" ht="13.5" thickTop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96" t="s">
        <v>132</v>
      </c>
      <c r="D90" s="45"/>
      <c r="E90" s="74"/>
      <c r="F90" s="75"/>
      <c r="G90" s="75"/>
      <c r="H90" s="45"/>
      <c r="I90" s="65"/>
    </row>
    <row r="91" spans="1:9" s="80" customFormat="1" x14ac:dyDescent="0.2">
      <c r="A91" s="76"/>
      <c r="B91" s="77"/>
      <c r="C91" s="69" t="s">
        <v>121</v>
      </c>
      <c r="D91" s="64">
        <v>18370</v>
      </c>
      <c r="E91" s="64"/>
      <c r="F91" s="64"/>
      <c r="G91" s="64"/>
      <c r="H91" s="64">
        <f>D91-F91</f>
        <v>18370</v>
      </c>
      <c r="I91" s="65"/>
    </row>
    <row r="92" spans="1:9" s="80" customFormat="1" x14ac:dyDescent="0.2">
      <c r="A92" s="76"/>
      <c r="B92" s="77"/>
      <c r="C92" s="69" t="s">
        <v>122</v>
      </c>
      <c r="D92" s="64">
        <v>15570</v>
      </c>
      <c r="E92" s="64"/>
      <c r="F92" s="64"/>
      <c r="G92" s="64"/>
      <c r="H92" s="64">
        <f t="shared" ref="H92:H94" si="11">D92-F92</f>
        <v>15570</v>
      </c>
      <c r="I92" s="65"/>
    </row>
    <row r="93" spans="1:9" s="80" customFormat="1" x14ac:dyDescent="0.2">
      <c r="A93" s="76"/>
      <c r="B93" s="77"/>
      <c r="C93" s="69" t="s">
        <v>123</v>
      </c>
      <c r="D93" s="64">
        <v>1745</v>
      </c>
      <c r="E93" s="64"/>
      <c r="F93" s="64"/>
      <c r="G93" s="64"/>
      <c r="H93" s="64">
        <f t="shared" si="11"/>
        <v>1745</v>
      </c>
      <c r="I93" s="65"/>
    </row>
    <row r="94" spans="1:9" s="80" customFormat="1" x14ac:dyDescent="0.2">
      <c r="A94" s="76"/>
      <c r="B94" s="77"/>
      <c r="C94" s="69" t="s">
        <v>124</v>
      </c>
      <c r="D94" s="64">
        <v>12241</v>
      </c>
      <c r="E94" s="64"/>
      <c r="F94" s="64"/>
      <c r="G94" s="64"/>
      <c r="H94" s="64">
        <f t="shared" si="11"/>
        <v>12241</v>
      </c>
      <c r="I94" s="65"/>
    </row>
    <row r="95" spans="1:9" s="80" customFormat="1" ht="13.5" thickBot="1" x14ac:dyDescent="0.25">
      <c r="A95" s="76"/>
      <c r="B95" s="77"/>
      <c r="C95" s="96" t="s">
        <v>111</v>
      </c>
      <c r="D95" s="72">
        <f>SUM(D91:D94)</f>
        <v>47926</v>
      </c>
      <c r="E95" s="211"/>
      <c r="F95" s="72">
        <f>SUM(F92:F94)</f>
        <v>0</v>
      </c>
      <c r="G95" s="211"/>
      <c r="H95" s="72">
        <f>SUM(H91:H94)</f>
        <v>47926</v>
      </c>
      <c r="I95" s="65"/>
    </row>
    <row r="96" spans="1:9" s="80" customFormat="1" ht="13.5" thickTop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69" t="s">
        <v>135</v>
      </c>
      <c r="D98" s="64">
        <v>38849</v>
      </c>
      <c r="E98" s="79"/>
      <c r="H98" s="64">
        <f>D98-F98</f>
        <v>38849</v>
      </c>
      <c r="I98" s="65"/>
    </row>
    <row r="99" spans="1:9" s="80" customFormat="1" ht="13.5" thickBot="1" x14ac:dyDescent="0.25">
      <c r="A99" s="76"/>
      <c r="B99" s="77"/>
      <c r="C99" s="96" t="s">
        <v>133</v>
      </c>
      <c r="D99" s="72">
        <f>SUM(D31,D39,D47,D55,D63,D71,D79,D87,D95,D98)</f>
        <v>416854</v>
      </c>
      <c r="E99" s="212"/>
      <c r="F99" s="72">
        <f t="shared" ref="F99:H99" si="12">SUM(F31,F39,F47,F55,F63,F71,F79,F87,F95,F98)</f>
        <v>0</v>
      </c>
      <c r="G99" s="212"/>
      <c r="H99" s="72">
        <f t="shared" si="12"/>
        <v>416854</v>
      </c>
      <c r="I99" s="65"/>
    </row>
    <row r="100" spans="1:9" s="80" customFormat="1" ht="13.5" thickTop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</sheetData>
  <conditionalFormatting sqref="I9:I30">
    <cfRule type="cellIs" dxfId="2" priority="1" operator="greaterThan">
      <formula>$H$23</formula>
    </cfRule>
  </conditionalFormatting>
  <pageMargins left="0.25" right="0.25" top="0.95" bottom="0.75" header="0.09" footer="0.3"/>
  <pageSetup scale="52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27"/>
  <sheetViews>
    <sheetView zoomScaleNormal="100" workbookViewId="0"/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75" x14ac:dyDescent="0.25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75000</v>
      </c>
      <c r="G10" s="207">
        <f>32.59+11.92</f>
        <v>44.510000000000005</v>
      </c>
      <c r="H10" s="64">
        <f t="shared" ref="H10:H21" si="1">H9+G10</f>
        <v>44.510000000000005</v>
      </c>
      <c r="I10" s="64">
        <f t="shared" ref="I10:I21" si="2">I9-G10+E10</f>
        <v>74955.490000000005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75000</v>
      </c>
      <c r="G12" s="207">
        <f>13.97+28.75</f>
        <v>42.72</v>
      </c>
      <c r="H12" s="64">
        <f t="shared" si="1"/>
        <v>482.33000000000004</v>
      </c>
      <c r="I12" s="64">
        <f t="shared" si="2"/>
        <v>74517.67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75000</v>
      </c>
      <c r="G13" s="207">
        <f>22.5+260.7</f>
        <v>283.2</v>
      </c>
      <c r="H13" s="64">
        <f t="shared" si="1"/>
        <v>765.53</v>
      </c>
      <c r="I13" s="64">
        <f t="shared" si="2"/>
        <v>74234.47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75000</v>
      </c>
      <c r="G14" s="207">
        <f>51.64+93.26</f>
        <v>144.9</v>
      </c>
      <c r="H14" s="64">
        <f t="shared" si="1"/>
        <v>910.43</v>
      </c>
      <c r="I14" s="64">
        <f t="shared" si="2"/>
        <v>74089.570000000007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75000</v>
      </c>
      <c r="G15" s="207">
        <f>64.5+897.6</f>
        <v>962.1</v>
      </c>
      <c r="H15" s="64">
        <f t="shared" si="1"/>
        <v>1872.53</v>
      </c>
      <c r="I15" s="64">
        <f t="shared" si="2"/>
        <v>73127.47</v>
      </c>
    </row>
    <row r="16" spans="1:10" x14ac:dyDescent="0.2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1872.53</v>
      </c>
      <c r="I16" s="64">
        <f t="shared" si="2"/>
        <v>73127.47</v>
      </c>
    </row>
    <row r="17" spans="1:9" x14ac:dyDescent="0.2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1872.53</v>
      </c>
      <c r="I17" s="64">
        <f t="shared" si="2"/>
        <v>73127.47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1872.53</v>
      </c>
      <c r="I18" s="64">
        <f t="shared" si="2"/>
        <v>73127.47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1872.53</v>
      </c>
      <c r="I19" s="64">
        <f t="shared" si="2"/>
        <v>73127.47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1872.53</v>
      </c>
      <c r="I20" s="64">
        <f t="shared" si="2"/>
        <v>73127.47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1872.53</v>
      </c>
      <c r="I21" s="64">
        <f t="shared" si="2"/>
        <v>73127.47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1872.53</v>
      </c>
      <c r="H23" s="72"/>
      <c r="I23" s="72">
        <f>E23-G23</f>
        <v>73127.47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0"/>
    <pageSetUpPr fitToPage="1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0"/>
  <sheetViews>
    <sheetView zoomScaleNormal="100" workbookViewId="0">
      <selection activeCell="L19" sqref="L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6.855468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114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115</v>
      </c>
      <c r="B9" s="60">
        <v>45604</v>
      </c>
      <c r="C9" s="61" t="s">
        <v>88</v>
      </c>
      <c r="D9" s="204">
        <v>45016.58</v>
      </c>
      <c r="E9" s="63">
        <f>D9</f>
        <v>45016.58</v>
      </c>
      <c r="F9" s="64"/>
      <c r="G9" s="64"/>
      <c r="H9" s="64">
        <f>E9</f>
        <v>45016.58</v>
      </c>
    </row>
    <row r="10" spans="1:9" x14ac:dyDescent="0.2">
      <c r="A10" s="59" t="s">
        <v>136</v>
      </c>
      <c r="B10" s="66">
        <v>45656</v>
      </c>
      <c r="C10" s="61" t="s">
        <v>137</v>
      </c>
      <c r="D10" s="63"/>
      <c r="E10" s="63">
        <f t="shared" ref="E10:E21" si="0">E9+D10</f>
        <v>45016.58</v>
      </c>
      <c r="F10" s="207">
        <v>2276.64</v>
      </c>
      <c r="G10" s="64">
        <f t="shared" ref="G10:G21" si="1">G9+F10</f>
        <v>2276.64</v>
      </c>
      <c r="H10" s="64">
        <f t="shared" ref="H10:H21" si="2">H9-F10+D10</f>
        <v>42739.94</v>
      </c>
    </row>
    <row r="11" spans="1:9" x14ac:dyDescent="0.2">
      <c r="A11" s="59"/>
      <c r="B11" s="60"/>
      <c r="C11" s="61"/>
      <c r="D11" s="63"/>
      <c r="E11" s="63">
        <f t="shared" si="0"/>
        <v>45016.58</v>
      </c>
      <c r="F11" s="67"/>
      <c r="G11" s="64">
        <f t="shared" si="1"/>
        <v>2276.64</v>
      </c>
      <c r="H11" s="64">
        <f t="shared" si="2"/>
        <v>42739.94</v>
      </c>
    </row>
    <row r="12" spans="1:9" x14ac:dyDescent="0.2">
      <c r="A12" s="59"/>
      <c r="B12" s="60"/>
      <c r="C12" s="61"/>
      <c r="D12" s="63"/>
      <c r="E12" s="63">
        <f t="shared" si="0"/>
        <v>45016.58</v>
      </c>
      <c r="F12" s="67"/>
      <c r="G12" s="64">
        <f t="shared" si="1"/>
        <v>2276.64</v>
      </c>
      <c r="H12" s="64">
        <f t="shared" si="2"/>
        <v>42739.94</v>
      </c>
    </row>
    <row r="13" spans="1:9" x14ac:dyDescent="0.2">
      <c r="A13" s="59"/>
      <c r="B13" s="60"/>
      <c r="C13" s="61"/>
      <c r="D13" s="63"/>
      <c r="E13" s="63">
        <f t="shared" si="0"/>
        <v>45016.58</v>
      </c>
      <c r="F13" s="67"/>
      <c r="G13" s="64">
        <f t="shared" si="1"/>
        <v>2276.64</v>
      </c>
      <c r="H13" s="64">
        <f t="shared" si="2"/>
        <v>42739.94</v>
      </c>
    </row>
    <row r="14" spans="1:9" x14ac:dyDescent="0.2">
      <c r="A14" s="59"/>
      <c r="B14" s="60"/>
      <c r="C14" s="61"/>
      <c r="D14" s="63"/>
      <c r="E14" s="63">
        <f t="shared" si="0"/>
        <v>45016.58</v>
      </c>
      <c r="F14" s="64"/>
      <c r="G14" s="64">
        <f t="shared" si="1"/>
        <v>2276.64</v>
      </c>
      <c r="H14" s="64">
        <f t="shared" si="2"/>
        <v>42739.94</v>
      </c>
    </row>
    <row r="15" spans="1:9" x14ac:dyDescent="0.2">
      <c r="A15" s="59"/>
      <c r="B15" s="60"/>
      <c r="C15" s="61"/>
      <c r="D15" s="63"/>
      <c r="E15" s="63">
        <f t="shared" si="0"/>
        <v>45016.58</v>
      </c>
      <c r="F15" s="67"/>
      <c r="G15" s="64">
        <f t="shared" si="1"/>
        <v>2276.64</v>
      </c>
      <c r="H15" s="64">
        <f t="shared" si="2"/>
        <v>42739.94</v>
      </c>
    </row>
    <row r="16" spans="1:9" x14ac:dyDescent="0.2">
      <c r="A16" s="59"/>
      <c r="B16" s="60"/>
      <c r="C16" s="61"/>
      <c r="D16" s="63"/>
      <c r="E16" s="63">
        <f t="shared" si="0"/>
        <v>45016.58</v>
      </c>
      <c r="F16" s="67"/>
      <c r="G16" s="64">
        <f t="shared" si="1"/>
        <v>2276.64</v>
      </c>
      <c r="H16" s="64">
        <f t="shared" si="2"/>
        <v>42739.94</v>
      </c>
    </row>
    <row r="17" spans="1:8" x14ac:dyDescent="0.2">
      <c r="A17" s="59"/>
      <c r="B17" s="60"/>
      <c r="C17" s="61"/>
      <c r="D17" s="63"/>
      <c r="E17" s="63">
        <f t="shared" si="0"/>
        <v>45016.58</v>
      </c>
      <c r="F17" s="67"/>
      <c r="G17" s="64">
        <f t="shared" si="1"/>
        <v>2276.64</v>
      </c>
      <c r="H17" s="64">
        <f t="shared" si="2"/>
        <v>42739.94</v>
      </c>
    </row>
    <row r="18" spans="1:8" x14ac:dyDescent="0.2">
      <c r="A18" s="59"/>
      <c r="B18" s="60"/>
      <c r="C18" s="61"/>
      <c r="D18" s="63"/>
      <c r="E18" s="63">
        <f t="shared" si="0"/>
        <v>45016.58</v>
      </c>
      <c r="F18" s="67"/>
      <c r="G18" s="64">
        <f t="shared" si="1"/>
        <v>2276.64</v>
      </c>
      <c r="H18" s="64">
        <f t="shared" si="2"/>
        <v>42739.94</v>
      </c>
    </row>
    <row r="19" spans="1:8" x14ac:dyDescent="0.2">
      <c r="A19" s="59"/>
      <c r="B19" s="60"/>
      <c r="C19" s="61"/>
      <c r="D19" s="63"/>
      <c r="E19" s="63">
        <f t="shared" si="0"/>
        <v>45016.58</v>
      </c>
      <c r="F19" s="64"/>
      <c r="G19" s="64">
        <f t="shared" si="1"/>
        <v>2276.64</v>
      </c>
      <c r="H19" s="64">
        <f t="shared" si="2"/>
        <v>42739.94</v>
      </c>
    </row>
    <row r="20" spans="1:8" x14ac:dyDescent="0.2">
      <c r="A20" s="59"/>
      <c r="B20" s="60"/>
      <c r="C20" s="61"/>
      <c r="D20" s="63"/>
      <c r="E20" s="63">
        <f t="shared" si="0"/>
        <v>45016.58</v>
      </c>
      <c r="F20" s="64"/>
      <c r="G20" s="64">
        <f t="shared" si="1"/>
        <v>2276.64</v>
      </c>
      <c r="H20" s="64">
        <f t="shared" si="2"/>
        <v>42739.94</v>
      </c>
    </row>
    <row r="21" spans="1:8" x14ac:dyDescent="0.2">
      <c r="A21" s="59"/>
      <c r="B21" s="60"/>
      <c r="C21" s="68"/>
      <c r="D21" s="63"/>
      <c r="E21" s="63">
        <f t="shared" si="0"/>
        <v>45016.58</v>
      </c>
      <c r="F21" s="64"/>
      <c r="G21" s="64">
        <f t="shared" si="1"/>
        <v>2276.64</v>
      </c>
      <c r="H21" s="64">
        <f t="shared" si="2"/>
        <v>42739.94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45016.58</v>
      </c>
      <c r="E23" s="72"/>
      <c r="F23" s="72">
        <f>SUM(F9:F22)</f>
        <v>2276.64</v>
      </c>
      <c r="G23" s="72"/>
      <c r="H23" s="72">
        <f>D23-F23</f>
        <v>42739.94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116</v>
      </c>
      <c r="D26" s="64">
        <v>25016.58</v>
      </c>
      <c r="E26" s="64"/>
      <c r="F26" s="64">
        <f>2276.64</f>
        <v>2276.64</v>
      </c>
      <c r="G26" s="64"/>
      <c r="H26" s="64">
        <f>D26-F26</f>
        <v>22739.940000000002</v>
      </c>
    </row>
    <row r="27" spans="1:8" x14ac:dyDescent="0.2">
      <c r="A27" s="73"/>
      <c r="B27" s="61"/>
      <c r="C27" s="69" t="s">
        <v>117</v>
      </c>
      <c r="D27" s="64">
        <v>20000</v>
      </c>
      <c r="E27" s="64"/>
      <c r="F27" s="64"/>
      <c r="G27" s="64"/>
      <c r="H27" s="64">
        <f>D27-F27</f>
        <v>20000</v>
      </c>
    </row>
    <row r="28" spans="1:8" ht="13.5" thickBot="1" x14ac:dyDescent="0.25">
      <c r="A28" s="73"/>
      <c r="B28" s="61"/>
      <c r="C28" s="96" t="s">
        <v>111</v>
      </c>
      <c r="D28" s="72">
        <f>SUM(D25:D27)</f>
        <v>45016.58</v>
      </c>
      <c r="E28" s="211"/>
      <c r="F28" s="72">
        <f>SUM(F25:F27)</f>
        <v>2276.64</v>
      </c>
      <c r="G28" s="211"/>
      <c r="H28" s="72">
        <f>SUM(H25:H27)</f>
        <v>42739.94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45"/>
      <c r="E30" s="74"/>
      <c r="F30" s="75"/>
      <c r="G30" s="75"/>
      <c r="H30" s="45"/>
    </row>
    <row r="31" spans="1:8" x14ac:dyDescent="0.2">
      <c r="E31" s="79"/>
    </row>
    <row r="32" spans="1:8" x14ac:dyDescent="0.2">
      <c r="E32" s="79"/>
    </row>
    <row r="33" spans="5:5" x14ac:dyDescent="0.2">
      <c r="E33" s="79"/>
    </row>
    <row r="34" spans="5:5" x14ac:dyDescent="0.2">
      <c r="E34" s="79"/>
    </row>
    <row r="35" spans="5:5" x14ac:dyDescent="0.2">
      <c r="E35" s="79"/>
    </row>
    <row r="36" spans="5:5" x14ac:dyDescent="0.2">
      <c r="E36" s="79"/>
    </row>
    <row r="37" spans="5:5" x14ac:dyDescent="0.2">
      <c r="E37" s="79"/>
    </row>
    <row r="38" spans="5:5" x14ac:dyDescent="0.2">
      <c r="E38" s="79"/>
    </row>
    <row r="39" spans="5:5" x14ac:dyDescent="0.2">
      <c r="E39" s="79"/>
    </row>
    <row r="40" spans="5:5" x14ac:dyDescent="0.2">
      <c r="E40" s="79"/>
    </row>
    <row r="41" spans="5:5" x14ac:dyDescent="0.2">
      <c r="E41" s="79"/>
    </row>
    <row r="42" spans="5:5" x14ac:dyDescent="0.2">
      <c r="E42" s="79"/>
    </row>
    <row r="43" spans="5:5" x14ac:dyDescent="0.2">
      <c r="E43" s="79"/>
    </row>
    <row r="44" spans="5:5" x14ac:dyDescent="0.2">
      <c r="E44" s="79"/>
    </row>
    <row r="45" spans="5:5" x14ac:dyDescent="0.2">
      <c r="E45" s="79"/>
    </row>
    <row r="46" spans="5:5" x14ac:dyDescent="0.2">
      <c r="E46" s="79"/>
    </row>
    <row r="47" spans="5:5" x14ac:dyDescent="0.2">
      <c r="E47" s="79"/>
    </row>
    <row r="48" spans="5:5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</sheetData>
  <conditionalFormatting sqref="I9:I27">
    <cfRule type="cellIs" dxfId="1" priority="1" operator="greaterThan">
      <formula>$H$23</formula>
    </cfRule>
  </conditionalFormatting>
  <pageMargins left="0.25" right="0.25" top="0.95" bottom="0.75" header="0.09" footer="0.3"/>
  <pageSetup scale="6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RECAP #9440.00</vt:lpstr>
      <vt:lpstr>#9440.00 OPN Architects</vt:lpstr>
      <vt:lpstr>#9440.00 PM TIME</vt:lpstr>
      <vt:lpstr>#9440.00 Misc </vt:lpstr>
      <vt:lpstr>#9440.00 DCI Group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2025-01-02T13:17:36Z</cp:lastPrinted>
  <dcterms:created xsi:type="dcterms:W3CDTF">2015-06-05T18:17:20Z</dcterms:created>
  <dcterms:modified xsi:type="dcterms:W3CDTF">2025-01-02T13:17:42Z</dcterms:modified>
</cp:coreProperties>
</file>