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5 0017-0001 Capitol Stairs\"/>
    </mc:Choice>
  </mc:AlternateContent>
  <xr:revisionPtr revIDLastSave="0" documentId="13_ncr:1_{E7A7A8E8-488C-421D-82CA-FFBA5F5BC5A6}" xr6:coauthVersionLast="47" xr6:coauthVersionMax="47" xr10:uidLastSave="{00000000-0000-0000-0000-000000000000}"/>
  <bookViews>
    <workbookView xWindow="-28920" yWindow="-135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20.00" sheetId="8" r:id="rId3"/>
    <sheet name="#9420.00 Neumann Brothers" sheetId="9" r:id="rId4"/>
    <sheet name="#9420.00 PM TIME" sheetId="10" r:id="rId5"/>
    <sheet name="#9420.00 Misc" sheetId="11" r:id="rId6"/>
    <sheet name="#9420.00 Samuels Group" sheetId="12" r:id="rId7"/>
    <sheet name="#9420.00 Neumann Brothers (2)" sheetId="13" r:id="rId8"/>
    <sheet name="#9420.00 MTS Contracting" sheetId="14" r:id="rId9"/>
    <sheet name="#9420.00 MTS Contracting (2)" sheetId="15" r:id="rId10"/>
    <sheet name="#9420.00 Samuels Group (2)" sheetId="16" r:id="rId11"/>
    <sheet name="#9420.00 OPN Architects" sheetId="17" r:id="rId12"/>
    <sheet name="#9420.00 MTS Contracting (3)" sheetId="19" r:id="rId13"/>
    <sheet name="#9420.00 Neumann Brothers (3)" sheetId="20" r:id="rId14"/>
    <sheet name="RECAP #XXXX.XX" sheetId="2" r:id="rId15"/>
    <sheet name="#XXXX.XX Vendor A" sheetId="3" r:id="rId16"/>
    <sheet name="#XXXX.XX PM TIME" sheetId="4" r:id="rId17"/>
    <sheet name="#XXXX.XX Misc" sheetId="5" r:id="rId18"/>
  </sheets>
  <definedNames>
    <definedName name="_xlnm._FilterDatabase" localSheetId="1" hidden="1">FINANCIAL!$A$13:$K$13</definedName>
    <definedName name="_xlnm.Print_Area" localSheetId="17">'#XXXX.XX Misc'!$A$1:$H$27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2" i="10" l="1"/>
  <c r="I43" i="10" s="1"/>
  <c r="I44" i="10" s="1"/>
  <c r="H42" i="10"/>
  <c r="H43" i="10" s="1"/>
  <c r="H44" i="10" s="1"/>
  <c r="F42" i="10"/>
  <c r="F43" i="10" s="1"/>
  <c r="F44" i="10" s="1"/>
  <c r="F31" i="17"/>
  <c r="F32" i="17"/>
  <c r="H32" i="17" s="1"/>
  <c r="F30" i="17"/>
  <c r="F28" i="17"/>
  <c r="G39" i="10"/>
  <c r="G38" i="10"/>
  <c r="F28" i="3"/>
  <c r="D28" i="3"/>
  <c r="H27" i="3"/>
  <c r="H26" i="3"/>
  <c r="D33" i="17"/>
  <c r="E9" i="10"/>
  <c r="F26" i="16"/>
  <c r="G37" i="10"/>
  <c r="G36" i="10"/>
  <c r="F33" i="17" l="1"/>
  <c r="H28" i="3"/>
  <c r="F23" i="20"/>
  <c r="E20" i="8" s="1"/>
  <c r="D23" i="20"/>
  <c r="D20" i="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H23" i="20" l="1"/>
  <c r="F20" i="8" s="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F29" i="17"/>
  <c r="F31" i="16"/>
  <c r="F27" i="16" l="1"/>
  <c r="D29" i="13" l="1"/>
  <c r="D30" i="13"/>
  <c r="D32" i="13"/>
  <c r="D34" i="13"/>
  <c r="D35" i="13"/>
  <c r="F28" i="13"/>
  <c r="D33" i="13"/>
  <c r="D36" i="13"/>
  <c r="D38" i="13"/>
  <c r="D27" i="19"/>
  <c r="F27" i="19"/>
  <c r="F26" i="19" l="1"/>
  <c r="D26" i="19"/>
  <c r="I10" i="19" l="1"/>
  <c r="G33" i="10" l="1"/>
  <c r="G32" i="10"/>
  <c r="F28" i="16" l="1"/>
  <c r="G31" i="10" l="1"/>
  <c r="G30" i="10"/>
  <c r="G28" i="10" l="1"/>
  <c r="G29" i="10"/>
  <c r="D28" i="19" l="1"/>
  <c r="H27" i="19"/>
  <c r="H26" i="19"/>
  <c r="F23" i="19"/>
  <c r="E19" i="8" s="1"/>
  <c r="D23" i="19"/>
  <c r="D19" i="8" s="1"/>
  <c r="G10" i="19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A6" i="19"/>
  <c r="D3" i="19"/>
  <c r="A3" i="19"/>
  <c r="A2" i="19"/>
  <c r="A1" i="19"/>
  <c r="F29" i="16"/>
  <c r="H28" i="19" l="1"/>
  <c r="H23" i="19"/>
  <c r="F19" i="8" s="1"/>
  <c r="F28" i="19"/>
  <c r="H9" i="19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E15" i="6"/>
  <c r="G27" i="10" l="1"/>
  <c r="G26" i="10"/>
  <c r="F26" i="17" l="1"/>
  <c r="G25" i="10" l="1"/>
  <c r="G24" i="10"/>
  <c r="A1" i="11" l="1"/>
  <c r="G22" i="10" l="1"/>
  <c r="G23" i="10"/>
  <c r="F39" i="13" l="1"/>
  <c r="D39" i="13" l="1"/>
  <c r="H38" i="13"/>
  <c r="H37" i="13"/>
  <c r="D30" i="9" l="1"/>
  <c r="D28" i="9"/>
  <c r="D27" i="9"/>
  <c r="D26" i="9"/>
  <c r="F30" i="9"/>
  <c r="F29" i="9"/>
  <c r="F28" i="9"/>
  <c r="F27" i="9"/>
  <c r="F26" i="9"/>
  <c r="H29" i="17" l="1"/>
  <c r="H30" i="17"/>
  <c r="H31" i="17"/>
  <c r="H28" i="17"/>
  <c r="H27" i="17"/>
  <c r="H26" i="17"/>
  <c r="F23" i="17"/>
  <c r="E18" i="8" s="1"/>
  <c r="D23" i="17"/>
  <c r="D18" i="8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H33" i="17" l="1"/>
  <c r="H23" i="17"/>
  <c r="F18" i="8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G21" i="10"/>
  <c r="G20" i="10"/>
  <c r="F33" i="16" l="1"/>
  <c r="D33" i="16"/>
  <c r="H32" i="16"/>
  <c r="H31" i="16"/>
  <c r="H28" i="16"/>
  <c r="D29" i="16"/>
  <c r="D35" i="16" s="1"/>
  <c r="F23" i="16"/>
  <c r="E17" i="8" s="1"/>
  <c r="D23" i="16"/>
  <c r="D17" i="8" s="1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35" i="16" l="1"/>
  <c r="H23" i="16"/>
  <c r="F17" i="8" s="1"/>
  <c r="H33" i="16"/>
  <c r="H26" i="16"/>
  <c r="H27" i="16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9" i="16" l="1"/>
  <c r="H35" i="16" s="1"/>
  <c r="H31" i="13" l="1"/>
  <c r="I15" i="13"/>
  <c r="I17" i="13" s="1"/>
  <c r="I19" i="13" s="1"/>
  <c r="I20" i="13" s="1"/>
  <c r="I21" i="13" s="1"/>
  <c r="G19" i="10"/>
  <c r="G18" i="10"/>
  <c r="I10" i="15"/>
  <c r="I12" i="15" s="1"/>
  <c r="D30" i="12"/>
  <c r="H30" i="12" s="1"/>
  <c r="D27" i="12"/>
  <c r="D29" i="12"/>
  <c r="H29" i="12" s="1"/>
  <c r="F30" i="12"/>
  <c r="F29" i="12"/>
  <c r="F28" i="12"/>
  <c r="F26" i="12"/>
  <c r="H26" i="12" s="1"/>
  <c r="H30" i="9"/>
  <c r="F31" i="9"/>
  <c r="H36" i="13"/>
  <c r="H32" i="13"/>
  <c r="H28" i="12"/>
  <c r="F27" i="12"/>
  <c r="H27" i="12" s="1"/>
  <c r="G17" i="10"/>
  <c r="G16" i="10"/>
  <c r="H35" i="13"/>
  <c r="I10" i="9"/>
  <c r="I11" i="9" s="1"/>
  <c r="I12" i="9" s="1"/>
  <c r="I13" i="9" s="1"/>
  <c r="I14" i="9" s="1"/>
  <c r="H34" i="13"/>
  <c r="G15" i="10"/>
  <c r="G14" i="10"/>
  <c r="F23" i="15"/>
  <c r="E16" i="8" s="1"/>
  <c r="D23" i="15"/>
  <c r="D16" i="8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A6" i="15"/>
  <c r="D3" i="15"/>
  <c r="A3" i="15"/>
  <c r="A2" i="15"/>
  <c r="A1" i="15"/>
  <c r="G13" i="10"/>
  <c r="G12" i="10"/>
  <c r="F23" i="14"/>
  <c r="E15" i="8" s="1"/>
  <c r="D23" i="14"/>
  <c r="D15" i="8" s="1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A6" i="14"/>
  <c r="D3" i="14"/>
  <c r="A3" i="14"/>
  <c r="A2" i="14"/>
  <c r="A1" i="14"/>
  <c r="H33" i="13"/>
  <c r="H30" i="13"/>
  <c r="H29" i="13"/>
  <c r="H28" i="13"/>
  <c r="F25" i="13"/>
  <c r="E14" i="8" s="1"/>
  <c r="D25" i="13"/>
  <c r="D14" i="8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A6" i="13"/>
  <c r="D3" i="13"/>
  <c r="A3" i="13"/>
  <c r="A2" i="13"/>
  <c r="A1" i="13"/>
  <c r="G11" i="10"/>
  <c r="G10" i="10"/>
  <c r="H10" i="10" s="1"/>
  <c r="H11" i="10" s="1"/>
  <c r="H12" i="10" s="1"/>
  <c r="H13" i="10" s="1"/>
  <c r="H14" i="10" s="1"/>
  <c r="E40" i="6"/>
  <c r="F23" i="12"/>
  <c r="E13" i="8" s="1"/>
  <c r="D23" i="12"/>
  <c r="D13" i="8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A6" i="12"/>
  <c r="D3" i="12"/>
  <c r="A3" i="12"/>
  <c r="A2" i="12"/>
  <c r="A1" i="12"/>
  <c r="H27" i="9"/>
  <c r="H29" i="9"/>
  <c r="H26" i="9"/>
  <c r="D31" i="9"/>
  <c r="G22" i="11"/>
  <c r="D12" i="8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A3" i="11"/>
  <c r="A2" i="11"/>
  <c r="E46" i="10"/>
  <c r="D11" i="8" s="1"/>
  <c r="F9" i="10"/>
  <c r="I9" i="10" s="1"/>
  <c r="A7" i="10"/>
  <c r="E3" i="10"/>
  <c r="A3" i="10"/>
  <c r="A2" i="10"/>
  <c r="A1" i="10"/>
  <c r="F23" i="9"/>
  <c r="E10" i="8" s="1"/>
  <c r="D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D3" i="9"/>
  <c r="A3" i="9"/>
  <c r="A2" i="9"/>
  <c r="A1" i="9"/>
  <c r="H9" i="9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F40" i="6"/>
  <c r="D4" i="6"/>
  <c r="E6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22" i="5"/>
  <c r="D12" i="2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A3" i="5"/>
  <c r="A2" i="5"/>
  <c r="A1" i="5"/>
  <c r="G23" i="4"/>
  <c r="E11" i="2" s="1"/>
  <c r="E23" i="4"/>
  <c r="D11" i="2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A7" i="4"/>
  <c r="E3" i="4"/>
  <c r="A3" i="4"/>
  <c r="A2" i="4"/>
  <c r="A1" i="4"/>
  <c r="F23" i="3"/>
  <c r="E10" i="2" s="1"/>
  <c r="D23" i="3"/>
  <c r="D10" i="2" s="1"/>
  <c r="D14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14" i="2"/>
  <c r="E12" i="2"/>
  <c r="G16" i="6"/>
  <c r="H23" i="12"/>
  <c r="F13" i="8"/>
  <c r="C8" i="8"/>
  <c r="C22" i="8" s="1"/>
  <c r="H9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I10" i="10" l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H15" i="10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I9" i="4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D31" i="12"/>
  <c r="H23" i="14"/>
  <c r="F15" i="8" s="1"/>
  <c r="H31" i="12"/>
  <c r="G40" i="6"/>
  <c r="E7" i="6" s="1"/>
  <c r="E14" i="2"/>
  <c r="F14" i="2" s="1"/>
  <c r="I23" i="4"/>
  <c r="F11" i="2" s="1"/>
  <c r="F12" i="2"/>
  <c r="G46" i="10"/>
  <c r="I46" i="10" s="1"/>
  <c r="F11" i="8" s="1"/>
  <c r="H39" i="13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E12" i="8"/>
  <c r="F12" i="8" s="1"/>
  <c r="H25" i="13"/>
  <c r="F14" i="8" s="1"/>
  <c r="H23" i="15"/>
  <c r="F16" i="8" s="1"/>
  <c r="H23" i="9"/>
  <c r="F10" i="8" s="1"/>
  <c r="G14" i="2"/>
  <c r="J44" i="6"/>
  <c r="E8" i="6"/>
  <c r="K42" i="6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10" i="8"/>
  <c r="D22" i="8" s="1"/>
  <c r="F31" i="12"/>
  <c r="H23" i="3"/>
  <c r="F10" i="2" s="1"/>
  <c r="H28" i="9"/>
  <c r="H31" i="9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E11" i="8" l="1"/>
  <c r="E22" i="8" s="1"/>
  <c r="I15" i="6" s="1"/>
  <c r="I40" i="6" s="1"/>
  <c r="G22" i="8"/>
  <c r="K15" i="6" s="1"/>
  <c r="K40" i="6" s="1"/>
  <c r="K43" i="6" s="1"/>
  <c r="H15" i="6"/>
  <c r="H40" i="6" s="1"/>
  <c r="J45" i="6" s="1"/>
  <c r="K45" i="6" s="1"/>
  <c r="F22" i="8" l="1"/>
  <c r="J15" i="6" s="1"/>
  <c r="J4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Huggins, Joni [DAS]:</t>
        </r>
        <r>
          <rPr>
            <sz val="9"/>
            <color indexed="81"/>
            <rFont val="Tahoma"/>
            <family val="2"/>
          </rPr>
          <t xml:space="preserve">
9420.00 - DAS CC Capitol West Stairs &amp; Surrounding Landings Repair - Increase Budget
$Joni
Trower, James
Aug 6, 2024, 7:46 PM (15 hours ago)
to me
Finance -
Please increase the MM FY25 0017-0001 Capitol Stairs budget for project 9420.00 by $700,000.
Thanks,
James Trower, Licensed Architect, LEED AP
9420.00 - DAS CC Capitol West Stairs &amp; Surrounding Landings Repairs
$Joni
Trower, James
Tue, Apr 8, 2:41 PM (16 hours ago)
to me
Finance -
Increase project budget for 9420.00 Capitol Stairs funding by $500,000. There should be a total of $2,000,000.00 in Capitol Stairs funding.
Thanks,
James Trower, Licensed Architect, LEED 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8645EB26-09D2-4D91-935A-8A35F74DF5C2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PM Time Posted
$Joni
Trower, James
9:22 AM (5 minutes ago)
to me
Finance -
Please see below modifications in red:
On Wed, Oct 8, 2025 at 3:04 PM Finance Payables Infrastructure, DAS &lt;dasfinanceinfrastructure@iowa.gov&gt; wrote:
0001
9420.00  (946.16) INCREASE PMTIME BY $10,000
MM23
9373.00  (149.58) INCREASE PM TIME BY $149.58 AND CLOSE
MM26
9498.00  (238.59) SET UP PM TIME FOR $7,000
</t>
        </r>
      </text>
    </comment>
  </commentList>
</comments>
</file>

<file path=xl/sharedStrings.xml><?xml version="1.0" encoding="utf-8"?>
<sst xmlns="http://schemas.openxmlformats.org/spreadsheetml/2006/main" count="588" uniqueCount="299">
  <si>
    <t>xxx xxxxxxxxxxxxxxxxxxxxx</t>
  </si>
  <si>
    <t>Project # xxxx.xx</t>
  </si>
  <si>
    <t>Program code xxxxxx</t>
  </si>
  <si>
    <t>Major Program xxxx</t>
  </si>
  <si>
    <t>Recap</t>
  </si>
  <si>
    <t xml:space="preserve"> 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</si>
  <si>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</si>
  <si>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</si>
  <si>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</si>
  <si>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</si>
  <si>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</si>
  <si>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</si>
  <si>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</si>
  <si>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</si>
  <si>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</si>
  <si>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</si>
  <si>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</si>
  <si>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</si>
  <si>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</si>
  <si>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</si>
  <si>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</si>
  <si>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</si>
  <si>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</si>
  <si>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</si>
  <si>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</si>
  <si>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</si>
  <si>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</si>
  <si>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</si>
  <si>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</si>
  <si>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</si>
  <si>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</si>
  <si>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</si>
  <si>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</si>
  <si>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</si>
  <si>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</si>
  <si>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</si>
  <si>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</si>
  <si>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</si>
  <si>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</si>
  <si>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</si>
  <si>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</si>
  <si>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</si>
  <si>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</si>
  <si>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</si>
  <si>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</si>
  <si>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</si>
  <si>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</si>
  <si>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</si>
  <si>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</si>
  <si>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</si>
  <si>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</si>
  <si>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</si>
  <si>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</si>
  <si>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</si>
  <si>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</si>
  <si>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</si>
  <si>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</si>
  <si>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</si>
  <si>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</si>
  <si>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</si>
  <si>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</si>
  <si>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</si>
  <si>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</si>
  <si>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</si>
  <si>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</si>
  <si>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</si>
  <si>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Acct. Codes-0017-335-0001</t>
  </si>
  <si>
    <r>
      <t>Acct. Codes-0017-335-0001-</t>
    </r>
    <r>
      <rPr>
        <b/>
        <sz val="11"/>
        <color indexed="10"/>
        <rFont val="Arial"/>
        <family val="2"/>
      </rPr>
      <t>xxxx</t>
    </r>
  </si>
  <si>
    <t>Acct. Codes-0017-335-0001-xxxx</t>
  </si>
  <si>
    <t>9420.00</t>
  </si>
  <si>
    <t>DAS CC Capitol West Stairs &amp; Surrounding Landings Repairs</t>
  </si>
  <si>
    <t>James T.</t>
  </si>
  <si>
    <t>Project # 9420.00</t>
  </si>
  <si>
    <t>Program code 942000</t>
  </si>
  <si>
    <t>Project Manager - James T.</t>
  </si>
  <si>
    <t>Major Program 4D01</t>
  </si>
  <si>
    <t>eDAS  E2DW</t>
  </si>
  <si>
    <t>Neumann Brothers</t>
  </si>
  <si>
    <t>Vendor:  00002106354</t>
  </si>
  <si>
    <t>MA20436D</t>
  </si>
  <si>
    <t>Activity code:  BRUM</t>
  </si>
  <si>
    <t>Acct. Codes-0017-335-0001-9255</t>
  </si>
  <si>
    <t>PO Procore</t>
  </si>
  <si>
    <t>Labor  1268hrs @93.30</t>
  </si>
  <si>
    <t>Materials</t>
  </si>
  <si>
    <t>Labor OT 240hrs @114.77</t>
  </si>
  <si>
    <t>Project Manager 60Hrs @115</t>
  </si>
  <si>
    <t>Labor Double Time 240hrs @136.22</t>
  </si>
  <si>
    <t>Total Appropriation R60</t>
  </si>
  <si>
    <t>Samuels Group</t>
  </si>
  <si>
    <t>Vendor:  00003033402</t>
  </si>
  <si>
    <t>RFP1821335228-Samuels11012021</t>
  </si>
  <si>
    <t>Activity code:  CMGR</t>
  </si>
  <si>
    <t>CM Services</t>
  </si>
  <si>
    <t>Reimbursables</t>
  </si>
  <si>
    <t>Fee</t>
  </si>
  <si>
    <t>PO 33525187925</t>
  </si>
  <si>
    <t>PO 33525187926</t>
  </si>
  <si>
    <t>IET DAS202501115300001</t>
  </si>
  <si>
    <t>Finance Support for July 1-31,2024</t>
  </si>
  <si>
    <t>DAS Services for July 1-31, 2024</t>
  </si>
  <si>
    <t>PRC 3352518PA7926</t>
  </si>
  <si>
    <t>Inv. 7705.01940200</t>
  </si>
  <si>
    <t>Neumann Brothers (2)</t>
  </si>
  <si>
    <t>PO 33525222900</t>
  </si>
  <si>
    <t>Labor  1585hrs @93.30</t>
  </si>
  <si>
    <t>CO #1</t>
  </si>
  <si>
    <t>Total</t>
  </si>
  <si>
    <t>PRC 3352518PB7926</t>
  </si>
  <si>
    <t>Inv. 7705.02940200</t>
  </si>
  <si>
    <t>MTS Contracting</t>
  </si>
  <si>
    <t>Vendor:  00003067019</t>
  </si>
  <si>
    <t>MA005 20243C</t>
  </si>
  <si>
    <t>PO 33525262900</t>
  </si>
  <si>
    <t>Finance Support for August 1-31,2024</t>
  </si>
  <si>
    <t>DAS Services for August 1-31, 2024</t>
  </si>
  <si>
    <t>IET DAS202502115300001</t>
  </si>
  <si>
    <t>MTS Contracting (2)</t>
  </si>
  <si>
    <t>PO 33525267903</t>
  </si>
  <si>
    <t>PRC 3352518PC7926</t>
  </si>
  <si>
    <t>Inv. 7705.03940200</t>
  </si>
  <si>
    <t>IET DAS202503115300001</t>
  </si>
  <si>
    <t>CO #2</t>
  </si>
  <si>
    <t>PRC 3352518PA7925</t>
  </si>
  <si>
    <t>Inv. 56410</t>
  </si>
  <si>
    <t>Retainage</t>
  </si>
  <si>
    <t>CO #3</t>
  </si>
  <si>
    <t xml:space="preserve">Finance Support for September 1-30,2024 </t>
  </si>
  <si>
    <t>DAS Services for September 1-30,2024</t>
  </si>
  <si>
    <t>PRC 3352518PB7925</t>
  </si>
  <si>
    <t>Inv. 56508</t>
  </si>
  <si>
    <t>IET DAS202504115300001</t>
  </si>
  <si>
    <t xml:space="preserve">Finance Support for October 1-31,2024 </t>
  </si>
  <si>
    <t>DAS Services for October 1-31,2024</t>
  </si>
  <si>
    <t>PRC 3352518PC7925</t>
  </si>
  <si>
    <t>Inv. 56509</t>
  </si>
  <si>
    <t>PRC 3352518PD7926</t>
  </si>
  <si>
    <t>Inv. 7705.04940200</t>
  </si>
  <si>
    <t>PRC 3352522PA2900</t>
  </si>
  <si>
    <t>Inv. 56511</t>
  </si>
  <si>
    <t>CO #4</t>
  </si>
  <si>
    <t>PRC 3352518PD7925</t>
  </si>
  <si>
    <t>Inv. 56510</t>
  </si>
  <si>
    <t>PRC 3352526PA7903</t>
  </si>
  <si>
    <t>Inv. 24-5620A</t>
  </si>
  <si>
    <t>PRC 3352526PA2900</t>
  </si>
  <si>
    <t>PRC 3352518PE7926</t>
  </si>
  <si>
    <t>FINAL</t>
  </si>
  <si>
    <t>C</t>
  </si>
  <si>
    <t>Inv. 7705.0594200-FINAL</t>
  </si>
  <si>
    <t>Inv. 24-5620B</t>
  </si>
  <si>
    <t>IET DAS202505115300001</t>
  </si>
  <si>
    <t>Finance Support for November 1-30 2024</t>
  </si>
  <si>
    <t>DAS Support for November 1-30 2024</t>
  </si>
  <si>
    <t>PRC 3352522PB2900</t>
  </si>
  <si>
    <t>Inv. 56608</t>
  </si>
  <si>
    <t>CO #1 No Cost CO</t>
  </si>
  <si>
    <t>CO #5 No Cost CO</t>
  </si>
  <si>
    <t>PRC 3352518PE7925</t>
  </si>
  <si>
    <t>Inv. 56650</t>
  </si>
  <si>
    <t>PRC 3352526PB7903</t>
  </si>
  <si>
    <t>Inv. 24-5620B2</t>
  </si>
  <si>
    <t>Inv. 24-5620ARetainage</t>
  </si>
  <si>
    <t>PRC 3352526PB2900</t>
  </si>
  <si>
    <t>Inv. 82244E-001</t>
  </si>
  <si>
    <t>9500</t>
  </si>
  <si>
    <t>BRUM</t>
  </si>
  <si>
    <t>GAX 33525003904</t>
  </si>
  <si>
    <t xml:space="preserve">Waldinger Corp V#(00002116105)	
</t>
  </si>
  <si>
    <t>Samuels Group (2)</t>
  </si>
  <si>
    <t>PO 33525003910</t>
  </si>
  <si>
    <t>CM Close Out Services</t>
  </si>
  <si>
    <t>Bid Issuance 1 &amp; 2</t>
  </si>
  <si>
    <t>CM Services for Bid Issuance 3</t>
  </si>
  <si>
    <t>Bid Issuance 3 Reimbursables</t>
  </si>
  <si>
    <t>2024 Iowa Acts, Chapter 1155, Section 1 (FY2025)</t>
  </si>
  <si>
    <t>PRC 3352522PC2900</t>
  </si>
  <si>
    <t>Inv. 56651</t>
  </si>
  <si>
    <t>IET DAS202506115300001</t>
  </si>
  <si>
    <t>Finance Support for December 1-31, 2024</t>
  </si>
  <si>
    <t>DAS Support for December 1-31, 2024</t>
  </si>
  <si>
    <t>PRC 3352526PC7903</t>
  </si>
  <si>
    <t>Inv. 24-5620B2 Retainage</t>
  </si>
  <si>
    <t>OPN Architects</t>
  </si>
  <si>
    <t>Acct. Codes-0017-335-0001-9260</t>
  </si>
  <si>
    <t>Vendor:  00003035830</t>
  </si>
  <si>
    <t>-</t>
  </si>
  <si>
    <t>Activity code: DSGN</t>
  </si>
  <si>
    <t>PO 33525016902</t>
  </si>
  <si>
    <t>Remaining in Bid Issuance</t>
  </si>
  <si>
    <t>Construction Field Observations</t>
  </si>
  <si>
    <t>Construction Documents</t>
  </si>
  <si>
    <t>Bidding/Negotiation</t>
  </si>
  <si>
    <t>Construction Admin</t>
  </si>
  <si>
    <t>PRC 3352518PF7925</t>
  </si>
  <si>
    <t>Inv. 56665-Retainage</t>
  </si>
  <si>
    <t>CO #5</t>
  </si>
  <si>
    <t>CO #6</t>
  </si>
  <si>
    <t>PRC 3352500PA3910</t>
  </si>
  <si>
    <t>Inv. 7747.01942000</t>
  </si>
  <si>
    <t>IET DAS202507115300001</t>
  </si>
  <si>
    <t>Finance Support for January 1-31, 2025</t>
  </si>
  <si>
    <t>DAS Support for January 1-31, 2025</t>
  </si>
  <si>
    <t>PRC 3352522PD2900</t>
  </si>
  <si>
    <t>Inv. 56708</t>
  </si>
  <si>
    <t>PRC 3352500PB3910</t>
  </si>
  <si>
    <t>Inv. 7747.02942000</t>
  </si>
  <si>
    <t>IET DAS202508115300001</t>
  </si>
  <si>
    <t>Finance Support for February 2-28, 2025</t>
  </si>
  <si>
    <t>DAS Support for February 2-28, 2025</t>
  </si>
  <si>
    <t>PRC 3352501PA6902</t>
  </si>
  <si>
    <t>Inv. 19802019-1</t>
  </si>
  <si>
    <t>Cost Estimates</t>
  </si>
  <si>
    <t>IET DAS202509115300001</t>
  </si>
  <si>
    <t>Finance Support for March 01-31, 2025</t>
  </si>
  <si>
    <t>DAS Support for March 01-31, 2025</t>
  </si>
  <si>
    <t>Heating/Ventilation/Air Condidioning/Plumbing</t>
  </si>
  <si>
    <t>Inv. DAS2025091153</t>
  </si>
  <si>
    <t>PRC 3352500PC3910</t>
  </si>
  <si>
    <t>Inv. 7747.03942000</t>
  </si>
  <si>
    <t>PRC 3352500PD3910</t>
  </si>
  <si>
    <t>Inv. 7747.04942000</t>
  </si>
  <si>
    <t>MTS Contracting (3)</t>
  </si>
  <si>
    <t>PO 33525128900</t>
  </si>
  <si>
    <t>Mason</t>
  </si>
  <si>
    <t>Total:</t>
  </si>
  <si>
    <t>Grand Total:</t>
  </si>
  <si>
    <t>Shipping Code 035</t>
  </si>
  <si>
    <t>IET DAS202510115300001</t>
  </si>
  <si>
    <t>Finance Support for April 01-30, 2025</t>
  </si>
  <si>
    <t>DAS Support for April 01-30, 2025</t>
  </si>
  <si>
    <t>IET DAS202511115300001</t>
  </si>
  <si>
    <t>Finance Support for May 01-31, 2025</t>
  </si>
  <si>
    <t>DAS Support for May 01-31, 2025</t>
  </si>
  <si>
    <t>PRC 3352501PB6902</t>
  </si>
  <si>
    <t>Inv. 19802019-2</t>
  </si>
  <si>
    <t>PRC 3352500PE3910</t>
  </si>
  <si>
    <t>Inv. 7747.05942000</t>
  </si>
  <si>
    <t>PRC 3352500PF3910</t>
  </si>
  <si>
    <t>Inv. 7747.06942000</t>
  </si>
  <si>
    <t>IET DAS202512115300001</t>
  </si>
  <si>
    <t>Finance Support for June 01-30, 2025</t>
  </si>
  <si>
    <t>DAS Support for June 01-30, 2025</t>
  </si>
  <si>
    <t>PRC 3352512PA8900</t>
  </si>
  <si>
    <t>Inv. 25-5962F-FINAL</t>
  </si>
  <si>
    <t>PRC 3352522PE2900</t>
  </si>
  <si>
    <t>PRC 3352522PF2900</t>
  </si>
  <si>
    <t>Inv. 57052</t>
  </si>
  <si>
    <t>Inv. 57014-FINAL*</t>
  </si>
  <si>
    <t>PRC 3352512PB8900</t>
  </si>
  <si>
    <t>Inv. 25-5962-Retainage</t>
  </si>
  <si>
    <t>PRC 3352522PG2900</t>
  </si>
  <si>
    <t>Inv. 57094 Retainage</t>
  </si>
  <si>
    <t>Roll to FY26</t>
  </si>
  <si>
    <t>FY25</t>
  </si>
  <si>
    <t>PO 33526003910</t>
  </si>
  <si>
    <t>PO 33526016902</t>
  </si>
  <si>
    <t>PRC 3352600PG3910</t>
  </si>
  <si>
    <t>Inv. 7747.07942000</t>
  </si>
  <si>
    <t>PRC 3352601PC6902</t>
  </si>
  <si>
    <t>Inv. 19802019-3</t>
  </si>
  <si>
    <t>PRC 3352600PH3910</t>
  </si>
  <si>
    <t>Inv. 7747.08942000</t>
  </si>
  <si>
    <t>PRC 3352601PD6902</t>
  </si>
  <si>
    <t>Inv. 19802019-4</t>
  </si>
  <si>
    <t>CDE 33526246821</t>
  </si>
  <si>
    <t>Move expense from 9997.26</t>
  </si>
  <si>
    <t>Neumann Brothers (3)</t>
  </si>
  <si>
    <t>RFB942000-01</t>
  </si>
  <si>
    <t>Activity code: BRUM</t>
  </si>
  <si>
    <t>PO 33526254902</t>
  </si>
  <si>
    <t>IET DAS202602115300001</t>
  </si>
  <si>
    <t>Finance Support for August 01-31, 2025</t>
  </si>
  <si>
    <t>DAS Support for August 01-31, 2025</t>
  </si>
  <si>
    <t>Beeline &amp; Blue V#(00002108204)</t>
  </si>
  <si>
    <t>Inv. INV051574</t>
  </si>
  <si>
    <t>CNST</t>
  </si>
  <si>
    <t>PRC 33526275906</t>
  </si>
  <si>
    <t>PRC 3352600PI3910</t>
  </si>
  <si>
    <t>Inv. 7747.09942000</t>
  </si>
  <si>
    <t>IET DAS202603115300001</t>
  </si>
  <si>
    <t>2507</t>
  </si>
  <si>
    <t>Finance Support for September 01-30, 2025</t>
  </si>
  <si>
    <t>DAS Support for September 01-30, 2025</t>
  </si>
  <si>
    <t>PRC 3352625PA4902</t>
  </si>
  <si>
    <t>Inv. 57253</t>
  </si>
  <si>
    <t>PRC 3352601PE6902</t>
  </si>
  <si>
    <t>Inv. 19802019-5</t>
  </si>
  <si>
    <t>Shipping Code:</t>
  </si>
  <si>
    <t>PRC 3352601PF6902</t>
  </si>
  <si>
    <t>Inv. 19802019-6</t>
  </si>
  <si>
    <t>IET DAS202604115300001</t>
  </si>
  <si>
    <t>Finance Support for October 01-31, 2025</t>
  </si>
  <si>
    <t>DAS Support for October 01-31, 2025</t>
  </si>
  <si>
    <t>PRC 3352601PG6902</t>
  </si>
  <si>
    <t>Inv. 19802019-7</t>
  </si>
  <si>
    <t>IET DAS202605115300001</t>
  </si>
  <si>
    <t>Finance Support for November 1-30, 2025</t>
  </si>
  <si>
    <t>DAS Support for November 1-30,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</si>
</sst>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;@"/>
  </numFmts>
  <fonts count="4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92D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b/>
      <sz val="10"/>
      <color rgb="FF0000CC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327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0" xfId="6" applyFont="1"/>
    <xf numFmtId="4" fontId="5" fillId="0" borderId="0" xfId="6" applyNumberFormat="1" applyFont="1"/>
    <xf numFmtId="0" fontId="5" fillId="0" borderId="0" xfId="6" applyFont="1"/>
    <xf numFmtId="164" fontId="6" fillId="0" borderId="0" xfId="4" applyNumberFormat="1" applyFont="1" applyFill="1"/>
    <xf numFmtId="1" fontId="7" fillId="0" borderId="0" xfId="4" applyNumberFormat="1" applyFont="1" applyAlignment="1">
      <alignment horizontal="left"/>
    </xf>
    <xf numFmtId="4" fontId="18" fillId="0" borderId="0" xfId="6" applyNumberFormat="1" applyFont="1"/>
    <xf numFmtId="40" fontId="8" fillId="0" borderId="0" xfId="4" applyNumberFormat="1" applyFont="1"/>
    <xf numFmtId="164" fontId="4" fillId="0" borderId="0" xfId="6" applyNumberFormat="1" applyFont="1"/>
    <xf numFmtId="164" fontId="4" fillId="0" borderId="0" xfId="4" applyNumberFormat="1" applyFont="1"/>
    <xf numFmtId="0" fontId="2" fillId="0" borderId="0" xfId="6" applyFont="1" applyBorder="1"/>
    <xf numFmtId="164" fontId="4" fillId="0" borderId="0" xfId="4" applyNumberFormat="1" applyFont="1" applyBorder="1"/>
    <xf numFmtId="0" fontId="4" fillId="0" borderId="0" xfId="6" applyFont="1" applyBorder="1" applyAlignment="1">
      <alignment wrapText="1"/>
    </xf>
    <xf numFmtId="4" fontId="2" fillId="0" borderId="0" xfId="6" applyNumberFormat="1" applyFont="1" applyBorder="1"/>
    <xf numFmtId="4" fontId="5" fillId="0" borderId="0" xfId="6" applyNumberFormat="1" applyFont="1" applyBorder="1"/>
    <xf numFmtId="0" fontId="5" fillId="0" borderId="0" xfId="6" applyFont="1" applyBorder="1"/>
    <xf numFmtId="0" fontId="2" fillId="0" borderId="1" xfId="6" applyFont="1" applyBorder="1"/>
    <xf numFmtId="0" fontId="2" fillId="0" borderId="1" xfId="6" applyFont="1" applyBorder="1" applyAlignment="1">
      <alignment horizontal="center" wrapText="1"/>
    </xf>
    <xf numFmtId="40" fontId="2" fillId="0" borderId="1" xfId="6" applyNumberFormat="1" applyFont="1" applyBorder="1"/>
    <xf numFmtId="40" fontId="2" fillId="0" borderId="1" xfId="6" applyNumberFormat="1" applyFont="1" applyBorder="1" applyAlignment="1">
      <alignment horizontal="center"/>
    </xf>
    <xf numFmtId="40" fontId="2" fillId="0" borderId="1" xfId="6" applyNumberFormat="1" applyFont="1" applyBorder="1" applyAlignment="1">
      <alignment horizontal="center" wrapText="1"/>
    </xf>
    <xf numFmtId="4" fontId="2" fillId="0" borderId="0" xfId="6" applyNumberFormat="1" applyFont="1" applyAlignment="1">
      <alignment horizontal="center"/>
    </xf>
    <xf numFmtId="40" fontId="5" fillId="0" borderId="0" xfId="6" applyNumberFormat="1" applyFont="1" applyAlignment="1">
      <alignment horizontal="center"/>
    </xf>
    <xf numFmtId="40" fontId="5" fillId="0" borderId="0" xfId="6" applyNumberFormat="1" applyFont="1"/>
    <xf numFmtId="0" fontId="5" fillId="0" borderId="0" xfId="6" applyFont="1" applyAlignment="1">
      <alignment horizontal="center"/>
    </xf>
    <xf numFmtId="4" fontId="5" fillId="0" borderId="0" xfId="6" applyNumberFormat="1" applyFont="1" applyAlignment="1">
      <alignment horizontal="center"/>
    </xf>
    <xf numFmtId="40" fontId="5" fillId="0" borderId="0" xfId="4" applyNumberFormat="1" applyFont="1" applyAlignment="1">
      <alignment horizontal="center"/>
    </xf>
    <xf numFmtId="40" fontId="5" fillId="0" borderId="0" xfId="6" applyNumberFormat="1" applyFont="1" applyBorder="1"/>
    <xf numFmtId="0" fontId="9" fillId="0" borderId="0" xfId="6" applyFont="1" applyBorder="1"/>
    <xf numFmtId="0" fontId="9" fillId="0" borderId="2" xfId="6" applyFont="1" applyBorder="1" applyAlignment="1">
      <alignment horizontal="left"/>
    </xf>
    <xf numFmtId="40" fontId="9" fillId="0" borderId="2" xfId="6" applyNumberFormat="1" applyFont="1" applyBorder="1"/>
    <xf numFmtId="0" fontId="1" fillId="0" borderId="0" xfId="6"/>
    <xf numFmtId="40" fontId="3" fillId="0" borderId="0" xfId="4" applyNumberFormat="1" applyFont="1" applyBorder="1"/>
    <xf numFmtId="0" fontId="3" fillId="0" borderId="0" xfId="4" applyFont="1"/>
    <xf numFmtId="0" fontId="19" fillId="0" borderId="0" xfId="6" applyFont="1"/>
    <xf numFmtId="164" fontId="19" fillId="0" borderId="0" xfId="4" applyNumberFormat="1" applyFont="1"/>
    <xf numFmtId="0" fontId="8" fillId="0" borderId="0" xfId="4" applyFont="1"/>
    <xf numFmtId="49" fontId="8" fillId="0" borderId="0" xfId="4" applyNumberFormat="1" applyFont="1" applyBorder="1" applyAlignment="1">
      <alignment horizontal="left"/>
    </xf>
    <xf numFmtId="40" fontId="3" fillId="0" borderId="0" xfId="4" applyNumberFormat="1" applyFont="1"/>
    <xf numFmtId="164" fontId="9" fillId="0" borderId="0" xfId="0" applyNumberFormat="1" applyFont="1"/>
    <xf numFmtId="0" fontId="4" fillId="0" borderId="0" xfId="4" applyFont="1"/>
    <xf numFmtId="0" fontId="9" fillId="0" borderId="0" xfId="4" applyFont="1"/>
    <xf numFmtId="0" fontId="20" fillId="0" borderId="0" xfId="4" applyFont="1"/>
    <xf numFmtId="0" fontId="5" fillId="0" borderId="0" xfId="4" applyFont="1"/>
    <xf numFmtId="40" fontId="4" fillId="0" borderId="0" xfId="4" applyNumberFormat="1" applyFont="1" applyFill="1" applyBorder="1"/>
    <xf numFmtId="40" fontId="4" fillId="0" borderId="0" xfId="4" applyNumberFormat="1" applyFont="1" applyBorder="1"/>
    <xf numFmtId="0" fontId="4" fillId="0" borderId="0" xfId="4" applyFont="1" applyAlignment="1">
      <alignment horizontal="right"/>
    </xf>
    <xf numFmtId="40" fontId="21" fillId="0" borderId="0" xfId="4" applyNumberFormat="1" applyFont="1" applyFill="1" applyBorder="1"/>
    <xf numFmtId="0" fontId="22" fillId="0" borderId="0" xfId="4" applyFont="1"/>
    <xf numFmtId="40" fontId="20" fillId="0" borderId="0" xfId="4" applyNumberFormat="1" applyFont="1" applyFill="1" applyBorder="1"/>
    <xf numFmtId="164" fontId="4" fillId="0" borderId="0" xfId="4" applyNumberFormat="1" applyFont="1" applyBorder="1" applyAlignment="1">
      <alignment horizontal="left"/>
    </xf>
    <xf numFmtId="40" fontId="20" fillId="0" borderId="0" xfId="4" applyNumberFormat="1" applyFont="1"/>
    <xf numFmtId="40" fontId="20" fillId="0" borderId="0" xfId="4" applyNumberFormat="1" applyFont="1" applyBorder="1"/>
    <xf numFmtId="49" fontId="4" fillId="0" borderId="1" xfId="4" applyNumberFormat="1" applyFont="1" applyBorder="1" applyAlignment="1">
      <alignment horizontal="center" wrapText="1"/>
    </xf>
    <xf numFmtId="164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40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left"/>
    </xf>
    <xf numFmtId="4" fontId="2" fillId="0" borderId="0" xfId="4" applyNumberFormat="1" applyFont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0" xfId="4" applyNumberFormat="1" applyFont="1"/>
    <xf numFmtId="0" fontId="11" fillId="0" borderId="0" xfId="4" applyFont="1"/>
    <xf numFmtId="164" fontId="5" fillId="0" borderId="0" xfId="0" applyNumberFormat="1" applyFont="1" applyAlignment="1">
      <alignment horizontal="center"/>
    </xf>
    <xf numFmtId="4" fontId="2" fillId="0" borderId="0" xfId="4" applyNumberFormat="1" applyFont="1"/>
    <xf numFmtId="0" fontId="5" fillId="0" borderId="0" xfId="4" applyFont="1" applyAlignment="1">
      <alignment horizontal="left"/>
    </xf>
    <xf numFmtId="164" fontId="5" fillId="0" borderId="0" xfId="4" applyNumberFormat="1" applyFont="1"/>
    <xf numFmtId="164" fontId="2" fillId="0" borderId="0" xfId="4" applyNumberFormat="1" applyFont="1" applyBorder="1" applyAlignment="1">
      <alignment horizontal="left"/>
    </xf>
    <xf numFmtId="164" fontId="2" fillId="0" borderId="2" xfId="4" applyNumberFormat="1" applyFont="1" applyBorder="1"/>
    <xf numFmtId="44" fontId="2" fillId="0" borderId="2" xfId="2" applyFont="1" applyBorder="1"/>
    <xf numFmtId="49" fontId="5" fillId="0" borderId="0" xfId="4" applyNumberFormat="1" applyFont="1" applyBorder="1"/>
    <xf numFmtId="49" fontId="5" fillId="0" borderId="0" xfId="4" applyNumberFormat="1" applyFont="1"/>
    <xf numFmtId="40" fontId="5" fillId="0" borderId="0" xfId="4" applyNumberFormat="1" applyFont="1"/>
    <xf numFmtId="49" fontId="11" fillId="0" borderId="0" xfId="4" applyNumberFormat="1" applyFont="1" applyBorder="1"/>
    <xf numFmtId="164" fontId="11" fillId="0" borderId="0" xfId="4" applyNumberFormat="1" applyFont="1" applyAlignment="1">
      <alignment horizontal="left"/>
    </xf>
    <xf numFmtId="164" fontId="11" fillId="0" borderId="0" xfId="4" applyNumberFormat="1" applyFont="1"/>
    <xf numFmtId="49" fontId="11" fillId="0" borderId="0" xfId="4" applyNumberFormat="1" applyFont="1"/>
    <xf numFmtId="40" fontId="11" fillId="0" borderId="0" xfId="4" applyNumberFormat="1" applyFont="1"/>
    <xf numFmtId="164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>
      <alignment horizontal="center"/>
    </xf>
    <xf numFmtId="164" fontId="5" fillId="0" borderId="0" xfId="4" applyNumberFormat="1" applyFont="1" applyAlignment="1"/>
    <xf numFmtId="0" fontId="23" fillId="0" borderId="0" xfId="0" applyFont="1"/>
    <xf numFmtId="49" fontId="5" fillId="0" borderId="0" xfId="4" applyNumberFormat="1" applyFont="1" applyFill="1" applyBorder="1" applyAlignment="1">
      <alignment horizontal="center"/>
    </xf>
    <xf numFmtId="0" fontId="5" fillId="0" borderId="0" xfId="4" applyFont="1" applyAlignment="1"/>
    <xf numFmtId="49" fontId="8" fillId="0" borderId="0" xfId="4" applyNumberFormat="1" applyFont="1"/>
    <xf numFmtId="164" fontId="8" fillId="0" borderId="0" xfId="4" applyNumberFormat="1" applyFont="1"/>
    <xf numFmtId="0" fontId="24" fillId="0" borderId="0" xfId="4" applyFont="1"/>
    <xf numFmtId="40" fontId="4" fillId="0" borderId="0" xfId="4" applyNumberFormat="1" applyFont="1"/>
    <xf numFmtId="49" fontId="5" fillId="0" borderId="0" xfId="4" applyNumberFormat="1" applyFont="1" applyAlignment="1">
      <alignment horizontal="left"/>
    </xf>
    <xf numFmtId="40" fontId="5" fillId="0" borderId="0" xfId="4" quotePrefix="1" applyNumberFormat="1" applyFont="1"/>
    <xf numFmtId="49" fontId="5" fillId="0" borderId="0" xfId="4" applyNumberFormat="1" applyFont="1" applyAlignment="1">
      <alignment horizontal="center"/>
    </xf>
    <xf numFmtId="0" fontId="2" fillId="0" borderId="0" xfId="4" applyFont="1"/>
    <xf numFmtId="49" fontId="2" fillId="0" borderId="0" xfId="4" applyNumberFormat="1" applyFont="1"/>
    <xf numFmtId="164" fontId="2" fillId="0" borderId="0" xfId="4" applyNumberFormat="1" applyFont="1"/>
    <xf numFmtId="0" fontId="2" fillId="0" borderId="2" xfId="4" applyFont="1" applyBorder="1"/>
    <xf numFmtId="40" fontId="2" fillId="0" borderId="2" xfId="4" applyNumberFormat="1" applyFont="1" applyBorder="1"/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25" fillId="0" borderId="0" xfId="0" applyFont="1" applyBorder="1"/>
    <xf numFmtId="40" fontId="5" fillId="0" borderId="0" xfId="5" applyNumberFormat="1" applyFont="1" applyAlignment="1">
      <alignment horizontal="center"/>
    </xf>
    <xf numFmtId="40" fontId="26" fillId="0" borderId="0" xfId="5" applyNumberFormat="1" applyFont="1"/>
    <xf numFmtId="40" fontId="5" fillId="0" borderId="0" xfId="5" applyNumberFormat="1" applyFont="1"/>
    <xf numFmtId="0" fontId="27" fillId="0" borderId="0" xfId="0" applyFont="1"/>
    <xf numFmtId="0" fontId="20" fillId="0" borderId="1" xfId="5" applyFont="1" applyBorder="1" applyAlignment="1">
      <alignment horizontal="center" textRotation="90" wrapText="1"/>
    </xf>
    <xf numFmtId="49" fontId="20" fillId="0" borderId="1" xfId="1" applyNumberFormat="1" applyFont="1" applyBorder="1" applyAlignment="1">
      <alignment horizontal="center" textRotation="90" wrapText="1"/>
    </xf>
    <xf numFmtId="40" fontId="20" fillId="0" borderId="1" xfId="1" applyNumberFormat="1" applyFont="1" applyBorder="1" applyAlignment="1">
      <alignment horizontal="center" wrapText="1"/>
    </xf>
    <xf numFmtId="40" fontId="2" fillId="0" borderId="1" xfId="5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5" fillId="0" borderId="0" xfId="5" applyFont="1" applyAlignment="1">
      <alignment horizontal="center"/>
    </xf>
    <xf numFmtId="49" fontId="13" fillId="0" borderId="0" xfId="0" applyNumberFormat="1" applyFont="1" applyBorder="1" applyAlignment="1">
      <alignment horizontal="center" wrapText="1"/>
    </xf>
    <xf numFmtId="40" fontId="2" fillId="3" borderId="0" xfId="5" applyNumberFormat="1" applyFont="1" applyFill="1" applyBorder="1"/>
    <xf numFmtId="40" fontId="5" fillId="0" borderId="0" xfId="5" applyNumberFormat="1" applyFont="1" applyBorder="1" applyAlignment="1">
      <alignment horizontal="right"/>
    </xf>
    <xf numFmtId="40" fontId="5" fillId="0" borderId="0" xfId="5" applyNumberFormat="1" applyFont="1" applyBorder="1" applyAlignment="1">
      <alignment horizontal="center"/>
    </xf>
    <xf numFmtId="40" fontId="2" fillId="3" borderId="3" xfId="5" applyNumberFormat="1" applyFont="1" applyFill="1" applyBorder="1" applyAlignment="1">
      <alignment horizontal="right"/>
    </xf>
    <xf numFmtId="40" fontId="2" fillId="3" borderId="2" xfId="5" applyNumberFormat="1" applyFont="1" applyFill="1" applyBorder="1" applyAlignment="1">
      <alignment horizontal="right"/>
    </xf>
    <xf numFmtId="40" fontId="2" fillId="3" borderId="0" xfId="5" applyNumberFormat="1" applyFont="1" applyFill="1" applyBorder="1" applyAlignment="1">
      <alignment horizontal="right"/>
    </xf>
    <xf numFmtId="40" fontId="2" fillId="3" borderId="4" xfId="5" applyNumberFormat="1" applyFont="1" applyFill="1" applyBorder="1" applyAlignment="1">
      <alignment horizontal="right"/>
    </xf>
    <xf numFmtId="40" fontId="5" fillId="0" borderId="0" xfId="5" applyNumberFormat="1" applyFont="1" applyBorder="1"/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40" fontId="5" fillId="4" borderId="0" xfId="5" applyNumberFormat="1" applyFont="1" applyFill="1" applyAlignment="1">
      <alignment horizontal="center"/>
    </xf>
    <xf numFmtId="40" fontId="5" fillId="4" borderId="0" xfId="5" applyNumberFormat="1" applyFont="1" applyFill="1"/>
    <xf numFmtId="0" fontId="27" fillId="4" borderId="0" xfId="0" applyFont="1" applyFill="1"/>
    <xf numFmtId="0" fontId="5" fillId="0" borderId="5" xfId="5" applyFont="1" applyFill="1" applyBorder="1" applyAlignment="1">
      <alignment horizontal="center"/>
    </xf>
    <xf numFmtId="49" fontId="5" fillId="0" borderId="5" xfId="5" applyNumberFormat="1" applyFont="1" applyFill="1" applyBorder="1" applyAlignment="1">
      <alignment horizontal="center"/>
    </xf>
    <xf numFmtId="0" fontId="2" fillId="0" borderId="5" xfId="5" applyFont="1" applyFill="1" applyBorder="1"/>
    <xf numFmtId="40" fontId="5" fillId="0" borderId="5" xfId="5" applyNumberFormat="1" applyFont="1" applyFill="1" applyBorder="1" applyAlignment="1">
      <alignment horizontal="center"/>
    </xf>
    <xf numFmtId="40" fontId="29" fillId="0" borderId="5" xfId="5" applyNumberFormat="1" applyFont="1" applyFill="1" applyBorder="1" applyAlignment="1">
      <alignment horizontal="center" vertical="center"/>
    </xf>
    <xf numFmtId="40" fontId="29" fillId="0" borderId="5" xfId="5" applyNumberFormat="1" applyFont="1" applyFill="1" applyBorder="1" applyAlignment="1">
      <alignment horizontal="center" wrapText="1"/>
    </xf>
    <xf numFmtId="0" fontId="27" fillId="0" borderId="0" xfId="0" applyFont="1" applyFill="1"/>
    <xf numFmtId="0" fontId="5" fillId="0" borderId="0" xfId="5" applyFont="1" applyFill="1"/>
    <xf numFmtId="0" fontId="5" fillId="0" borderId="5" xfId="5" applyFont="1" applyFill="1" applyBorder="1"/>
    <xf numFmtId="39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wrapText="1"/>
    </xf>
    <xf numFmtId="8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horizontal="left" wrapText="1"/>
    </xf>
    <xf numFmtId="0" fontId="30" fillId="5" borderId="6" xfId="0" applyFont="1" applyFill="1" applyBorder="1" applyAlignment="1">
      <alignment wrapText="1"/>
    </xf>
    <xf numFmtId="0" fontId="30" fillId="0" borderId="0" xfId="0" applyFont="1"/>
    <xf numFmtId="0" fontId="30" fillId="5" borderId="5" xfId="0" applyFont="1" applyFill="1" applyBorder="1" applyAlignment="1">
      <alignment wrapText="1"/>
    </xf>
    <xf numFmtId="0" fontId="20" fillId="0" borderId="5" xfId="5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1" fillId="5" borderId="5" xfId="0" applyFont="1" applyFill="1" applyBorder="1" applyAlignment="1">
      <alignment vertical="center" wrapText="1"/>
    </xf>
    <xf numFmtId="0" fontId="30" fillId="0" borderId="5" xfId="0" applyFont="1" applyBorder="1"/>
    <xf numFmtId="0" fontId="32" fillId="0" borderId="0" xfId="0" applyFont="1"/>
    <xf numFmtId="0" fontId="20" fillId="0" borderId="5" xfId="0" applyFont="1" applyBorder="1" applyAlignment="1">
      <alignment horizontal="center"/>
    </xf>
    <xf numFmtId="2" fontId="5" fillId="0" borderId="5" xfId="5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0" fontId="31" fillId="0" borderId="0" xfId="0" applyFont="1"/>
    <xf numFmtId="40" fontId="5" fillId="0" borderId="5" xfId="5" applyNumberFormat="1" applyFont="1" applyBorder="1" applyAlignment="1">
      <alignment horizontal="center"/>
    </xf>
    <xf numFmtId="40" fontId="5" fillId="0" borderId="7" xfId="5" applyNumberFormat="1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40" fontId="28" fillId="0" borderId="7" xfId="0" applyNumberFormat="1" applyFont="1" applyBorder="1" applyAlignment="1">
      <alignment horizontal="center"/>
    </xf>
    <xf numFmtId="8" fontId="2" fillId="0" borderId="7" xfId="5" applyNumberFormat="1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9" fontId="5" fillId="0" borderId="11" xfId="5" applyNumberFormat="1" applyFont="1" applyBorder="1" applyAlignment="1">
      <alignment horizontal="center"/>
    </xf>
    <xf numFmtId="0" fontId="5" fillId="0" borderId="11" xfId="5" applyFont="1" applyBorder="1"/>
    <xf numFmtId="40" fontId="5" fillId="0" borderId="11" xfId="5" applyNumberFormat="1" applyFont="1" applyBorder="1" applyAlignment="1">
      <alignment horizontal="center"/>
    </xf>
    <xf numFmtId="8" fontId="5" fillId="0" borderId="11" xfId="5" applyNumberFormat="1" applyFont="1" applyBorder="1" applyAlignment="1">
      <alignment horizontal="center"/>
    </xf>
    <xf numFmtId="8" fontId="27" fillId="0" borderId="11" xfId="0" applyNumberFormat="1" applyFont="1" applyBorder="1" applyAlignment="1">
      <alignment horizontal="center"/>
    </xf>
    <xf numFmtId="8" fontId="27" fillId="0" borderId="12" xfId="0" applyNumberFormat="1" applyFont="1" applyBorder="1" applyAlignment="1">
      <alignment horizontal="center"/>
    </xf>
    <xf numFmtId="49" fontId="5" fillId="0" borderId="0" xfId="5" applyNumberFormat="1" applyFont="1" applyBorder="1" applyAlignment="1">
      <alignment horizontal="center"/>
    </xf>
    <xf numFmtId="0" fontId="5" fillId="0" borderId="0" xfId="5" applyFont="1" applyBorder="1"/>
    <xf numFmtId="8" fontId="5" fillId="0" borderId="0" xfId="5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8" fontId="5" fillId="0" borderId="0" xfId="5" applyNumberFormat="1" applyFont="1" applyAlignment="1">
      <alignment horizontal="center"/>
    </xf>
    <xf numFmtId="8" fontId="27" fillId="0" borderId="0" xfId="0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wrapText="1"/>
    </xf>
    <xf numFmtId="40" fontId="5" fillId="0" borderId="0" xfId="5" applyNumberFormat="1" applyFont="1" applyFill="1" applyBorder="1" applyAlignment="1">
      <alignment horizontal="center"/>
    </xf>
    <xf numFmtId="8" fontId="5" fillId="0" borderId="0" xfId="5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8" fontId="28" fillId="0" borderId="2" xfId="0" applyNumberFormat="1" applyFont="1" applyBorder="1" applyAlignment="1">
      <alignment horizontal="center"/>
    </xf>
    <xf numFmtId="0" fontId="2" fillId="0" borderId="0" xfId="5" applyFont="1" applyBorder="1"/>
    <xf numFmtId="165" fontId="1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13" fillId="0" borderId="3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49" fontId="5" fillId="0" borderId="0" xfId="5" applyNumberFormat="1" applyFont="1" applyFill="1" applyAlignment="1">
      <alignment horizontal="center"/>
    </xf>
    <xf numFmtId="0" fontId="2" fillId="0" borderId="0" xfId="5" applyFont="1" applyFill="1"/>
    <xf numFmtId="40" fontId="5" fillId="0" borderId="0" xfId="5" applyNumberFormat="1" applyFont="1" applyFill="1" applyAlignment="1">
      <alignment horizontal="center"/>
    </xf>
    <xf numFmtId="40" fontId="5" fillId="0" borderId="0" xfId="5" applyNumberFormat="1" applyFont="1" applyFill="1"/>
    <xf numFmtId="49" fontId="27" fillId="0" borderId="0" xfId="0" applyNumberFormat="1" applyFont="1" applyAlignment="1">
      <alignment horizontal="center"/>
    </xf>
    <xf numFmtId="0" fontId="2" fillId="0" borderId="0" xfId="5" applyFont="1"/>
    <xf numFmtId="0" fontId="27" fillId="0" borderId="0" xfId="0" applyFont="1" applyAlignment="1">
      <alignment horizontal="center"/>
    </xf>
    <xf numFmtId="0" fontId="27" fillId="0" borderId="0" xfId="0" applyFont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2" fillId="0" borderId="0" xfId="0" applyFont="1"/>
    <xf numFmtId="40" fontId="20" fillId="0" borderId="0" xfId="5" applyNumberFormat="1" applyFont="1" applyBorder="1" applyAlignment="1">
      <alignment horizontal="center"/>
    </xf>
    <xf numFmtId="40" fontId="22" fillId="0" borderId="0" xfId="5" applyNumberFormat="1" applyFont="1" applyBorder="1" applyAlignment="1">
      <alignment horizontal="right"/>
    </xf>
    <xf numFmtId="49" fontId="5" fillId="0" borderId="0" xfId="4" applyNumberFormat="1" applyFont="1" applyBorder="1" applyAlignment="1">
      <alignment horizontal="left"/>
    </xf>
    <xf numFmtId="1" fontId="5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right"/>
    </xf>
    <xf numFmtId="164" fontId="5" fillId="0" borderId="0" xfId="4" applyNumberFormat="1" applyFont="1" applyBorder="1"/>
    <xf numFmtId="4" fontId="5" fillId="0" borderId="0" xfId="4" applyNumberFormat="1" applyFont="1" applyBorder="1"/>
    <xf numFmtId="0" fontId="11" fillId="0" borderId="0" xfId="4" applyFont="1" applyBorder="1"/>
    <xf numFmtId="4" fontId="2" fillId="0" borderId="0" xfId="4" applyNumberFormat="1" applyFont="1" applyBorder="1"/>
    <xf numFmtId="49" fontId="5" fillId="0" borderId="0" xfId="4" applyNumberFormat="1" applyFont="1" applyFill="1" applyBorder="1" applyAlignment="1">
      <alignment horizontal="left"/>
    </xf>
    <xf numFmtId="4" fontId="16" fillId="0" borderId="0" xfId="4" applyNumberFormat="1" applyFont="1"/>
    <xf numFmtId="0" fontId="20" fillId="0" borderId="0" xfId="6" applyFont="1"/>
    <xf numFmtId="4" fontId="22" fillId="0" borderId="0" xfId="6" applyNumberFormat="1" applyFont="1"/>
    <xf numFmtId="40" fontId="19" fillId="0" borderId="0" xfId="4" applyNumberFormat="1" applyFont="1" applyBorder="1"/>
    <xf numFmtId="0" fontId="19" fillId="0" borderId="0" xfId="4" applyFont="1"/>
    <xf numFmtId="164" fontId="19" fillId="0" borderId="0" xfId="4" applyNumberFormat="1" applyFont="1" applyFill="1"/>
    <xf numFmtId="0" fontId="22" fillId="0" borderId="0" xfId="6" applyFont="1"/>
    <xf numFmtId="1" fontId="19" fillId="0" borderId="0" xfId="4" applyNumberFormat="1" applyFont="1" applyAlignment="1">
      <alignment horizontal="left"/>
    </xf>
    <xf numFmtId="4" fontId="19" fillId="0" borderId="0" xfId="6" applyNumberFormat="1" applyFont="1"/>
    <xf numFmtId="49" fontId="19" fillId="0" borderId="0" xfId="4" applyNumberFormat="1" applyFont="1" applyBorder="1" applyAlignment="1">
      <alignment horizontal="left"/>
    </xf>
    <xf numFmtId="40" fontId="19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9" fillId="0" borderId="0" xfId="4" applyNumberFormat="1" applyFont="1" applyFill="1" applyBorder="1"/>
    <xf numFmtId="164" fontId="19" fillId="0" borderId="0" xfId="4" applyNumberFormat="1" applyFont="1" applyBorder="1"/>
    <xf numFmtId="0" fontId="19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9" fillId="0" borderId="0" xfId="4" applyNumberFormat="1" applyFont="1" applyBorder="1" applyAlignment="1">
      <alignment horizontal="left"/>
    </xf>
    <xf numFmtId="49" fontId="19" fillId="0" borderId="1" xfId="4" applyNumberFormat="1" applyFont="1" applyBorder="1" applyAlignment="1">
      <alignment horizontal="center" wrapText="1"/>
    </xf>
    <xf numFmtId="164" fontId="19" fillId="0" borderId="1" xfId="4" applyNumberFormat="1" applyFont="1" applyBorder="1" applyAlignment="1">
      <alignment horizontal="center"/>
    </xf>
    <xf numFmtId="0" fontId="19" fillId="0" borderId="1" xfId="4" applyFont="1" applyBorder="1" applyAlignment="1">
      <alignment horizontal="center"/>
    </xf>
    <xf numFmtId="40" fontId="19" fillId="0" borderId="1" xfId="4" applyNumberFormat="1" applyFont="1" applyBorder="1" applyAlignment="1">
      <alignment horizontal="center" wrapText="1"/>
    </xf>
    <xf numFmtId="49" fontId="22" fillId="0" borderId="0" xfId="4" applyNumberFormat="1" applyFont="1" applyBorder="1" applyAlignment="1"/>
    <xf numFmtId="164" fontId="22" fillId="0" borderId="0" xfId="4" applyNumberFormat="1" applyFont="1" applyAlignment="1">
      <alignment horizontal="center"/>
    </xf>
    <xf numFmtId="164" fontId="22" fillId="0" borderId="0" xfId="4" applyNumberFormat="1" applyFont="1" applyAlignment="1">
      <alignment horizontal="left"/>
    </xf>
    <xf numFmtId="4" fontId="20" fillId="0" borderId="0" xfId="4" applyNumberFormat="1" applyFont="1" applyAlignment="1">
      <alignment horizontal="center"/>
    </xf>
    <xf numFmtId="4" fontId="22" fillId="0" borderId="0" xfId="4" applyNumberFormat="1" applyFont="1" applyAlignment="1">
      <alignment horizontal="center"/>
    </xf>
    <xf numFmtId="4" fontId="22" fillId="0" borderId="0" xfId="4" applyNumberFormat="1" applyFont="1"/>
    <xf numFmtId="164" fontId="22" fillId="0" borderId="0" xfId="0" applyNumberFormat="1" applyFont="1" applyAlignment="1">
      <alignment horizontal="center"/>
    </xf>
    <xf numFmtId="4" fontId="20" fillId="0" borderId="0" xfId="4" applyNumberFormat="1" applyFont="1" applyAlignment="1">
      <alignment horizontal="right"/>
    </xf>
    <xf numFmtId="4" fontId="20" fillId="0" borderId="0" xfId="4" applyNumberFormat="1" applyFont="1"/>
    <xf numFmtId="40" fontId="20" fillId="0" borderId="0" xfId="4" applyNumberFormat="1" applyFont="1" applyAlignment="1">
      <alignment horizontal="center"/>
    </xf>
    <xf numFmtId="0" fontId="22" fillId="0" borderId="0" xfId="4" applyFont="1" applyAlignment="1">
      <alignment horizontal="left"/>
    </xf>
    <xf numFmtId="164" fontId="22" fillId="0" borderId="0" xfId="4" applyNumberFormat="1" applyFont="1"/>
    <xf numFmtId="164" fontId="20" fillId="0" borderId="0" xfId="4" applyNumberFormat="1" applyFont="1" applyBorder="1" applyAlignment="1">
      <alignment horizontal="left"/>
    </xf>
    <xf numFmtId="164" fontId="20" fillId="0" borderId="2" xfId="4" applyNumberFormat="1" applyFont="1" applyBorder="1"/>
    <xf numFmtId="44" fontId="20" fillId="0" borderId="2" xfId="2" applyFont="1" applyBorder="1"/>
    <xf numFmtId="49" fontId="22" fillId="0" borderId="0" xfId="4" applyNumberFormat="1" applyFont="1" applyBorder="1"/>
    <xf numFmtId="164" fontId="20" fillId="0" borderId="0" xfId="4" applyNumberFormat="1" applyFont="1"/>
    <xf numFmtId="49" fontId="22" fillId="0" borderId="0" xfId="4" applyNumberFormat="1" applyFont="1"/>
    <xf numFmtId="40" fontId="22" fillId="0" borderId="0" xfId="4" applyNumberFormat="1" applyFont="1"/>
    <xf numFmtId="4" fontId="11" fillId="0" borderId="0" xfId="4" applyNumberFormat="1" applyFont="1"/>
    <xf numFmtId="0" fontId="19" fillId="0" borderId="1" xfId="4" applyFont="1" applyBorder="1"/>
    <xf numFmtId="164" fontId="22" fillId="0" borderId="0" xfId="4" applyNumberFormat="1" applyFont="1" applyBorder="1"/>
    <xf numFmtId="4" fontId="22" fillId="0" borderId="0" xfId="4" applyNumberFormat="1" applyFont="1" applyBorder="1"/>
    <xf numFmtId="0" fontId="22" fillId="0" borderId="0" xfId="4" applyFont="1" applyBorder="1"/>
    <xf numFmtId="4" fontId="20" fillId="0" borderId="0" xfId="4" applyNumberFormat="1" applyFont="1" applyBorder="1"/>
    <xf numFmtId="40" fontId="22" fillId="0" borderId="0" xfId="4" applyNumberFormat="1" applyFont="1" applyBorder="1"/>
    <xf numFmtId="49" fontId="5" fillId="0" borderId="0" xfId="4" applyNumberFormat="1" applyFont="1" applyAlignment="1">
      <alignment horizontal="left" vertical="top" wrapText="1"/>
    </xf>
    <xf numFmtId="0" fontId="3" fillId="0" borderId="0" xfId="4" applyFont="1" applyBorder="1"/>
    <xf numFmtId="166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5" fillId="0" borderId="0" xfId="0" applyFont="1"/>
    <xf numFmtId="0" fontId="23" fillId="0" borderId="0" xfId="0" applyFont="1" applyFill="1"/>
    <xf numFmtId="164" fontId="2" fillId="0" borderId="0" xfId="4" applyNumberFormat="1" applyFont="1" applyBorder="1"/>
    <xf numFmtId="44" fontId="2" fillId="0" borderId="0" xfId="2" applyFont="1" applyBorder="1"/>
    <xf numFmtId="0" fontId="5" fillId="0" borderId="0" xfId="4" applyFont="1" applyBorder="1"/>
    <xf numFmtId="40" fontId="5" fillId="0" borderId="0" xfId="4" applyNumberFormat="1" applyFont="1" applyBorder="1"/>
    <xf numFmtId="44" fontId="20" fillId="0" borderId="2" xfId="4" applyNumberFormat="1" applyFont="1" applyBorder="1"/>
    <xf numFmtId="4" fontId="2" fillId="0" borderId="0" xfId="4" applyNumberFormat="1" applyFont="1" applyAlignment="1">
      <alignment horizontal="right"/>
    </xf>
    <xf numFmtId="164" fontId="5" fillId="0" borderId="0" xfId="4" applyNumberFormat="1" applyFont="1" applyFill="1" applyAlignment="1">
      <alignment horizontal="center"/>
    </xf>
    <xf numFmtId="1" fontId="5" fillId="0" borderId="0" xfId="4" applyNumberFormat="1" applyFont="1" applyFill="1" applyAlignment="1">
      <alignment horizontal="center"/>
    </xf>
    <xf numFmtId="40" fontId="5" fillId="0" borderId="0" xfId="4" applyNumberFormat="1" applyFont="1" applyAlignment="1">
      <alignment horizontal="left"/>
    </xf>
    <xf numFmtId="0" fontId="0" fillId="7" borderId="0" xfId="0" applyFill="1"/>
    <xf numFmtId="0" fontId="36" fillId="7" borderId="0" xfId="0" applyFont="1" applyFill="1" applyBorder="1" applyAlignment="1"/>
    <xf numFmtId="0" fontId="37" fillId="7" borderId="0" xfId="0" applyFont="1" applyFill="1"/>
    <xf numFmtId="4" fontId="2" fillId="0" borderId="0" xfId="4" applyNumberFormat="1" applyFont="1" applyFill="1" applyAlignment="1">
      <alignment horizontal="right"/>
    </xf>
    <xf numFmtId="49" fontId="20" fillId="0" borderId="0" xfId="4" applyNumberFormat="1" applyFont="1" applyBorder="1"/>
    <xf numFmtId="164" fontId="5" fillId="0" borderId="0" xfId="4" applyNumberFormat="1" applyFont="1" applyBorder="1" applyAlignment="1">
      <alignment horizontal="center"/>
    </xf>
    <xf numFmtId="164" fontId="5" fillId="0" borderId="0" xfId="4" applyNumberFormat="1" applyFont="1" applyBorder="1" applyAlignment="1">
      <alignment horizontal="left"/>
    </xf>
    <xf numFmtId="4" fontId="5" fillId="0" borderId="0" xfId="4" applyNumberFormat="1" applyFont="1" applyBorder="1" applyAlignment="1">
      <alignment horizontal="center"/>
    </xf>
    <xf numFmtId="4" fontId="16" fillId="0" borderId="0" xfId="4" applyNumberFormat="1" applyFont="1" applyBorder="1" applyAlignment="1">
      <alignment horizontal="right"/>
    </xf>
    <xf numFmtId="4" fontId="33" fillId="0" borderId="0" xfId="4" applyNumberFormat="1" applyFont="1" applyBorder="1" applyAlignment="1">
      <alignment horizontal="center"/>
    </xf>
    <xf numFmtId="4" fontId="33" fillId="0" borderId="0" xfId="4" applyNumberFormat="1" applyFont="1" applyBorder="1" applyAlignment="1">
      <alignment horizontal="right"/>
    </xf>
    <xf numFmtId="0" fontId="19" fillId="0" borderId="0" xfId="4" applyFont="1" applyBorder="1"/>
    <xf numFmtId="4" fontId="20" fillId="0" borderId="0" xfId="4" applyNumberFormat="1" applyFont="1" applyBorder="1" applyAlignment="1">
      <alignment horizontal="right"/>
    </xf>
    <xf numFmtId="40" fontId="22" fillId="0" borderId="0" xfId="4" applyNumberFormat="1" applyFont="1" applyAlignment="1">
      <alignment horizontal="center"/>
    </xf>
    <xf numFmtId="44" fontId="20" fillId="0" borderId="0" xfId="2" applyFont="1" applyBorder="1"/>
    <xf numFmtId="164" fontId="20" fillId="0" borderId="0" xfId="4" applyNumberFormat="1" applyFont="1" applyBorder="1"/>
    <xf numFmtId="49" fontId="5" fillId="0" borderId="3" xfId="4" applyNumberFormat="1" applyFont="1" applyBorder="1" applyAlignment="1"/>
    <xf numFmtId="164" fontId="5" fillId="0" borderId="3" xfId="4" applyNumberFormat="1" applyFont="1" applyBorder="1" applyAlignment="1">
      <alignment horizontal="center"/>
    </xf>
    <xf numFmtId="164" fontId="5" fillId="0" borderId="3" xfId="4" applyNumberFormat="1" applyFont="1" applyBorder="1" applyAlignment="1">
      <alignment horizontal="left"/>
    </xf>
    <xf numFmtId="4" fontId="5" fillId="0" borderId="3" xfId="4" applyNumberFormat="1" applyFont="1" applyBorder="1" applyAlignment="1">
      <alignment horizontal="center"/>
    </xf>
    <xf numFmtId="4" fontId="33" fillId="0" borderId="3" xfId="4" applyNumberFormat="1" applyFont="1" applyBorder="1" applyAlignment="1">
      <alignment horizontal="right"/>
    </xf>
    <xf numFmtId="4" fontId="5" fillId="0" borderId="3" xfId="4" applyNumberFormat="1" applyFont="1" applyBorder="1"/>
    <xf numFmtId="4" fontId="16" fillId="0" borderId="3" xfId="4" applyNumberFormat="1" applyFont="1" applyBorder="1" applyAlignment="1">
      <alignment horizontal="right"/>
    </xf>
    <xf numFmtId="164" fontId="5" fillId="0" borderId="13" xfId="4" applyNumberFormat="1" applyFont="1" applyBorder="1" applyAlignment="1">
      <alignment horizontal="left"/>
    </xf>
    <xf numFmtId="4" fontId="33" fillId="0" borderId="13" xfId="4" applyNumberFormat="1" applyFont="1" applyBorder="1" applyAlignment="1">
      <alignment horizontal="center"/>
    </xf>
    <xf numFmtId="4" fontId="5" fillId="0" borderId="13" xfId="4" applyNumberFormat="1" applyFont="1" applyBorder="1" applyAlignment="1">
      <alignment horizontal="center"/>
    </xf>
    <xf numFmtId="4" fontId="33" fillId="0" borderId="13" xfId="4" applyNumberFormat="1" applyFont="1" applyBorder="1" applyAlignment="1">
      <alignment horizontal="right"/>
    </xf>
    <xf numFmtId="4" fontId="5" fillId="0" borderId="13" xfId="4" applyNumberFormat="1" applyFont="1" applyBorder="1"/>
    <xf numFmtId="4" fontId="16" fillId="0" borderId="13" xfId="4" applyNumberFormat="1" applyFont="1" applyBorder="1" applyAlignment="1">
      <alignment horizontal="right"/>
    </xf>
    <xf numFmtId="4" fontId="5" fillId="0" borderId="0" xfId="4" applyNumberFormat="1" applyFont="1" applyAlignment="1">
      <alignment horizontal="left"/>
    </xf>
    <xf numFmtId="0" fontId="38" fillId="0" borderId="0" xfId="0" applyFont="1" applyAlignment="1">
      <alignment horizontal="left" vertical="center"/>
    </xf>
    <xf numFmtId="49" fontId="5" fillId="0" borderId="0" xfId="4" applyNumberFormat="1" applyAlignment="1">
      <alignment horizontal="left"/>
    </xf>
    <xf numFmtId="164" fontId="5" fillId="0" borderId="0" xfId="4" applyNumberFormat="1" applyAlignment="1">
      <alignment horizontal="center"/>
    </xf>
    <xf numFmtId="49" fontId="22" fillId="0" borderId="0" xfId="4" applyNumberFormat="1" applyFont="1" applyBorder="1" applyAlignment="1">
      <alignment vertical="center"/>
    </xf>
    <xf numFmtId="164" fontId="22" fillId="0" borderId="0" xfId="4" applyNumberFormat="1" applyFont="1" applyAlignment="1">
      <alignment horizontal="center" vertical="center"/>
    </xf>
    <xf numFmtId="164" fontId="22" fillId="0" borderId="0" xfId="4" applyNumberFormat="1" applyFont="1" applyAlignment="1">
      <alignment horizontal="left" vertical="center"/>
    </xf>
    <xf numFmtId="4" fontId="20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4" fontId="20" fillId="0" borderId="0" xfId="4" applyNumberFormat="1" applyFont="1" applyAlignment="1">
      <alignment horizontal="right" vertical="center"/>
    </xf>
    <xf numFmtId="4" fontId="20" fillId="0" borderId="0" xfId="4" applyNumberFormat="1" applyFont="1" applyAlignment="1">
      <alignment vertical="center"/>
    </xf>
    <xf numFmtId="40" fontId="20" fillId="0" borderId="0" xfId="4" applyNumberFormat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164" fontId="22" fillId="0" borderId="0" xfId="4" applyNumberFormat="1" applyFont="1" applyAlignment="1">
      <alignment vertical="center"/>
    </xf>
    <xf numFmtId="164" fontId="20" fillId="0" borderId="0" xfId="4" applyNumberFormat="1" applyFont="1" applyBorder="1" applyAlignment="1">
      <alignment horizontal="left" vertical="center"/>
    </xf>
    <xf numFmtId="164" fontId="20" fillId="0" borderId="2" xfId="4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4" applyFont="1" applyAlignment="1">
      <alignment vertical="center"/>
    </xf>
    <xf numFmtId="44" fontId="20" fillId="0" borderId="2" xfId="4" applyNumberFormat="1" applyFont="1" applyBorder="1" applyAlignment="1">
      <alignment vertical="center"/>
    </xf>
    <xf numFmtId="49" fontId="22" fillId="0" borderId="0" xfId="4" applyNumberFormat="1" applyFont="1" applyAlignment="1">
      <alignment vertical="center"/>
    </xf>
    <xf numFmtId="40" fontId="22" fillId="0" borderId="0" xfId="4" applyNumberFormat="1" applyFont="1" applyAlignment="1">
      <alignment vertical="center"/>
    </xf>
    <xf numFmtId="4" fontId="5" fillId="0" borderId="0" xfId="4" applyNumberFormat="1" applyAlignment="1">
      <alignment horizontal="center"/>
    </xf>
    <xf numFmtId="0" fontId="5" fillId="0" borderId="0" xfId="4" applyAlignment="1">
      <alignment horizontal="center"/>
    </xf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_CLARINDA" xfId="5" xr:uid="{00000000-0005-0000-0000-000005000000}"/>
    <cellStyle name="Normal_LUCAS REMODEL FOR Dept of Comm.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18</xdr:col>
      <xdr:colOff>495300</xdr:colOff>
      <xdr:row>25</xdr:row>
      <xdr:rowOff>131445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6D0AB2C-150C-4979-9BAF-348F885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14681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47625</xdr:rowOff>
    </xdr:from>
    <xdr:to>
      <xdr:col>18</xdr:col>
      <xdr:colOff>95250</xdr:colOff>
      <xdr:row>69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91C106B-C0EB-4849-8956-2821E8F2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1106805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18</xdr:col>
      <xdr:colOff>283844</xdr:colOff>
      <xdr:row>80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2FA1A-F6A9-49DF-836A-9490BA45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11249024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13</xdr:col>
      <xdr:colOff>245744</xdr:colOff>
      <xdr:row>122</xdr:row>
      <xdr:rowOff>164238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945A-E74A-4BAD-8778-F3A4F7BD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020925"/>
          <a:ext cx="8162924" cy="7216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"/>
  <sheetViews>
    <sheetView topLeftCell="A97" workbookViewId="0">
      <selection activeCell="K1" sqref="K1"/>
    </sheetView>
  </sheetViews>
  <sheetFormatPr defaultRowHeight="15" x14ac:dyDescent="0.25"/>
  <sheetData>
    <row r="1" spans="1:8" ht="23.25" x14ac:dyDescent="0.35">
      <c r="A1" s="273" t="s">
        <v>175</v>
      </c>
      <c r="B1" s="274"/>
      <c r="C1" s="274"/>
      <c r="D1" s="274"/>
      <c r="E1" s="274"/>
      <c r="F1" s="274"/>
      <c r="G1" s="272"/>
      <c r="H1" s="27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I628"/>
  <sheetViews>
    <sheetView zoomScaleNormal="100" workbookViewId="0">
      <selection activeCell="J32" sqref="J3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855468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117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ht="12.75" customHeight="1" x14ac:dyDescent="0.2">
      <c r="A9" s="231" t="s">
        <v>118</v>
      </c>
      <c r="B9" s="232">
        <v>45558</v>
      </c>
      <c r="C9" s="233" t="s">
        <v>82</v>
      </c>
      <c r="D9" s="234">
        <v>38889.93</v>
      </c>
      <c r="E9" s="235">
        <f>D9</f>
        <v>38889.93</v>
      </c>
      <c r="F9" s="238"/>
      <c r="G9" s="236"/>
      <c r="H9" s="236">
        <f>E9</f>
        <v>38889.93</v>
      </c>
    </row>
    <row r="10" spans="1:9" ht="12.75" customHeight="1" x14ac:dyDescent="0.2">
      <c r="A10" s="231" t="s">
        <v>143</v>
      </c>
      <c r="B10" s="237">
        <v>45631</v>
      </c>
      <c r="C10" s="233" t="s">
        <v>150</v>
      </c>
      <c r="D10" s="234"/>
      <c r="E10" s="235">
        <f t="shared" ref="E10:E21" si="0">E9+D10</f>
        <v>38889.93</v>
      </c>
      <c r="F10" s="238">
        <v>30133.759999999998</v>
      </c>
      <c r="G10" s="236">
        <f t="shared" ref="G10:G21" si="1">G9+F10</f>
        <v>30133.759999999998</v>
      </c>
      <c r="H10" s="236">
        <f t="shared" ref="H10:H21" si="2">H9-F10+D10</f>
        <v>8756.1700000000019</v>
      </c>
      <c r="I10" s="239">
        <f>1585.98</f>
        <v>1585.98</v>
      </c>
    </row>
    <row r="11" spans="1:9" ht="12.75" customHeight="1" x14ac:dyDescent="0.2">
      <c r="A11" s="231" t="s">
        <v>118</v>
      </c>
      <c r="B11" s="232">
        <v>45637</v>
      </c>
      <c r="C11" s="233" t="s">
        <v>156</v>
      </c>
      <c r="D11" s="234">
        <v>0</v>
      </c>
      <c r="E11" s="235">
        <f t="shared" si="0"/>
        <v>38889.93</v>
      </c>
      <c r="F11" s="238"/>
      <c r="G11" s="236">
        <f t="shared" si="1"/>
        <v>30133.759999999998</v>
      </c>
      <c r="H11" s="236">
        <f t="shared" si="2"/>
        <v>8756.1700000000019</v>
      </c>
      <c r="I11" s="236"/>
    </row>
    <row r="12" spans="1:9" ht="12.75" customHeight="1" x14ac:dyDescent="0.2">
      <c r="A12" s="231" t="s">
        <v>160</v>
      </c>
      <c r="B12" s="232">
        <v>45653</v>
      </c>
      <c r="C12" s="233" t="s">
        <v>161</v>
      </c>
      <c r="D12" s="235"/>
      <c r="E12" s="235">
        <f t="shared" si="0"/>
        <v>38889.93</v>
      </c>
      <c r="F12" s="238">
        <v>2787.3</v>
      </c>
      <c r="G12" s="236">
        <f t="shared" si="1"/>
        <v>32921.06</v>
      </c>
      <c r="H12" s="236">
        <f t="shared" si="2"/>
        <v>5968.8700000000017</v>
      </c>
      <c r="I12" s="239">
        <f>I10+146.7</f>
        <v>1732.68</v>
      </c>
    </row>
    <row r="13" spans="1:9" ht="12.75" customHeight="1" x14ac:dyDescent="0.2">
      <c r="A13" s="231" t="s">
        <v>181</v>
      </c>
      <c r="B13" s="232">
        <v>45666</v>
      </c>
      <c r="C13" s="233" t="s">
        <v>182</v>
      </c>
      <c r="D13" s="240">
        <v>-4236.1899999999996</v>
      </c>
      <c r="E13" s="235">
        <f t="shared" si="0"/>
        <v>34653.74</v>
      </c>
      <c r="F13" s="239">
        <v>1732.68</v>
      </c>
      <c r="G13" s="236">
        <f t="shared" si="1"/>
        <v>34653.74</v>
      </c>
      <c r="H13" s="236">
        <f t="shared" si="2"/>
        <v>0</v>
      </c>
      <c r="I13" s="236"/>
    </row>
    <row r="14" spans="1:9" ht="12.75" customHeight="1" x14ac:dyDescent="0.2">
      <c r="A14" s="231"/>
      <c r="B14" s="232"/>
      <c r="C14" s="233"/>
      <c r="D14" s="235"/>
      <c r="E14" s="235">
        <f t="shared" si="0"/>
        <v>34653.74</v>
      </c>
      <c r="F14" s="236"/>
      <c r="G14" s="236">
        <f t="shared" si="1"/>
        <v>34653.74</v>
      </c>
      <c r="H14" s="236">
        <f t="shared" si="2"/>
        <v>0</v>
      </c>
      <c r="I14" s="236"/>
    </row>
    <row r="15" spans="1:9" ht="12.75" customHeight="1" x14ac:dyDescent="0.2">
      <c r="A15" s="231"/>
      <c r="B15" s="232"/>
      <c r="C15" s="233"/>
      <c r="D15" s="235"/>
      <c r="E15" s="235">
        <f t="shared" si="0"/>
        <v>34653.74</v>
      </c>
      <c r="F15" s="239"/>
      <c r="G15" s="236">
        <f t="shared" si="1"/>
        <v>34653.74</v>
      </c>
      <c r="H15" s="236">
        <f t="shared" si="2"/>
        <v>0</v>
      </c>
      <c r="I15" s="236"/>
    </row>
    <row r="16" spans="1:9" ht="12.75" customHeight="1" x14ac:dyDescent="0.2">
      <c r="A16" s="231"/>
      <c r="B16" s="232"/>
      <c r="C16" s="233"/>
      <c r="D16" s="235"/>
      <c r="E16" s="235">
        <f t="shared" si="0"/>
        <v>34653.74</v>
      </c>
      <c r="F16" s="239"/>
      <c r="G16" s="236">
        <f t="shared" si="1"/>
        <v>34653.74</v>
      </c>
      <c r="H16" s="236">
        <f t="shared" si="2"/>
        <v>0</v>
      </c>
      <c r="I16" s="236"/>
    </row>
    <row r="17" spans="1:9" ht="12.75" customHeight="1" x14ac:dyDescent="0.2">
      <c r="A17" s="231"/>
      <c r="B17" s="232"/>
      <c r="C17" s="233"/>
      <c r="D17" s="235"/>
      <c r="E17" s="235">
        <f t="shared" si="0"/>
        <v>34653.74</v>
      </c>
      <c r="F17" s="239"/>
      <c r="G17" s="236">
        <f t="shared" si="1"/>
        <v>34653.74</v>
      </c>
      <c r="H17" s="236">
        <f t="shared" si="2"/>
        <v>0</v>
      </c>
      <c r="I17" s="236"/>
    </row>
    <row r="18" spans="1:9" ht="12.75" customHeight="1" x14ac:dyDescent="0.2">
      <c r="A18" s="231"/>
      <c r="B18" s="232"/>
      <c r="C18" s="233"/>
      <c r="D18" s="235"/>
      <c r="E18" s="235">
        <f t="shared" si="0"/>
        <v>34653.74</v>
      </c>
      <c r="F18" s="239"/>
      <c r="G18" s="236">
        <f t="shared" si="1"/>
        <v>34653.74</v>
      </c>
      <c r="H18" s="236">
        <f t="shared" si="2"/>
        <v>0</v>
      </c>
      <c r="I18" s="236"/>
    </row>
    <row r="19" spans="1:9" ht="12.75" customHeight="1" x14ac:dyDescent="0.2">
      <c r="A19" s="231"/>
      <c r="B19" s="232"/>
      <c r="C19" s="233"/>
      <c r="D19" s="235"/>
      <c r="E19" s="235">
        <f t="shared" si="0"/>
        <v>34653.74</v>
      </c>
      <c r="F19" s="236"/>
      <c r="G19" s="236">
        <f t="shared" si="1"/>
        <v>34653.74</v>
      </c>
      <c r="H19" s="236">
        <f t="shared" si="2"/>
        <v>0</v>
      </c>
      <c r="I19" s="236"/>
    </row>
    <row r="20" spans="1:9" ht="12.75" customHeight="1" x14ac:dyDescent="0.2">
      <c r="A20" s="231"/>
      <c r="B20" s="232"/>
      <c r="C20" s="233"/>
      <c r="D20" s="235"/>
      <c r="E20" s="235">
        <f t="shared" si="0"/>
        <v>34653.74</v>
      </c>
      <c r="F20" s="236"/>
      <c r="G20" s="236">
        <f t="shared" si="1"/>
        <v>34653.74</v>
      </c>
      <c r="H20" s="236">
        <f t="shared" si="2"/>
        <v>0</v>
      </c>
      <c r="I20" s="236"/>
    </row>
    <row r="21" spans="1:9" ht="12.75" customHeight="1" x14ac:dyDescent="0.2">
      <c r="A21" s="231"/>
      <c r="B21" s="232"/>
      <c r="C21" s="241"/>
      <c r="D21" s="235"/>
      <c r="E21" s="235">
        <f t="shared" si="0"/>
        <v>34653.74</v>
      </c>
      <c r="F21" s="236"/>
      <c r="G21" s="236">
        <f t="shared" si="1"/>
        <v>34653.74</v>
      </c>
      <c r="H21" s="236">
        <f t="shared" si="2"/>
        <v>0</v>
      </c>
      <c r="I21" s="236"/>
    </row>
    <row r="22" spans="1:9" ht="12.75" customHeight="1" x14ac:dyDescent="0.2">
      <c r="A22" s="231"/>
      <c r="D22" s="236"/>
      <c r="E22" s="236"/>
      <c r="F22" s="236"/>
      <c r="G22" s="236"/>
      <c r="H22" s="236"/>
      <c r="I22" s="236"/>
    </row>
    <row r="23" spans="1:9" ht="12.75" customHeight="1" thickBot="1" x14ac:dyDescent="0.25">
      <c r="A23" s="231"/>
      <c r="B23" s="243"/>
      <c r="C23" s="244" t="s">
        <v>28</v>
      </c>
      <c r="D23" s="245">
        <f>SUM(D9:D22)</f>
        <v>34653.74</v>
      </c>
      <c r="E23" s="245"/>
      <c r="F23" s="245">
        <f>SUM(F9:F22)</f>
        <v>34653.74</v>
      </c>
      <c r="G23" s="245"/>
      <c r="H23" s="245">
        <f>D23-F23</f>
        <v>0</v>
      </c>
      <c r="I23" s="239" t="s">
        <v>147</v>
      </c>
    </row>
    <row r="24" spans="1:9" ht="12.75" customHeight="1" thickTop="1" x14ac:dyDescent="0.2">
      <c r="D24" s="236"/>
      <c r="E24" s="236"/>
      <c r="F24" s="236"/>
      <c r="G24" s="236"/>
      <c r="H24" s="236"/>
      <c r="I24" s="236"/>
    </row>
    <row r="25" spans="1:9" ht="12.75" customHeight="1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C26-98B0-4053-95CE-7729077A0A98}">
  <sheetPr>
    <pageSetUpPr fitToPage="1"/>
  </sheetPr>
  <dimension ref="A1:I626"/>
  <sheetViews>
    <sheetView topLeftCell="A5" zoomScaleNormal="100" workbookViewId="0">
      <selection activeCell="D60" sqref="D60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30.140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7" style="65" customWidth="1"/>
    <col min="10" max="16384" width="11.42578125" style="65"/>
  </cols>
  <sheetData>
    <row r="1" spans="1:9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9" s="35" customFormat="1" ht="15.75" x14ac:dyDescent="0.25">
      <c r="A4" s="36" t="s">
        <v>169</v>
      </c>
      <c r="B4" s="37"/>
      <c r="C4" s="38"/>
      <c r="D4" s="39" t="s">
        <v>90</v>
      </c>
      <c r="E4" s="40"/>
      <c r="F4" s="34"/>
      <c r="G4" s="34"/>
    </row>
    <row r="5" spans="1:9" s="35" customFormat="1" ht="15.75" x14ac:dyDescent="0.25">
      <c r="A5" s="41" t="s">
        <v>81</v>
      </c>
      <c r="B5" s="42"/>
      <c r="C5" s="43"/>
      <c r="D5" s="44" t="s">
        <v>91</v>
      </c>
      <c r="E5" s="45"/>
      <c r="F5" s="46"/>
      <c r="G5" s="47"/>
      <c r="H5" s="42"/>
    </row>
    <row r="6" spans="1:9" s="35" customFormat="1" ht="15.75" x14ac:dyDescent="0.25">
      <c r="A6" s="13" t="str">
        <f>'RECAP #9420.00'!B6</f>
        <v>Project Manager - James T.</v>
      </c>
      <c r="B6" s="11"/>
      <c r="C6" s="48"/>
      <c r="D6" s="49" t="s">
        <v>92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9" x14ac:dyDescent="0.2">
      <c r="A9" s="59" t="s">
        <v>170</v>
      </c>
      <c r="B9" s="60">
        <v>45660</v>
      </c>
      <c r="C9" s="61" t="s">
        <v>82</v>
      </c>
      <c r="D9" s="202">
        <v>65217.8</v>
      </c>
      <c r="E9" s="63">
        <f>D9</f>
        <v>65217.8</v>
      </c>
      <c r="F9" s="203"/>
      <c r="G9" s="64"/>
      <c r="H9" s="64">
        <f>E9</f>
        <v>65217.8</v>
      </c>
    </row>
    <row r="10" spans="1:9" x14ac:dyDescent="0.2">
      <c r="A10" s="59" t="s">
        <v>198</v>
      </c>
      <c r="B10" s="66">
        <v>45694</v>
      </c>
      <c r="C10" s="61" t="s">
        <v>199</v>
      </c>
      <c r="D10" s="62"/>
      <c r="E10" s="63">
        <f t="shared" ref="E10:E21" si="0">E9+D10</f>
        <v>65217.8</v>
      </c>
      <c r="F10" s="203">
        <v>6934.69</v>
      </c>
      <c r="G10" s="64">
        <f t="shared" ref="G10:G21" si="1">G9+F10</f>
        <v>6934.69</v>
      </c>
      <c r="H10" s="64">
        <f t="shared" ref="H10:H21" si="2">H9-F10+D10</f>
        <v>58283.11</v>
      </c>
      <c r="I10" s="209"/>
    </row>
    <row r="11" spans="1:9" x14ac:dyDescent="0.2">
      <c r="A11" s="59" t="s">
        <v>205</v>
      </c>
      <c r="B11" s="60">
        <v>45722</v>
      </c>
      <c r="C11" s="61" t="s">
        <v>206</v>
      </c>
      <c r="D11" s="202"/>
      <c r="E11" s="63">
        <f t="shared" si="0"/>
        <v>65217.8</v>
      </c>
      <c r="F11" s="203">
        <v>3608.08</v>
      </c>
      <c r="G11" s="64">
        <f t="shared" si="1"/>
        <v>10542.77</v>
      </c>
      <c r="H11" s="64">
        <f t="shared" si="2"/>
        <v>54675.03</v>
      </c>
      <c r="I11" s="250"/>
    </row>
    <row r="12" spans="1:9" x14ac:dyDescent="0.2">
      <c r="A12" s="59" t="s">
        <v>218</v>
      </c>
      <c r="B12" s="60">
        <v>45755</v>
      </c>
      <c r="C12" s="61" t="s">
        <v>219</v>
      </c>
      <c r="D12" s="63"/>
      <c r="E12" s="63">
        <f t="shared" si="0"/>
        <v>65217.8</v>
      </c>
      <c r="F12" s="203">
        <v>9413.08</v>
      </c>
      <c r="G12" s="64">
        <f t="shared" si="1"/>
        <v>19955.849999999999</v>
      </c>
      <c r="H12" s="64">
        <f t="shared" si="2"/>
        <v>45261.95</v>
      </c>
      <c r="I12" s="209"/>
    </row>
    <row r="13" spans="1:9" x14ac:dyDescent="0.2">
      <c r="A13" s="59" t="s">
        <v>220</v>
      </c>
      <c r="B13" s="60">
        <v>45785</v>
      </c>
      <c r="C13" s="61" t="s">
        <v>221</v>
      </c>
      <c r="D13" s="63"/>
      <c r="E13" s="63">
        <f t="shared" si="0"/>
        <v>65217.8</v>
      </c>
      <c r="F13" s="203">
        <v>3953.73</v>
      </c>
      <c r="G13" s="64">
        <f t="shared" si="1"/>
        <v>23909.579999999998</v>
      </c>
      <c r="H13" s="64">
        <f t="shared" si="2"/>
        <v>41308.219999999994</v>
      </c>
      <c r="I13" s="250"/>
    </row>
    <row r="14" spans="1:9" x14ac:dyDescent="0.2">
      <c r="A14" s="59" t="s">
        <v>236</v>
      </c>
      <c r="B14" s="60">
        <v>45820</v>
      </c>
      <c r="C14" s="61" t="s">
        <v>237</v>
      </c>
      <c r="D14" s="63"/>
      <c r="E14" s="63">
        <f t="shared" si="0"/>
        <v>65217.8</v>
      </c>
      <c r="F14" s="203">
        <v>7513.53</v>
      </c>
      <c r="G14" s="64">
        <f t="shared" si="1"/>
        <v>31423.109999999997</v>
      </c>
      <c r="H14" s="64">
        <f t="shared" si="2"/>
        <v>33794.689999999995</v>
      </c>
      <c r="I14" s="250"/>
    </row>
    <row r="15" spans="1:9" x14ac:dyDescent="0.2">
      <c r="A15" s="288" t="s">
        <v>238</v>
      </c>
      <c r="B15" s="289">
        <v>45846</v>
      </c>
      <c r="C15" s="290" t="s">
        <v>239</v>
      </c>
      <c r="D15" s="291"/>
      <c r="E15" s="291">
        <f t="shared" si="0"/>
        <v>65217.8</v>
      </c>
      <c r="F15" s="292">
        <v>8117.84</v>
      </c>
      <c r="G15" s="293">
        <f t="shared" si="1"/>
        <v>39540.949999999997</v>
      </c>
      <c r="H15" s="293">
        <f t="shared" si="2"/>
        <v>25676.849999999995</v>
      </c>
      <c r="I15" s="294" t="s">
        <v>254</v>
      </c>
    </row>
    <row r="16" spans="1:9" x14ac:dyDescent="0.2">
      <c r="A16" s="59" t="s">
        <v>255</v>
      </c>
      <c r="B16" s="60">
        <v>45890</v>
      </c>
      <c r="C16" s="61" t="s">
        <v>253</v>
      </c>
      <c r="D16" s="202">
        <v>0</v>
      </c>
      <c r="E16" s="63">
        <f t="shared" si="0"/>
        <v>65217.8</v>
      </c>
      <c r="F16" s="67"/>
      <c r="G16" s="64">
        <f t="shared" si="1"/>
        <v>39540.949999999997</v>
      </c>
      <c r="H16" s="64">
        <f t="shared" si="2"/>
        <v>25676.849999999995</v>
      </c>
      <c r="I16" s="250"/>
    </row>
    <row r="17" spans="1:9" x14ac:dyDescent="0.2">
      <c r="A17" s="59" t="s">
        <v>257</v>
      </c>
      <c r="B17" s="60">
        <v>45908</v>
      </c>
      <c r="C17" s="301" t="s">
        <v>258</v>
      </c>
      <c r="D17" s="63"/>
      <c r="E17" s="63">
        <f t="shared" si="0"/>
        <v>65217.8</v>
      </c>
      <c r="F17" s="203">
        <v>5508.23</v>
      </c>
      <c r="G17" s="64">
        <f t="shared" si="1"/>
        <v>45049.179999999993</v>
      </c>
      <c r="H17" s="64">
        <f t="shared" si="2"/>
        <v>20168.619999999995</v>
      </c>
      <c r="I17" s="250"/>
    </row>
    <row r="18" spans="1:9" x14ac:dyDescent="0.2">
      <c r="A18" s="59" t="s">
        <v>261</v>
      </c>
      <c r="B18" s="60">
        <v>45910</v>
      </c>
      <c r="C18" s="61" t="s">
        <v>262</v>
      </c>
      <c r="D18" s="63"/>
      <c r="E18" s="63">
        <f t="shared" si="0"/>
        <v>65217.8</v>
      </c>
      <c r="F18" s="203">
        <v>12216.81</v>
      </c>
      <c r="G18" s="64">
        <f t="shared" si="1"/>
        <v>57265.989999999991</v>
      </c>
      <c r="H18" s="64">
        <f t="shared" si="2"/>
        <v>7951.8099999999959</v>
      </c>
      <c r="I18" s="250"/>
    </row>
    <row r="19" spans="1:9" x14ac:dyDescent="0.2">
      <c r="A19" s="59" t="s">
        <v>278</v>
      </c>
      <c r="B19" s="60">
        <v>46302</v>
      </c>
      <c r="C19" s="61" t="s">
        <v>279</v>
      </c>
      <c r="D19" s="63"/>
      <c r="E19" s="63">
        <f t="shared" si="0"/>
        <v>65217.8</v>
      </c>
      <c r="F19" s="203">
        <v>1066.9100000000001</v>
      </c>
      <c r="G19" s="64">
        <f t="shared" si="1"/>
        <v>58332.899999999994</v>
      </c>
      <c r="H19" s="64">
        <f t="shared" si="2"/>
        <v>6884.899999999996</v>
      </c>
      <c r="I19" s="250"/>
    </row>
    <row r="20" spans="1:9" x14ac:dyDescent="0.2">
      <c r="A20" s="59"/>
      <c r="B20" s="60"/>
      <c r="C20" s="61"/>
      <c r="D20" s="63"/>
      <c r="E20" s="63">
        <f t="shared" si="0"/>
        <v>65217.8</v>
      </c>
      <c r="F20" s="64"/>
      <c r="G20" s="64">
        <f t="shared" si="1"/>
        <v>58332.899999999994</v>
      </c>
      <c r="H20" s="64">
        <f t="shared" si="2"/>
        <v>6884.899999999996</v>
      </c>
      <c r="I20" s="250"/>
    </row>
    <row r="21" spans="1:9" x14ac:dyDescent="0.2">
      <c r="A21" s="59"/>
      <c r="B21" s="60"/>
      <c r="C21" s="68"/>
      <c r="D21" s="63"/>
      <c r="E21" s="63">
        <f t="shared" si="0"/>
        <v>65217.8</v>
      </c>
      <c r="F21" s="64"/>
      <c r="G21" s="64">
        <f t="shared" si="1"/>
        <v>58332.899999999994</v>
      </c>
      <c r="H21" s="64">
        <f t="shared" si="2"/>
        <v>6884.899999999996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65217.8</v>
      </c>
      <c r="E23" s="72"/>
      <c r="F23" s="72">
        <f>SUM(F9:F22)</f>
        <v>58332.899999999994</v>
      </c>
      <c r="G23" s="72"/>
      <c r="H23" s="72">
        <f>D23-F23</f>
        <v>6884.9000000000087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171</v>
      </c>
      <c r="D26" s="64">
        <v>24972.43</v>
      </c>
      <c r="E26" s="64"/>
      <c r="F26" s="64">
        <f>1157.03+701.49+2360.3+4686.62+5706.46+1538.6+7216.03+1066.91</f>
        <v>24433.439999999999</v>
      </c>
      <c r="G26" s="64"/>
      <c r="H26" s="64">
        <f>D26-F26</f>
        <v>538.9900000000016</v>
      </c>
      <c r="I26" s="206"/>
    </row>
    <row r="27" spans="1:9" x14ac:dyDescent="0.2">
      <c r="A27" s="73"/>
      <c r="B27" s="61"/>
      <c r="C27" s="69" t="s">
        <v>94</v>
      </c>
      <c r="D27" s="64">
        <v>2500</v>
      </c>
      <c r="E27" s="64"/>
      <c r="F27" s="64">
        <f>483.84</f>
        <v>483.84</v>
      </c>
      <c r="G27" s="64"/>
      <c r="H27" s="64">
        <f>D27-F27</f>
        <v>2016.16</v>
      </c>
      <c r="I27" s="206"/>
    </row>
    <row r="28" spans="1:9" x14ac:dyDescent="0.2">
      <c r="A28" s="73"/>
      <c r="B28" s="61"/>
      <c r="C28" s="69" t="s">
        <v>172</v>
      </c>
      <c r="D28" s="64">
        <v>9777.5499999999993</v>
      </c>
      <c r="E28" s="64"/>
      <c r="F28" s="64">
        <f>4000+1866.53+500+2000+1411.02</f>
        <v>9777.5499999999993</v>
      </c>
      <c r="G28" s="64"/>
      <c r="H28" s="64">
        <f>D28-F28</f>
        <v>0</v>
      </c>
      <c r="I28" s="206"/>
    </row>
    <row r="29" spans="1:9" ht="13.5" thickBot="1" x14ac:dyDescent="0.25">
      <c r="A29" s="73"/>
      <c r="B29" s="61"/>
      <c r="C29" s="96" t="s">
        <v>225</v>
      </c>
      <c r="D29" s="72">
        <f>SUM(D26:D28)</f>
        <v>37249.979999999996</v>
      </c>
      <c r="E29" s="64"/>
      <c r="F29" s="72">
        <f>SUM(F26:F28)</f>
        <v>34694.83</v>
      </c>
      <c r="G29" s="64"/>
      <c r="H29" s="72">
        <f>SUM(H26:H28)</f>
        <v>2555.1500000000015</v>
      </c>
      <c r="I29" s="206"/>
    </row>
    <row r="30" spans="1:9" ht="13.5" thickTop="1" x14ac:dyDescent="0.2">
      <c r="A30" s="73"/>
      <c r="B30" s="61"/>
      <c r="C30" s="204"/>
      <c r="D30" s="207"/>
      <c r="E30" s="205"/>
      <c r="F30" s="207"/>
      <c r="G30" s="205"/>
      <c r="H30" s="207"/>
      <c r="I30" s="206"/>
    </row>
    <row r="31" spans="1:9" x14ac:dyDescent="0.2">
      <c r="A31" s="73"/>
      <c r="B31" s="61"/>
      <c r="C31" s="69" t="s">
        <v>173</v>
      </c>
      <c r="D31" s="64">
        <v>27767.82</v>
      </c>
      <c r="E31" s="64"/>
      <c r="F31" s="64">
        <f>1777.66+1040.06+9413.08+1093.43+826.91+1000.36+3485.79+5000.78</f>
        <v>23638.07</v>
      </c>
      <c r="G31" s="64"/>
      <c r="H31" s="64">
        <f>D31-F31</f>
        <v>4129.75</v>
      </c>
      <c r="I31" s="206"/>
    </row>
    <row r="32" spans="1:9" x14ac:dyDescent="0.2">
      <c r="A32" s="73"/>
      <c r="B32" s="61"/>
      <c r="C32" s="69" t="s">
        <v>174</v>
      </c>
      <c r="D32" s="64">
        <v>200</v>
      </c>
      <c r="E32" s="64"/>
      <c r="F32" s="64"/>
      <c r="G32" s="64"/>
      <c r="H32" s="64">
        <f>D32-F32</f>
        <v>200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SUM(D30:D32)</f>
        <v>27967.82</v>
      </c>
      <c r="E33" s="64"/>
      <c r="F33" s="72">
        <f>SUM(F30:F32)</f>
        <v>23638.07</v>
      </c>
      <c r="G33" s="64"/>
      <c r="H33" s="72">
        <f>SUM(H30:H32)</f>
        <v>4329.75</v>
      </c>
    </row>
    <row r="34" spans="1:9" ht="13.5" thickTop="1" x14ac:dyDescent="0.2">
      <c r="A34" s="73"/>
      <c r="B34" s="61"/>
      <c r="C34" s="69"/>
      <c r="D34" s="45"/>
      <c r="E34" s="74"/>
      <c r="F34" s="75"/>
      <c r="G34" s="75"/>
      <c r="H34" s="45"/>
    </row>
    <row r="35" spans="1:9" ht="13.5" thickBot="1" x14ac:dyDescent="0.25">
      <c r="A35" s="73"/>
      <c r="B35" s="61"/>
      <c r="C35" s="96" t="s">
        <v>226</v>
      </c>
      <c r="D35" s="72">
        <f>D29+D33</f>
        <v>65217.799999999996</v>
      </c>
      <c r="E35" s="74"/>
      <c r="F35" s="72">
        <f>F29+F33</f>
        <v>58332.9</v>
      </c>
      <c r="G35" s="75"/>
      <c r="H35" s="72">
        <f>H29+H33</f>
        <v>6884.9000000000015</v>
      </c>
    </row>
    <row r="36" spans="1:9" ht="13.5" thickTop="1" x14ac:dyDescent="0.2">
      <c r="A36" s="73"/>
      <c r="B36" s="61"/>
      <c r="C36" s="69"/>
      <c r="D36" s="45"/>
      <c r="E36" s="74"/>
      <c r="F36" s="75"/>
      <c r="G36" s="75"/>
      <c r="H36" s="45"/>
    </row>
    <row r="37" spans="1:9" x14ac:dyDescent="0.2">
      <c r="A37" s="73"/>
      <c r="B37" s="61"/>
      <c r="C37" s="69"/>
      <c r="D37" s="45"/>
      <c r="E37" s="74"/>
      <c r="F37" s="75"/>
      <c r="G37" s="75"/>
      <c r="H37" s="45"/>
    </row>
    <row r="38" spans="1:9" x14ac:dyDescent="0.2">
      <c r="A38" s="73"/>
      <c r="B38" s="61"/>
      <c r="C38" s="69"/>
      <c r="D38" s="45"/>
      <c r="E38" s="74"/>
      <c r="F38" s="75"/>
      <c r="G38" s="75"/>
      <c r="H38" s="45"/>
    </row>
    <row r="39" spans="1:9" x14ac:dyDescent="0.2">
      <c r="A39" s="73"/>
      <c r="B39" s="61"/>
      <c r="C39" s="69"/>
      <c r="D39" s="45"/>
      <c r="E39" s="74"/>
      <c r="F39" s="75"/>
      <c r="G39" s="75"/>
      <c r="H39" s="4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E41" s="79"/>
    </row>
    <row r="42" spans="1:9" x14ac:dyDescent="0.2">
      <c r="E42" s="79"/>
    </row>
    <row r="43" spans="1:9" x14ac:dyDescent="0.2">
      <c r="E43" s="79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s="80" customFormat="1" x14ac:dyDescent="0.2">
      <c r="A47" s="76"/>
      <c r="B47" s="77"/>
      <c r="C47" s="78"/>
      <c r="D47" s="65"/>
      <c r="E47" s="79"/>
      <c r="H47" s="65"/>
      <c r="I47" s="65"/>
    </row>
    <row r="48" spans="1:9" s="80" customFormat="1" x14ac:dyDescent="0.2">
      <c r="A48" s="76"/>
      <c r="B48" s="77"/>
      <c r="C48" s="78"/>
      <c r="D48" s="65"/>
      <c r="E48" s="79"/>
      <c r="H48" s="65"/>
      <c r="I48" s="65"/>
    </row>
    <row r="49" spans="1:9" s="80" customFormat="1" x14ac:dyDescent="0.2">
      <c r="A49" s="76"/>
      <c r="B49" s="77"/>
      <c r="C49" s="78"/>
      <c r="D49" s="65"/>
      <c r="E49" s="79"/>
      <c r="H49" s="65"/>
      <c r="I49" s="65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75D-1024-41DE-8ABB-137396D44EA0}">
  <sheetPr>
    <pageSetUpPr fitToPage="1"/>
  </sheetPr>
  <dimension ref="A1:J630"/>
  <sheetViews>
    <sheetView topLeftCell="A5" zoomScaleNormal="100" workbookViewId="0">
      <selection activeCell="F18" sqref="F18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6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183</v>
      </c>
      <c r="B4" s="37"/>
      <c r="C4" s="38"/>
      <c r="D4" s="39" t="s">
        <v>185</v>
      </c>
      <c r="E4" s="40"/>
      <c r="F4" s="34"/>
      <c r="G4" s="34"/>
    </row>
    <row r="5" spans="1:10" s="35" customFormat="1" ht="15.75" x14ac:dyDescent="0.25">
      <c r="A5" s="41" t="s">
        <v>184</v>
      </c>
      <c r="B5" s="42"/>
      <c r="C5" s="43"/>
      <c r="D5" s="44" t="s">
        <v>186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187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10" x14ac:dyDescent="0.2">
      <c r="A9" s="59" t="s">
        <v>188</v>
      </c>
      <c r="B9" s="60">
        <v>45673</v>
      </c>
      <c r="C9" s="61" t="s">
        <v>82</v>
      </c>
      <c r="D9" s="202">
        <v>73864</v>
      </c>
      <c r="E9" s="63">
        <f>D9</f>
        <v>73864</v>
      </c>
      <c r="F9" s="203"/>
      <c r="G9" s="64"/>
      <c r="H9" s="64">
        <f>E9</f>
        <v>73864</v>
      </c>
    </row>
    <row r="10" spans="1:10" x14ac:dyDescent="0.2">
      <c r="A10" s="59" t="s">
        <v>210</v>
      </c>
      <c r="B10" s="66">
        <v>45727</v>
      </c>
      <c r="C10" s="61" t="s">
        <v>211</v>
      </c>
      <c r="D10" s="62"/>
      <c r="E10" s="63">
        <f t="shared" ref="E10:E21" si="0">E9+D10</f>
        <v>73864</v>
      </c>
      <c r="F10" s="203">
        <v>35224.800000000003</v>
      </c>
      <c r="G10" s="64">
        <f t="shared" ref="G10:G21" si="1">G9+F10</f>
        <v>35224.800000000003</v>
      </c>
      <c r="H10" s="64">
        <f t="shared" ref="H10:H21" si="2">H9-F10+D10</f>
        <v>38639.199999999997</v>
      </c>
      <c r="I10" s="209"/>
    </row>
    <row r="11" spans="1:10" x14ac:dyDescent="0.2">
      <c r="A11" s="288" t="s">
        <v>234</v>
      </c>
      <c r="B11" s="289">
        <v>45818</v>
      </c>
      <c r="C11" s="278" t="s">
        <v>235</v>
      </c>
      <c r="D11" s="281"/>
      <c r="E11" s="279">
        <f t="shared" si="0"/>
        <v>73864</v>
      </c>
      <c r="F11" s="282">
        <v>3906.34</v>
      </c>
      <c r="G11" s="205">
        <f t="shared" si="1"/>
        <v>39131.14</v>
      </c>
      <c r="H11" s="205">
        <f t="shared" si="2"/>
        <v>34732.86</v>
      </c>
      <c r="I11" s="280" t="s">
        <v>254</v>
      </c>
      <c r="J11" s="206"/>
    </row>
    <row r="12" spans="1:10" x14ac:dyDescent="0.2">
      <c r="A12" s="59" t="s">
        <v>256</v>
      </c>
      <c r="B12" s="277">
        <v>45890</v>
      </c>
      <c r="C12" s="295" t="s">
        <v>253</v>
      </c>
      <c r="D12" s="296">
        <v>0</v>
      </c>
      <c r="E12" s="297">
        <f t="shared" si="0"/>
        <v>73864</v>
      </c>
      <c r="F12" s="298"/>
      <c r="G12" s="299">
        <f t="shared" si="1"/>
        <v>39131.14</v>
      </c>
      <c r="H12" s="299">
        <f t="shared" si="2"/>
        <v>34732.86</v>
      </c>
      <c r="I12" s="300"/>
    </row>
    <row r="13" spans="1:10" x14ac:dyDescent="0.2">
      <c r="A13" s="59" t="s">
        <v>259</v>
      </c>
      <c r="B13" s="277">
        <v>45908</v>
      </c>
      <c r="C13" s="301" t="s">
        <v>260</v>
      </c>
      <c r="D13" s="63"/>
      <c r="E13" s="63">
        <f t="shared" si="0"/>
        <v>73864</v>
      </c>
      <c r="F13" s="203">
        <v>2200</v>
      </c>
      <c r="G13" s="64">
        <f t="shared" si="1"/>
        <v>41331.14</v>
      </c>
      <c r="H13" s="64">
        <f t="shared" si="2"/>
        <v>32532.86</v>
      </c>
      <c r="I13" s="250"/>
    </row>
    <row r="14" spans="1:10" x14ac:dyDescent="0.2">
      <c r="A14" s="59" t="s">
        <v>263</v>
      </c>
      <c r="B14" s="60">
        <v>45910</v>
      </c>
      <c r="C14" s="61" t="s">
        <v>264</v>
      </c>
      <c r="D14" s="63"/>
      <c r="E14" s="63">
        <f t="shared" si="0"/>
        <v>73864</v>
      </c>
      <c r="F14" s="203">
        <v>2200</v>
      </c>
      <c r="G14" s="64">
        <f t="shared" si="1"/>
        <v>43531.14</v>
      </c>
      <c r="H14" s="64">
        <f t="shared" si="2"/>
        <v>30332.86</v>
      </c>
      <c r="I14" s="250"/>
    </row>
    <row r="15" spans="1:10" x14ac:dyDescent="0.2">
      <c r="A15" s="59" t="s">
        <v>286</v>
      </c>
      <c r="B15" s="60">
        <v>45943</v>
      </c>
      <c r="C15" s="61" t="s">
        <v>287</v>
      </c>
      <c r="D15" s="63"/>
      <c r="E15" s="63">
        <f t="shared" si="0"/>
        <v>73864</v>
      </c>
      <c r="F15" s="203">
        <v>5589.92</v>
      </c>
      <c r="G15" s="64">
        <f t="shared" si="1"/>
        <v>49121.06</v>
      </c>
      <c r="H15" s="64">
        <f t="shared" si="2"/>
        <v>24742.940000000002</v>
      </c>
      <c r="I15" s="250"/>
    </row>
    <row r="16" spans="1:10" x14ac:dyDescent="0.2">
      <c r="A16" s="59" t="s">
        <v>256</v>
      </c>
      <c r="B16" s="60">
        <v>45945</v>
      </c>
      <c r="C16" s="61" t="s">
        <v>106</v>
      </c>
      <c r="D16" s="281">
        <v>6072</v>
      </c>
      <c r="E16" s="63">
        <f t="shared" si="0"/>
        <v>79936</v>
      </c>
      <c r="F16" s="67"/>
      <c r="G16" s="64">
        <f t="shared" si="1"/>
        <v>49121.06</v>
      </c>
      <c r="H16" s="64">
        <f t="shared" si="2"/>
        <v>30814.940000000002</v>
      </c>
      <c r="I16" s="250"/>
    </row>
    <row r="17" spans="1:9" x14ac:dyDescent="0.2">
      <c r="A17" s="59" t="s">
        <v>289</v>
      </c>
      <c r="B17" s="60">
        <v>45971</v>
      </c>
      <c r="C17" s="61" t="s">
        <v>290</v>
      </c>
      <c r="D17" s="63"/>
      <c r="E17" s="63">
        <f t="shared" si="0"/>
        <v>79936</v>
      </c>
      <c r="F17" s="203">
        <v>17933.82</v>
      </c>
      <c r="G17" s="64">
        <f t="shared" si="1"/>
        <v>67054.880000000005</v>
      </c>
      <c r="H17" s="64">
        <f t="shared" si="2"/>
        <v>12881.120000000003</v>
      </c>
      <c r="I17" s="250"/>
    </row>
    <row r="18" spans="1:9" x14ac:dyDescent="0.2">
      <c r="A18" s="59" t="s">
        <v>294</v>
      </c>
      <c r="B18" s="60">
        <v>46006</v>
      </c>
      <c r="C18" s="61" t="s">
        <v>295</v>
      </c>
      <c r="D18" s="63"/>
      <c r="E18" s="63">
        <f t="shared" si="0"/>
        <v>79936</v>
      </c>
      <c r="F18" s="203">
        <v>3281.0439999999999</v>
      </c>
      <c r="G18" s="64">
        <f t="shared" si="1"/>
        <v>70335.923999999999</v>
      </c>
      <c r="H18" s="64">
        <f t="shared" si="2"/>
        <v>9600.0760000000028</v>
      </c>
      <c r="I18" s="250"/>
    </row>
    <row r="19" spans="1:9" x14ac:dyDescent="0.2">
      <c r="A19" s="59"/>
      <c r="B19" s="60"/>
      <c r="C19" s="61"/>
      <c r="D19" s="63"/>
      <c r="E19" s="63">
        <f t="shared" si="0"/>
        <v>79936</v>
      </c>
      <c r="F19" s="64"/>
      <c r="G19" s="64">
        <f t="shared" si="1"/>
        <v>70335.923999999999</v>
      </c>
      <c r="H19" s="64">
        <f t="shared" si="2"/>
        <v>9600.0760000000028</v>
      </c>
      <c r="I19" s="250"/>
    </row>
    <row r="20" spans="1:9" x14ac:dyDescent="0.2">
      <c r="A20" s="59"/>
      <c r="B20" s="60"/>
      <c r="C20" s="61"/>
      <c r="D20" s="63"/>
      <c r="E20" s="63">
        <f t="shared" si="0"/>
        <v>79936</v>
      </c>
      <c r="F20" s="64"/>
      <c r="G20" s="64">
        <f t="shared" si="1"/>
        <v>70335.923999999999</v>
      </c>
      <c r="H20" s="64">
        <f t="shared" si="2"/>
        <v>9600.0760000000028</v>
      </c>
      <c r="I20" s="250"/>
    </row>
    <row r="21" spans="1:9" x14ac:dyDescent="0.2">
      <c r="A21" s="59"/>
      <c r="B21" s="60"/>
      <c r="C21" s="68"/>
      <c r="D21" s="63"/>
      <c r="E21" s="63">
        <f t="shared" si="0"/>
        <v>79936</v>
      </c>
      <c r="F21" s="64"/>
      <c r="G21" s="64">
        <f t="shared" si="1"/>
        <v>70335.923999999999</v>
      </c>
      <c r="H21" s="64">
        <f t="shared" si="2"/>
        <v>9600.0760000000028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79936</v>
      </c>
      <c r="E23" s="72"/>
      <c r="F23" s="72">
        <f>SUM(F9:F22)</f>
        <v>70335.923999999999</v>
      </c>
      <c r="G23" s="72"/>
      <c r="H23" s="72">
        <f>D23-F23</f>
        <v>9600.0760000000009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189</v>
      </c>
      <c r="D26" s="64">
        <v>11204</v>
      </c>
      <c r="E26" s="64"/>
      <c r="F26" s="64">
        <f>11204</f>
        <v>11204</v>
      </c>
      <c r="G26" s="64"/>
      <c r="H26" s="64">
        <f>D26-F26</f>
        <v>0</v>
      </c>
      <c r="I26" s="206"/>
    </row>
    <row r="27" spans="1:9" x14ac:dyDescent="0.2">
      <c r="A27" s="73"/>
      <c r="B27" s="61"/>
      <c r="C27" s="69" t="s">
        <v>190</v>
      </c>
      <c r="D27" s="64">
        <v>2800</v>
      </c>
      <c r="E27" s="64"/>
      <c r="F27" s="64"/>
      <c r="G27" s="64"/>
      <c r="H27" s="64">
        <f>D27-F27</f>
        <v>2800</v>
      </c>
      <c r="I27" s="206"/>
    </row>
    <row r="28" spans="1:9" x14ac:dyDescent="0.2">
      <c r="A28" s="73"/>
      <c r="B28" s="61"/>
      <c r="C28" s="69" t="s">
        <v>191</v>
      </c>
      <c r="D28" s="64">
        <v>34020</v>
      </c>
      <c r="E28" s="64"/>
      <c r="F28" s="64">
        <f>24020.8+3906.34+6092.86</f>
        <v>34020</v>
      </c>
      <c r="G28" s="64"/>
      <c r="H28" s="64">
        <f>D28-F28</f>
        <v>0</v>
      </c>
      <c r="I28" s="206"/>
    </row>
    <row r="29" spans="1:9" x14ac:dyDescent="0.2">
      <c r="A29" s="73"/>
      <c r="B29" s="61"/>
      <c r="C29" s="69" t="s">
        <v>192</v>
      </c>
      <c r="D29" s="64">
        <v>4400</v>
      </c>
      <c r="E29" s="64"/>
      <c r="F29" s="64">
        <f>2200+2200</f>
        <v>4400</v>
      </c>
      <c r="G29" s="64"/>
      <c r="H29" s="64">
        <f t="shared" ref="H29:H32" si="3">D29-F29</f>
        <v>0</v>
      </c>
      <c r="I29" s="206"/>
    </row>
    <row r="30" spans="1:9" x14ac:dyDescent="0.2">
      <c r="A30" s="73"/>
      <c r="B30" s="61"/>
      <c r="C30" s="69" t="s">
        <v>212</v>
      </c>
      <c r="D30" s="64">
        <v>5000</v>
      </c>
      <c r="E30" s="64"/>
      <c r="F30" s="64">
        <f>5000</f>
        <v>5000</v>
      </c>
      <c r="G30" s="64"/>
      <c r="H30" s="64">
        <f t="shared" si="3"/>
        <v>0</v>
      </c>
      <c r="I30" s="206"/>
    </row>
    <row r="31" spans="1:9" x14ac:dyDescent="0.2">
      <c r="A31" s="73"/>
      <c r="B31" s="61"/>
      <c r="C31" s="69" t="s">
        <v>193</v>
      </c>
      <c r="D31" s="64">
        <v>16440</v>
      </c>
      <c r="E31" s="64"/>
      <c r="F31" s="64">
        <f>5589.92+768.96+3281.04</f>
        <v>9639.92</v>
      </c>
      <c r="G31" s="64"/>
      <c r="H31" s="64">
        <f t="shared" si="3"/>
        <v>6800.08</v>
      </c>
      <c r="I31" s="206"/>
    </row>
    <row r="32" spans="1:9" x14ac:dyDescent="0.2">
      <c r="A32" s="73"/>
      <c r="B32" s="61"/>
      <c r="C32" s="69" t="s">
        <v>106</v>
      </c>
      <c r="D32" s="64">
        <v>6072</v>
      </c>
      <c r="E32" s="64"/>
      <c r="F32" s="64">
        <f>6072</f>
        <v>6072</v>
      </c>
      <c r="G32" s="64"/>
      <c r="H32" s="64">
        <f t="shared" si="3"/>
        <v>0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SUM(D26:D32)</f>
        <v>79936</v>
      </c>
      <c r="E33" s="64"/>
      <c r="F33" s="72">
        <f>SUM(F26:F32)</f>
        <v>70335.92</v>
      </c>
      <c r="G33" s="64"/>
      <c r="H33" s="72">
        <f>SUM(H26:H32)</f>
        <v>9600.08</v>
      </c>
      <c r="I33" s="206"/>
    </row>
    <row r="34" spans="1:9" ht="13.5" thickTop="1" x14ac:dyDescent="0.2">
      <c r="A34" s="73"/>
      <c r="B34" s="61"/>
      <c r="C34" s="204"/>
      <c r="D34" s="207"/>
      <c r="E34" s="205"/>
      <c r="F34" s="207"/>
      <c r="G34" s="205"/>
      <c r="H34" s="207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04"/>
      <c r="D36" s="205"/>
      <c r="E36" s="205"/>
      <c r="F36" s="205"/>
      <c r="G36" s="205"/>
      <c r="H36" s="205"/>
      <c r="I36" s="206"/>
    </row>
    <row r="37" spans="1:9" x14ac:dyDescent="0.2">
      <c r="A37" s="73"/>
      <c r="B37" s="61"/>
      <c r="C37" s="263"/>
      <c r="D37" s="264"/>
      <c r="E37" s="205"/>
      <c r="F37" s="264"/>
      <c r="G37" s="205"/>
      <c r="H37" s="264"/>
    </row>
    <row r="38" spans="1:9" x14ac:dyDescent="0.2">
      <c r="A38" s="73"/>
      <c r="B38" s="61"/>
      <c r="C38" s="204"/>
      <c r="D38" s="265"/>
      <c r="E38" s="73"/>
      <c r="F38" s="266"/>
      <c r="G38" s="266"/>
      <c r="H38" s="265"/>
    </row>
    <row r="39" spans="1:9" x14ac:dyDescent="0.2">
      <c r="A39" s="73"/>
      <c r="B39" s="61"/>
      <c r="C39" s="263"/>
      <c r="D39" s="264"/>
      <c r="E39" s="73"/>
      <c r="F39" s="264"/>
      <c r="G39" s="266"/>
      <c r="H39" s="264"/>
    </row>
    <row r="40" spans="1:9" x14ac:dyDescent="0.2">
      <c r="A40" s="73"/>
      <c r="B40" s="61"/>
      <c r="C40" s="204"/>
      <c r="D40" s="265"/>
      <c r="E40" s="73"/>
      <c r="F40" s="266"/>
      <c r="G40" s="266"/>
      <c r="H40" s="26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A44" s="73"/>
      <c r="B44" s="61"/>
      <c r="C44" s="69"/>
      <c r="D44" s="45"/>
      <c r="E44" s="74"/>
      <c r="F44" s="75"/>
      <c r="G44" s="75"/>
      <c r="H44" s="45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x14ac:dyDescent="0.2">
      <c r="E50" s="79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  <row r="630" spans="1:9" s="80" customFormat="1" x14ac:dyDescent="0.2">
      <c r="A630" s="76"/>
      <c r="B630" s="77"/>
      <c r="C630" s="78"/>
      <c r="D630" s="65"/>
      <c r="E630" s="79"/>
      <c r="H630" s="65"/>
      <c r="I630" s="65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6FF-87C1-4D4F-8607-8A68D557EBE2}">
  <sheetPr>
    <tabColor rgb="FF0070C0"/>
    <pageSetUpPr fitToPage="1"/>
  </sheetPr>
  <dimension ref="A1:I629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3.28515625" style="246" customWidth="1"/>
    <col min="2" max="2" width="9.42578125" style="233" customWidth="1"/>
    <col min="3" max="3" width="28.425781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2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222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3" t="s">
        <v>125</v>
      </c>
    </row>
    <row r="9" spans="1:9" x14ac:dyDescent="0.2">
      <c r="A9" s="231" t="s">
        <v>223</v>
      </c>
      <c r="B9" s="232">
        <v>45785</v>
      </c>
      <c r="C9" s="233" t="s">
        <v>82</v>
      </c>
      <c r="D9" s="234">
        <v>35155.040000000001</v>
      </c>
      <c r="E9" s="235">
        <f>D9</f>
        <v>35155.040000000001</v>
      </c>
      <c r="F9" s="238"/>
      <c r="G9" s="236"/>
      <c r="H9" s="236">
        <f>E9</f>
        <v>35155.040000000001</v>
      </c>
    </row>
    <row r="10" spans="1:9" x14ac:dyDescent="0.2">
      <c r="A10" s="231" t="s">
        <v>243</v>
      </c>
      <c r="B10" s="237">
        <v>45853</v>
      </c>
      <c r="C10" s="233" t="s">
        <v>244</v>
      </c>
      <c r="D10" s="234"/>
      <c r="E10" s="235">
        <f t="shared" ref="E10:E21" si="0">E9+D10</f>
        <v>35155.040000000001</v>
      </c>
      <c r="F10" s="284">
        <v>28811.74</v>
      </c>
      <c r="G10" s="236">
        <f t="shared" ref="G10:G21" si="1">G9+F10</f>
        <v>28811.74</v>
      </c>
      <c r="H10" s="236">
        <f t="shared" ref="H10:H21" si="2">H9-F10+D10</f>
        <v>6343.2999999999993</v>
      </c>
      <c r="I10" s="239">
        <f>28811.74/0.95*0.05</f>
        <v>1516.4073684210528</v>
      </c>
    </row>
    <row r="11" spans="1:9" x14ac:dyDescent="0.2">
      <c r="A11" s="231" t="s">
        <v>249</v>
      </c>
      <c r="B11" s="232">
        <v>45887</v>
      </c>
      <c r="C11" s="233" t="s">
        <v>250</v>
      </c>
      <c r="D11" s="240">
        <v>-4826.8900000000003</v>
      </c>
      <c r="E11" s="235">
        <f t="shared" si="0"/>
        <v>30328.15</v>
      </c>
      <c r="F11" s="238">
        <v>1516.41</v>
      </c>
      <c r="G11" s="236">
        <f t="shared" si="1"/>
        <v>30328.15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85"/>
      <c r="E12" s="235">
        <f t="shared" si="0"/>
        <v>30328.15</v>
      </c>
      <c r="F12" s="238"/>
      <c r="G12" s="236">
        <f t="shared" si="1"/>
        <v>30328.15</v>
      </c>
      <c r="H12" s="236">
        <f t="shared" si="2"/>
        <v>0</v>
      </c>
      <c r="I12" s="239"/>
    </row>
    <row r="13" spans="1:9" x14ac:dyDescent="0.2">
      <c r="A13" s="231"/>
      <c r="B13" s="232"/>
      <c r="C13" s="233"/>
      <c r="D13" s="285"/>
      <c r="E13" s="235">
        <f t="shared" si="0"/>
        <v>30328.15</v>
      </c>
      <c r="F13" s="239"/>
      <c r="G13" s="236">
        <f t="shared" si="1"/>
        <v>30328.15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30328.15</v>
      </c>
      <c r="F14" s="236"/>
      <c r="G14" s="236">
        <f t="shared" si="1"/>
        <v>30328.15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30328.15</v>
      </c>
      <c r="F15" s="239"/>
      <c r="G15" s="236">
        <f t="shared" si="1"/>
        <v>30328.15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30328.15</v>
      </c>
      <c r="F16" s="239"/>
      <c r="G16" s="236">
        <f t="shared" si="1"/>
        <v>30328.15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30328.15</v>
      </c>
      <c r="F17" s="239"/>
      <c r="G17" s="236">
        <f t="shared" si="1"/>
        <v>30328.15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30328.15</v>
      </c>
      <c r="F18" s="239"/>
      <c r="G18" s="236">
        <f t="shared" si="1"/>
        <v>30328.15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30328.15</v>
      </c>
      <c r="F19" s="236"/>
      <c r="G19" s="236">
        <f t="shared" si="1"/>
        <v>30328.15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30328.15</v>
      </c>
      <c r="F20" s="236"/>
      <c r="G20" s="236">
        <f t="shared" si="1"/>
        <v>30328.15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30328.15</v>
      </c>
      <c r="F21" s="236"/>
      <c r="G21" s="236">
        <f t="shared" si="1"/>
        <v>30328.15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30328.15</v>
      </c>
      <c r="E23" s="245"/>
      <c r="F23" s="245">
        <f>SUM(F9:F22)</f>
        <v>30328.15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84</v>
      </c>
      <c r="D26" s="236">
        <f>5815.04</f>
        <v>5815.04</v>
      </c>
      <c r="E26" s="236"/>
      <c r="F26" s="236">
        <f>1884.65+3930.39</f>
        <v>5815.04</v>
      </c>
      <c r="G26" s="236"/>
      <c r="H26" s="236">
        <f>D26-F26</f>
        <v>0</v>
      </c>
      <c r="I26" s="254"/>
    </row>
    <row r="27" spans="1:9" x14ac:dyDescent="0.2">
      <c r="C27" s="242" t="s">
        <v>224</v>
      </c>
      <c r="D27" s="236">
        <f>29340-4826.89</f>
        <v>24513.11</v>
      </c>
      <c r="E27" s="236"/>
      <c r="F27" s="236">
        <f>28443.5-5446.8+1516.41</f>
        <v>24513.11</v>
      </c>
      <c r="G27" s="236"/>
      <c r="H27" s="236">
        <f>D27-F27</f>
        <v>0</v>
      </c>
      <c r="I27" s="254"/>
    </row>
    <row r="28" spans="1:9" ht="13.5" thickBot="1" x14ac:dyDescent="0.25">
      <c r="C28" s="247" t="s">
        <v>225</v>
      </c>
      <c r="D28" s="245">
        <f>SUM(D25:D27)</f>
        <v>30328.15</v>
      </c>
      <c r="E28" s="236"/>
      <c r="F28" s="245">
        <f>SUM(F25:F27)</f>
        <v>30328.15</v>
      </c>
      <c r="G28" s="236"/>
      <c r="H28" s="245">
        <f>SUM(H25:H27)</f>
        <v>0</v>
      </c>
      <c r="I28" s="254"/>
    </row>
    <row r="29" spans="1:9" ht="13.5" thickTop="1" x14ac:dyDescent="0.2">
      <c r="D29" s="236"/>
      <c r="E29" s="236"/>
      <c r="F29" s="236"/>
      <c r="G29" s="236"/>
      <c r="H29" s="236"/>
      <c r="I29" s="254"/>
    </row>
    <row r="30" spans="1:9" x14ac:dyDescent="0.2">
      <c r="D30" s="236"/>
      <c r="E30" s="236"/>
      <c r="F30" s="236"/>
      <c r="G30" s="236"/>
      <c r="H30" s="236"/>
      <c r="I30" s="254"/>
    </row>
    <row r="31" spans="1:9" x14ac:dyDescent="0.2">
      <c r="A31" s="276"/>
      <c r="D31" s="236"/>
      <c r="E31" s="236"/>
      <c r="F31" s="236"/>
      <c r="G31" s="236"/>
      <c r="H31" s="236"/>
      <c r="I31" s="254"/>
    </row>
    <row r="32" spans="1:9" x14ac:dyDescent="0.2">
      <c r="C32" s="247"/>
      <c r="D32" s="286"/>
      <c r="E32" s="253"/>
      <c r="F32" s="286"/>
      <c r="G32" s="253"/>
      <c r="H32" s="286"/>
      <c r="I32" s="254"/>
    </row>
    <row r="33" spans="3:9" x14ac:dyDescent="0.2">
      <c r="C33" s="252"/>
      <c r="D33" s="255"/>
      <c r="E33" s="253"/>
      <c r="F33" s="255"/>
      <c r="G33" s="253"/>
      <c r="H33" s="255"/>
      <c r="I33" s="254"/>
    </row>
    <row r="34" spans="3:9" x14ac:dyDescent="0.2">
      <c r="C34" s="252"/>
      <c r="D34" s="253"/>
      <c r="E34" s="253"/>
      <c r="F34" s="253"/>
      <c r="G34" s="253"/>
      <c r="H34" s="253"/>
      <c r="I34" s="254"/>
    </row>
    <row r="35" spans="3:9" x14ac:dyDescent="0.2">
      <c r="C35" s="252"/>
      <c r="D35" s="253"/>
      <c r="E35" s="253"/>
      <c r="F35" s="253"/>
      <c r="G35" s="253"/>
      <c r="H35" s="253"/>
      <c r="I35" s="254"/>
    </row>
    <row r="36" spans="3:9" x14ac:dyDescent="0.2">
      <c r="C36" s="287"/>
      <c r="D36" s="286"/>
      <c r="E36" s="253"/>
      <c r="F36" s="286"/>
      <c r="G36" s="253"/>
      <c r="H36" s="286"/>
    </row>
    <row r="37" spans="3:9" x14ac:dyDescent="0.2">
      <c r="C37" s="252"/>
      <c r="D37" s="254"/>
      <c r="E37" s="246"/>
      <c r="F37" s="256"/>
      <c r="G37" s="256"/>
      <c r="H37" s="254"/>
    </row>
    <row r="38" spans="3:9" x14ac:dyDescent="0.2">
      <c r="C38" s="287"/>
      <c r="D38" s="286"/>
      <c r="E38" s="246"/>
      <c r="F38" s="286"/>
      <c r="G38" s="256"/>
      <c r="H38" s="286"/>
    </row>
    <row r="39" spans="3:9" x14ac:dyDescent="0.2">
      <c r="C39" s="252"/>
      <c r="D39" s="254"/>
      <c r="E39" s="246"/>
      <c r="F39" s="256"/>
      <c r="G39" s="256"/>
      <c r="H39" s="254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1:9" x14ac:dyDescent="0.2">
      <c r="E49" s="248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  <row r="627" spans="1:9" s="249" customFormat="1" x14ac:dyDescent="0.2">
      <c r="A627" s="246"/>
      <c r="B627" s="233"/>
      <c r="C627" s="242"/>
      <c r="D627" s="50"/>
      <c r="E627" s="248"/>
      <c r="H627" s="50"/>
      <c r="I627" s="50"/>
    </row>
    <row r="628" spans="1:9" s="249" customFormat="1" x14ac:dyDescent="0.2">
      <c r="A628" s="246"/>
      <c r="B628" s="233"/>
      <c r="C628" s="242"/>
      <c r="D628" s="50"/>
      <c r="E628" s="248"/>
      <c r="H628" s="50"/>
      <c r="I628" s="50"/>
    </row>
    <row r="629" spans="1:9" s="249" customFormat="1" x14ac:dyDescent="0.2">
      <c r="A629" s="246"/>
      <c r="B629" s="233"/>
      <c r="C629" s="242"/>
      <c r="D629" s="50"/>
      <c r="E629" s="248"/>
      <c r="H629" s="50"/>
      <c r="I629" s="50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9A24-1182-422A-8FC8-08E449AA1A24}">
  <sheetPr>
    <pageSetUpPr fitToPage="1"/>
  </sheetPr>
  <dimension ref="A1:J629"/>
  <sheetViews>
    <sheetView zoomScaleNormal="100" workbookViewId="0">
      <selection activeCell="B67" sqref="B67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267</v>
      </c>
      <c r="B4" s="37"/>
      <c r="C4" s="38"/>
      <c r="D4" s="39" t="s">
        <v>78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268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269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30" t="s">
        <v>125</v>
      </c>
    </row>
    <row r="9" spans="1:10" x14ac:dyDescent="0.2">
      <c r="A9" s="59" t="s">
        <v>270</v>
      </c>
      <c r="B9" s="60">
        <v>45911</v>
      </c>
      <c r="C9" s="61" t="s">
        <v>82</v>
      </c>
      <c r="D9" s="202">
        <v>422000</v>
      </c>
      <c r="E9" s="63">
        <f>D9</f>
        <v>422000</v>
      </c>
      <c r="F9" s="203"/>
      <c r="G9" s="64"/>
      <c r="H9" s="64">
        <f>E9</f>
        <v>422000</v>
      </c>
    </row>
    <row r="10" spans="1:10" x14ac:dyDescent="0.2">
      <c r="A10" s="59" t="s">
        <v>284</v>
      </c>
      <c r="B10" s="66">
        <v>45940</v>
      </c>
      <c r="C10" s="61" t="s">
        <v>285</v>
      </c>
      <c r="D10" s="62"/>
      <c r="E10" s="63">
        <f t="shared" ref="E10:E21" si="0">E9+D10</f>
        <v>422000</v>
      </c>
      <c r="F10" s="203">
        <v>3259.2</v>
      </c>
      <c r="G10" s="64">
        <f t="shared" ref="G10:G21" si="1">G9+F10</f>
        <v>3259.2</v>
      </c>
      <c r="H10" s="64">
        <f t="shared" ref="H10:H21" si="2">H9-F10+D10</f>
        <v>418740.8</v>
      </c>
      <c r="I10" s="209">
        <v>100.8</v>
      </c>
    </row>
    <row r="11" spans="1:10" x14ac:dyDescent="0.2">
      <c r="A11" s="59"/>
      <c r="B11" s="277"/>
      <c r="C11" s="278"/>
      <c r="D11" s="281"/>
      <c r="E11" s="279">
        <f t="shared" si="0"/>
        <v>422000</v>
      </c>
      <c r="F11" s="282"/>
      <c r="G11" s="205">
        <f t="shared" si="1"/>
        <v>3259.2</v>
      </c>
      <c r="H11" s="205">
        <f t="shared" si="2"/>
        <v>418740.8</v>
      </c>
      <c r="I11" s="280"/>
      <c r="J11" s="206"/>
    </row>
    <row r="12" spans="1:10" x14ac:dyDescent="0.2">
      <c r="A12" s="59"/>
      <c r="B12" s="277"/>
      <c r="C12" s="278"/>
      <c r="D12" s="281"/>
      <c r="E12" s="279">
        <f t="shared" si="0"/>
        <v>422000</v>
      </c>
      <c r="F12" s="282"/>
      <c r="G12" s="205">
        <f t="shared" si="1"/>
        <v>3259.2</v>
      </c>
      <c r="H12" s="205">
        <f t="shared" si="2"/>
        <v>418740.8</v>
      </c>
      <c r="I12" s="280"/>
    </row>
    <row r="13" spans="1:10" x14ac:dyDescent="0.2">
      <c r="A13" s="59"/>
      <c r="B13" s="277"/>
      <c r="C13" s="301"/>
      <c r="D13" s="63"/>
      <c r="E13" s="63">
        <f t="shared" si="0"/>
        <v>422000</v>
      </c>
      <c r="F13" s="67"/>
      <c r="G13" s="64">
        <f t="shared" si="1"/>
        <v>3259.2</v>
      </c>
      <c r="H13" s="64">
        <f t="shared" si="2"/>
        <v>418740.8</v>
      </c>
      <c r="I13" s="250"/>
    </row>
    <row r="14" spans="1:10" x14ac:dyDescent="0.2">
      <c r="A14" s="59"/>
      <c r="B14" s="60"/>
      <c r="C14" s="61"/>
      <c r="D14" s="63"/>
      <c r="E14" s="63">
        <f t="shared" si="0"/>
        <v>422000</v>
      </c>
      <c r="F14" s="67"/>
      <c r="G14" s="64">
        <f t="shared" si="1"/>
        <v>3259.2</v>
      </c>
      <c r="H14" s="64">
        <f t="shared" si="2"/>
        <v>418740.8</v>
      </c>
      <c r="I14" s="250"/>
    </row>
    <row r="15" spans="1:10" x14ac:dyDescent="0.2">
      <c r="A15" s="59"/>
      <c r="B15" s="60"/>
      <c r="C15" s="61"/>
      <c r="D15" s="63"/>
      <c r="E15" s="63">
        <f t="shared" si="0"/>
        <v>422000</v>
      </c>
      <c r="F15" s="67"/>
      <c r="G15" s="64">
        <f t="shared" si="1"/>
        <v>3259.2</v>
      </c>
      <c r="H15" s="64">
        <f t="shared" si="2"/>
        <v>418740.8</v>
      </c>
      <c r="I15" s="250"/>
    </row>
    <row r="16" spans="1:10" x14ac:dyDescent="0.2">
      <c r="A16" s="59"/>
      <c r="B16" s="60"/>
      <c r="C16" s="61"/>
      <c r="D16" s="63"/>
      <c r="E16" s="63">
        <f t="shared" si="0"/>
        <v>422000</v>
      </c>
      <c r="F16" s="67"/>
      <c r="G16" s="64">
        <f t="shared" si="1"/>
        <v>3259.2</v>
      </c>
      <c r="H16" s="64">
        <f t="shared" si="2"/>
        <v>418740.8</v>
      </c>
      <c r="I16" s="250"/>
    </row>
    <row r="17" spans="1:9" x14ac:dyDescent="0.2">
      <c r="A17" s="59"/>
      <c r="B17" s="60"/>
      <c r="C17" s="61"/>
      <c r="D17" s="63"/>
      <c r="E17" s="63">
        <f t="shared" si="0"/>
        <v>422000</v>
      </c>
      <c r="F17" s="67"/>
      <c r="G17" s="64">
        <f t="shared" si="1"/>
        <v>3259.2</v>
      </c>
      <c r="H17" s="64">
        <f t="shared" si="2"/>
        <v>418740.8</v>
      </c>
      <c r="I17" s="250"/>
    </row>
    <row r="18" spans="1:9" x14ac:dyDescent="0.2">
      <c r="A18" s="59"/>
      <c r="B18" s="60"/>
      <c r="C18" s="61"/>
      <c r="D18" s="63"/>
      <c r="E18" s="63">
        <f t="shared" si="0"/>
        <v>422000</v>
      </c>
      <c r="F18" s="67"/>
      <c r="G18" s="64">
        <f t="shared" si="1"/>
        <v>3259.2</v>
      </c>
      <c r="H18" s="64">
        <f t="shared" si="2"/>
        <v>418740.8</v>
      </c>
      <c r="I18" s="250"/>
    </row>
    <row r="19" spans="1:9" x14ac:dyDescent="0.2">
      <c r="A19" s="59"/>
      <c r="B19" s="60"/>
      <c r="C19" s="61"/>
      <c r="D19" s="63"/>
      <c r="E19" s="63">
        <f t="shared" si="0"/>
        <v>422000</v>
      </c>
      <c r="F19" s="64"/>
      <c r="G19" s="64">
        <f t="shared" si="1"/>
        <v>3259.2</v>
      </c>
      <c r="H19" s="64">
        <f t="shared" si="2"/>
        <v>418740.8</v>
      </c>
      <c r="I19" s="250"/>
    </row>
    <row r="20" spans="1:9" x14ac:dyDescent="0.2">
      <c r="A20" s="59"/>
      <c r="B20" s="60"/>
      <c r="C20" s="61"/>
      <c r="D20" s="63"/>
      <c r="E20" s="63">
        <f t="shared" si="0"/>
        <v>422000</v>
      </c>
      <c r="F20" s="64"/>
      <c r="G20" s="64">
        <f t="shared" si="1"/>
        <v>3259.2</v>
      </c>
      <c r="H20" s="64">
        <f t="shared" si="2"/>
        <v>418740.8</v>
      </c>
      <c r="I20" s="250"/>
    </row>
    <row r="21" spans="1:9" x14ac:dyDescent="0.2">
      <c r="A21" s="59"/>
      <c r="B21" s="60"/>
      <c r="C21" s="68"/>
      <c r="D21" s="63"/>
      <c r="E21" s="63">
        <f t="shared" si="0"/>
        <v>422000</v>
      </c>
      <c r="F21" s="64"/>
      <c r="G21" s="64">
        <f t="shared" si="1"/>
        <v>3259.2</v>
      </c>
      <c r="H21" s="64">
        <f t="shared" si="2"/>
        <v>418740.8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422000</v>
      </c>
      <c r="E23" s="72"/>
      <c r="F23" s="72">
        <f>SUM(F9:F22)</f>
        <v>3259.2</v>
      </c>
      <c r="G23" s="72"/>
      <c r="H23" s="72">
        <f>D23-F23</f>
        <v>418740.8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204"/>
      <c r="D26" s="205"/>
      <c r="E26" s="205"/>
      <c r="F26" s="205"/>
      <c r="G26" s="205"/>
      <c r="H26" s="205"/>
      <c r="I26" s="206"/>
    </row>
    <row r="27" spans="1:9" x14ac:dyDescent="0.2">
      <c r="A27" s="73"/>
      <c r="B27" s="61"/>
      <c r="C27" s="204"/>
      <c r="D27" s="205"/>
      <c r="E27" s="205"/>
      <c r="F27" s="205"/>
      <c r="G27" s="205"/>
      <c r="H27" s="205"/>
      <c r="I27" s="206"/>
    </row>
    <row r="28" spans="1:9" x14ac:dyDescent="0.2">
      <c r="A28" s="73"/>
      <c r="B28" s="61"/>
      <c r="C28" s="204"/>
      <c r="D28" s="205"/>
      <c r="E28" s="205"/>
      <c r="F28" s="205"/>
      <c r="G28" s="205"/>
      <c r="H28" s="205"/>
      <c r="I28" s="206"/>
    </row>
    <row r="29" spans="1:9" x14ac:dyDescent="0.2">
      <c r="A29" s="73"/>
      <c r="B29" s="61"/>
      <c r="C29" s="204"/>
      <c r="D29" s="205"/>
      <c r="E29" s="205"/>
      <c r="F29" s="205"/>
      <c r="G29" s="205"/>
      <c r="H29" s="205"/>
      <c r="I29" s="206"/>
    </row>
    <row r="30" spans="1:9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63"/>
      <c r="D32" s="264"/>
      <c r="E32" s="205"/>
      <c r="F32" s="264"/>
      <c r="G32" s="205"/>
      <c r="H32" s="264"/>
      <c r="I32" s="206"/>
    </row>
    <row r="33" spans="1:9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5">
    <tabColor indexed="30"/>
    <pageSetUpPr fitToPage="1"/>
  </sheetPr>
  <dimension ref="A1:H24"/>
  <sheetViews>
    <sheetView zoomScaleNormal="100" workbookViewId="0">
      <selection activeCell="B48" sqref="B48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0</v>
      </c>
      <c r="C1" s="3"/>
    </row>
    <row r="2" spans="1:8" ht="15.75" x14ac:dyDescent="0.25">
      <c r="B2" s="6" t="s">
        <v>1</v>
      </c>
    </row>
    <row r="3" spans="1:8" ht="15.75" x14ac:dyDescent="0.25">
      <c r="B3" s="7" t="s">
        <v>2</v>
      </c>
      <c r="E3" s="8" t="s">
        <v>3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6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13</v>
      </c>
      <c r="C10" s="26"/>
      <c r="D10" s="24">
        <f>'#XXXX.XX Vendor A'!D23</f>
        <v>0</v>
      </c>
      <c r="E10" s="24">
        <f>'#XXXX.XX Vendor A'!F23</f>
        <v>0</v>
      </c>
      <c r="F10" s="24">
        <f>'#XXXX.XX Vendor A'!H23</f>
        <v>0</v>
      </c>
      <c r="G10" s="25"/>
      <c r="H10" s="17"/>
    </row>
    <row r="11" spans="1:8" x14ac:dyDescent="0.2">
      <c r="B11" s="5" t="s">
        <v>14</v>
      </c>
      <c r="C11" s="26"/>
      <c r="D11" s="24">
        <f>'#XXXX.XX PM TIME'!E23</f>
        <v>0</v>
      </c>
      <c r="E11" s="24">
        <f>'#XXXX.XX PM TIME'!G23</f>
        <v>0</v>
      </c>
      <c r="F11" s="24">
        <f>'#XXXX.XX PM TIME'!I23</f>
        <v>0</v>
      </c>
      <c r="G11" s="25"/>
      <c r="H11" s="17"/>
    </row>
    <row r="12" spans="1:8" x14ac:dyDescent="0.2">
      <c r="B12" s="5" t="s">
        <v>15</v>
      </c>
      <c r="C12" s="27"/>
      <c r="D12" s="28">
        <f>'#XXXX.XX Misc'!G22</f>
        <v>0</v>
      </c>
      <c r="E12" s="28">
        <f>'#XXXX.XX Misc'!G22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16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6">
    <tabColor rgb="FF0070C0"/>
    <pageSetUpPr fitToPage="1"/>
  </sheetPr>
  <dimension ref="A1:I627"/>
  <sheetViews>
    <sheetView zoomScaleNormal="100" workbookViewId="0">
      <selection activeCell="C58" sqref="C58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16384" width="11.42578125" style="65"/>
  </cols>
  <sheetData>
    <row r="1" spans="1:9" s="35" customFormat="1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34"/>
      <c r="G3" s="34"/>
    </row>
    <row r="4" spans="1:9" s="35" customFormat="1" ht="15.75" x14ac:dyDescent="0.25">
      <c r="A4" s="36" t="s">
        <v>17</v>
      </c>
      <c r="B4" s="37"/>
      <c r="C4" s="38"/>
      <c r="D4" s="39" t="s">
        <v>18</v>
      </c>
      <c r="E4" s="40"/>
      <c r="F4" s="34"/>
      <c r="G4" s="34"/>
    </row>
    <row r="5" spans="1:9" s="35" customFormat="1" ht="15.75" x14ac:dyDescent="0.25">
      <c r="A5" s="41" t="s">
        <v>67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#XXXX.XX'!B6</f>
        <v>Project Manager - xxxxxxxxxxxxxxxxxxx</v>
      </c>
      <c r="B6" s="11"/>
      <c r="C6" s="48"/>
      <c r="D6" s="49" t="s">
        <v>19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5" t="s">
        <v>5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28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69" t="s">
        <v>93</v>
      </c>
      <c r="D26" s="64"/>
      <c r="E26" s="64"/>
      <c r="F26" s="64"/>
      <c r="G26" s="64"/>
      <c r="H26" s="64">
        <f t="shared" ref="H26:H27" si="3">D26-F26</f>
        <v>0</v>
      </c>
    </row>
    <row r="27" spans="1:8" x14ac:dyDescent="0.2">
      <c r="A27" s="73"/>
      <c r="B27" s="61"/>
      <c r="C27" s="69" t="s">
        <v>94</v>
      </c>
      <c r="D27" s="64"/>
      <c r="E27" s="64"/>
      <c r="F27" s="64"/>
      <c r="G27" s="64"/>
      <c r="H27" s="64">
        <f t="shared" si="3"/>
        <v>0</v>
      </c>
    </row>
    <row r="28" spans="1:8" ht="13.5" thickBot="1" x14ac:dyDescent="0.25">
      <c r="A28" s="73"/>
      <c r="B28" s="61"/>
      <c r="C28" s="96" t="s">
        <v>225</v>
      </c>
      <c r="D28" s="72">
        <f>SUM(D21:D27)</f>
        <v>0</v>
      </c>
      <c r="E28" s="64"/>
      <c r="F28" s="72">
        <f>SUM(F21:F27)</f>
        <v>0</v>
      </c>
      <c r="G28" s="64"/>
      <c r="H28" s="72">
        <f>SUM(H21:H27)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64"/>
      <c r="E31" s="64"/>
      <c r="F31" s="64"/>
      <c r="G31" s="64"/>
      <c r="H31" s="64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A41" s="73"/>
      <c r="B41" s="61"/>
      <c r="C41" s="69"/>
      <c r="D41" s="45"/>
      <c r="E41" s="74"/>
      <c r="F41" s="75"/>
      <c r="G41" s="75"/>
      <c r="H41" s="45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  <row r="627" spans="5:5" x14ac:dyDescent="0.2">
      <c r="E627" s="79"/>
    </row>
  </sheetData>
  <conditionalFormatting sqref="I9:I28">
    <cfRule type="cellIs" dxfId="0" priority="1" operator="greaterThan">
      <formula>$H$23</formula>
    </cfRule>
  </conditionalFormatting>
  <pageMargins left="0.25" right="0.25" top="0.95" bottom="0.75" header="0.09" footer="0.3"/>
  <pageSetup scale="7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7">
    <tabColor indexed="30"/>
    <pageSetUpPr fitToPage="1"/>
  </sheetPr>
  <dimension ref="A1:J627"/>
  <sheetViews>
    <sheetView zoomScaleNormal="100" workbookViewId="0">
      <selection activeCell="C63" sqref="C63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30</v>
      </c>
      <c r="F6" s="50"/>
      <c r="G6" s="51"/>
      <c r="H6" s="47"/>
      <c r="I6" s="42"/>
    </row>
    <row r="7" spans="1:10" s="35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28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8">
    <tabColor indexed="30"/>
    <pageSetUpPr fitToPage="1"/>
  </sheetPr>
  <dimension ref="A1:AD41"/>
  <sheetViews>
    <sheetView zoomScaleNormal="100" workbookViewId="0">
      <selection activeCell="K18" sqref="K1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xxxx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288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H12" s="75">
        <f t="shared" si="0"/>
        <v>0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Y61"/>
  <sheetViews>
    <sheetView tabSelected="1" topLeftCell="A17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20.710937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16384" width="11.42578125" style="99"/>
  </cols>
  <sheetData>
    <row r="1" spans="1:23" x14ac:dyDescent="0.2">
      <c r="C1" s="101" t="s">
        <v>5</v>
      </c>
      <c r="E1" s="103" t="s">
        <v>5</v>
      </c>
      <c r="F1" s="103"/>
      <c r="G1" s="103"/>
    </row>
    <row r="2" spans="1:23" s="114" customFormat="1" ht="54" customHeight="1" thickBot="1" x14ac:dyDescent="0.25">
      <c r="A2" s="106" t="s">
        <v>38</v>
      </c>
      <c r="B2" s="107" t="s">
        <v>39</v>
      </c>
      <c r="C2" s="108" t="s">
        <v>40</v>
      </c>
      <c r="D2" s="109" t="s">
        <v>41</v>
      </c>
      <c r="E2" s="110" t="s">
        <v>42</v>
      </c>
      <c r="F2" s="111" t="s">
        <v>43</v>
      </c>
      <c r="G2" s="112" t="s">
        <v>44</v>
      </c>
      <c r="H2" s="110" t="s">
        <v>45</v>
      </c>
      <c r="I2" s="110" t="s">
        <v>46</v>
      </c>
      <c r="J2" s="112" t="s">
        <v>47</v>
      </c>
      <c r="K2" s="110" t="s">
        <v>48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88</v>
      </c>
      <c r="D3" s="198">
        <v>2000000</v>
      </c>
      <c r="E3" s="199"/>
      <c r="F3" s="118"/>
      <c r="G3" s="118"/>
      <c r="H3" s="118"/>
    </row>
    <row r="4" spans="1:23" x14ac:dyDescent="0.2">
      <c r="A4" s="115"/>
      <c r="B4" s="116"/>
      <c r="C4" s="117" t="s">
        <v>43</v>
      </c>
      <c r="D4" s="119">
        <f>F40</f>
        <v>0</v>
      </c>
      <c r="E4" s="118"/>
      <c r="F4" s="118"/>
      <c r="G4" s="118"/>
      <c r="H4" s="118"/>
    </row>
    <row r="5" spans="1:23" x14ac:dyDescent="0.2">
      <c r="A5" s="115"/>
      <c r="B5" s="116"/>
      <c r="C5" s="117" t="s">
        <v>49</v>
      </c>
      <c r="D5" s="119"/>
      <c r="E5" s="120">
        <v>0</v>
      </c>
      <c r="F5" s="118"/>
      <c r="G5" s="118"/>
      <c r="H5" s="118"/>
    </row>
    <row r="6" spans="1:23" ht="13.5" thickBot="1" x14ac:dyDescent="0.25">
      <c r="A6" s="115"/>
      <c r="B6" s="116"/>
      <c r="C6" s="117" t="s">
        <v>50</v>
      </c>
      <c r="D6" s="119"/>
      <c r="E6" s="121">
        <f>D3+D4-E5</f>
        <v>2000000</v>
      </c>
      <c r="F6" s="118"/>
      <c r="G6" s="118"/>
      <c r="H6" s="118"/>
    </row>
    <row r="7" spans="1:23" ht="14.25" thickTop="1" thickBot="1" x14ac:dyDescent="0.25">
      <c r="A7" s="115"/>
      <c r="B7" s="116" t="s">
        <v>51</v>
      </c>
      <c r="C7" s="117" t="s">
        <v>52</v>
      </c>
      <c r="D7" s="119"/>
      <c r="E7" s="122">
        <f>G40</f>
        <v>2000000</v>
      </c>
      <c r="F7" s="118"/>
      <c r="G7" s="118"/>
      <c r="H7" s="118"/>
    </row>
    <row r="8" spans="1:23" ht="13.5" thickBot="1" x14ac:dyDescent="0.25">
      <c r="A8" s="115"/>
      <c r="B8" s="116"/>
      <c r="C8" s="117" t="s">
        <v>53</v>
      </c>
      <c r="D8" s="119"/>
      <c r="E8" s="123">
        <f>E6-E7</f>
        <v>0</v>
      </c>
      <c r="F8" s="118"/>
      <c r="G8" s="118"/>
      <c r="H8" s="118"/>
    </row>
    <row r="9" spans="1:23" x14ac:dyDescent="0.2">
      <c r="A9" s="115"/>
      <c r="B9" s="116"/>
      <c r="C9" s="124"/>
      <c r="D9" s="119"/>
      <c r="E9" s="118"/>
      <c r="F9" s="118"/>
      <c r="G9" s="118"/>
      <c r="H9" s="118"/>
    </row>
    <row r="10" spans="1:23" x14ac:dyDescent="0.2">
      <c r="A10" s="115"/>
      <c r="B10" s="116"/>
      <c r="C10" s="124"/>
      <c r="D10" s="119"/>
      <c r="E10" s="118"/>
      <c r="F10" s="118"/>
      <c r="G10" s="118"/>
      <c r="H10" s="118"/>
    </row>
    <row r="11" spans="1:23" x14ac:dyDescent="0.2">
      <c r="A11" s="115"/>
      <c r="B11" s="116"/>
      <c r="C11" s="124"/>
      <c r="D11" s="119"/>
      <c r="E11" s="118"/>
      <c r="F11" s="118"/>
      <c r="G11" s="118"/>
      <c r="H11" s="118"/>
    </row>
    <row r="12" spans="1:23" ht="15.75" x14ac:dyDescent="0.25">
      <c r="A12" s="125"/>
      <c r="B12" s="126"/>
      <c r="C12" s="127" t="s">
        <v>54</v>
      </c>
      <c r="D12" s="128"/>
      <c r="E12" s="129"/>
      <c r="F12" s="129"/>
      <c r="G12" s="129"/>
      <c r="H12" s="129"/>
      <c r="I12" s="129"/>
      <c r="J12" s="130"/>
      <c r="K12" s="130"/>
    </row>
    <row r="13" spans="1:23" s="138" customFormat="1" ht="22.5" x14ac:dyDescent="0.2">
      <c r="A13" s="131"/>
      <c r="B13" s="132"/>
      <c r="C13" s="133"/>
      <c r="D13" s="134"/>
      <c r="E13" s="135" t="s">
        <v>55</v>
      </c>
      <c r="F13" s="136" t="s">
        <v>56</v>
      </c>
      <c r="G13" s="136" t="s">
        <v>57</v>
      </c>
      <c r="H13" s="136" t="s">
        <v>56</v>
      </c>
      <c r="I13" s="136" t="s">
        <v>56</v>
      </c>
      <c r="J13" s="136" t="s">
        <v>56</v>
      </c>
      <c r="K13" s="136" t="s">
        <v>56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s="138" customFormat="1" x14ac:dyDescent="0.2">
      <c r="A14" s="131"/>
      <c r="B14" s="132"/>
      <c r="C14" s="139" t="s">
        <v>58</v>
      </c>
      <c r="D14" s="134"/>
      <c r="E14" s="135"/>
      <c r="F14" s="140"/>
      <c r="G14" s="136"/>
      <c r="H14" s="136"/>
      <c r="I14" s="136"/>
      <c r="J14" s="136"/>
      <c r="K14" s="136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s="138" customFormat="1" x14ac:dyDescent="0.2">
      <c r="A15" s="131"/>
      <c r="B15" s="132" t="s">
        <v>69</v>
      </c>
      <c r="C15" s="141" t="s">
        <v>70</v>
      </c>
      <c r="D15" s="134" t="s">
        <v>71</v>
      </c>
      <c r="E15" s="142">
        <f>800000+700000+500000</f>
        <v>2000000</v>
      </c>
      <c r="F15" s="134"/>
      <c r="G15" s="142">
        <f t="shared" ref="G15:G37" si="0">E15+F15</f>
        <v>2000000</v>
      </c>
      <c r="H15" s="134">
        <f>'RECAP #9420.00'!D22</f>
        <v>1533817.12</v>
      </c>
      <c r="I15" s="134">
        <f>'RECAP #9420.00'!E22</f>
        <v>1091358.4239999999</v>
      </c>
      <c r="J15" s="134">
        <f>'RECAP #9420.00'!F22</f>
        <v>442458.69600000023</v>
      </c>
      <c r="K15" s="134">
        <f>'RECAP #9420.00'!G22</f>
        <v>466182.87999999989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s="138" customFormat="1" x14ac:dyDescent="0.2">
      <c r="A16" s="131"/>
      <c r="B16" s="132"/>
      <c r="C16" s="141"/>
      <c r="D16" s="134"/>
      <c r="E16" s="142"/>
      <c r="F16" s="134"/>
      <c r="G16" s="142">
        <f t="shared" si="0"/>
        <v>0</v>
      </c>
      <c r="H16" s="134"/>
      <c r="I16" s="134"/>
      <c r="J16" s="134"/>
      <c r="K16" s="134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spans="1:23" s="138" customFormat="1" x14ac:dyDescent="0.2">
      <c r="A17" s="131"/>
      <c r="B17" s="132"/>
      <c r="C17" s="141"/>
      <c r="D17" s="134"/>
      <c r="E17" s="142"/>
      <c r="F17" s="134"/>
      <c r="G17" s="142">
        <f t="shared" si="0"/>
        <v>0</v>
      </c>
      <c r="H17" s="134"/>
      <c r="I17" s="134"/>
      <c r="J17" s="134"/>
      <c r="K17" s="134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spans="1:23" s="138" customFormat="1" x14ac:dyDescent="0.2">
      <c r="A18" s="131"/>
      <c r="B18" s="132"/>
      <c r="C18" s="143"/>
      <c r="D18" s="134"/>
      <c r="E18" s="142"/>
      <c r="F18" s="134"/>
      <c r="G18" s="142">
        <f t="shared" si="0"/>
        <v>0</v>
      </c>
      <c r="H18" s="134"/>
      <c r="I18" s="134"/>
      <c r="J18" s="134"/>
      <c r="K18" s="134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3" s="138" customFormat="1" x14ac:dyDescent="0.2">
      <c r="A19" s="131"/>
      <c r="B19" s="132"/>
      <c r="C19" s="141"/>
      <c r="D19" s="134"/>
      <c r="E19" s="142"/>
      <c r="F19" s="134"/>
      <c r="G19" s="142">
        <f t="shared" si="0"/>
        <v>0</v>
      </c>
      <c r="H19" s="134"/>
      <c r="I19" s="134"/>
      <c r="J19" s="134"/>
      <c r="K19" s="134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spans="1:23" s="138" customFormat="1" x14ac:dyDescent="0.2">
      <c r="A20" s="131"/>
      <c r="B20" s="132"/>
      <c r="C20" s="141"/>
      <c r="D20" s="134"/>
      <c r="E20" s="142"/>
      <c r="F20" s="134"/>
      <c r="G20" s="142">
        <f t="shared" si="0"/>
        <v>0</v>
      </c>
      <c r="H20" s="134"/>
      <c r="I20" s="134"/>
      <c r="J20" s="134"/>
      <c r="K20" s="134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3" s="138" customFormat="1" x14ac:dyDescent="0.2">
      <c r="A21" s="131"/>
      <c r="B21" s="132"/>
      <c r="C21" s="144"/>
      <c r="D21" s="134"/>
      <c r="E21" s="142"/>
      <c r="F21" s="134"/>
      <c r="G21" s="142">
        <f t="shared" si="0"/>
        <v>0</v>
      </c>
      <c r="H21" s="134"/>
      <c r="I21" s="134"/>
      <c r="J21" s="134"/>
      <c r="K21" s="134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spans="1:23" s="138" customFormat="1" x14ac:dyDescent="0.2">
      <c r="A22" s="131"/>
      <c r="B22" s="132"/>
      <c r="C22" s="145"/>
      <c r="D22" s="134"/>
      <c r="E22" s="142"/>
      <c r="F22" s="134"/>
      <c r="G22" s="142">
        <f t="shared" si="0"/>
        <v>0</v>
      </c>
      <c r="H22" s="134"/>
      <c r="I22" s="134"/>
      <c r="J22" s="134"/>
      <c r="K22" s="134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spans="1:23" s="138" customFormat="1" x14ac:dyDescent="0.2">
      <c r="A23" s="131"/>
      <c r="B23" s="132"/>
      <c r="C23" s="146"/>
      <c r="D23" s="131"/>
      <c r="E23" s="142"/>
      <c r="F23" s="134"/>
      <c r="G23" s="142">
        <f t="shared" si="0"/>
        <v>0</v>
      </c>
      <c r="H23" s="134"/>
      <c r="I23" s="134"/>
      <c r="J23" s="134"/>
      <c r="K23" s="134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spans="1:23" s="138" customFormat="1" x14ac:dyDescent="0.2">
      <c r="A24" s="131"/>
      <c r="B24" s="132"/>
      <c r="C24" s="141"/>
      <c r="D24" s="134"/>
      <c r="E24" s="142"/>
      <c r="F24" s="134"/>
      <c r="G24" s="142">
        <f t="shared" si="0"/>
        <v>0</v>
      </c>
      <c r="H24" s="134"/>
      <c r="I24" s="134"/>
      <c r="J24" s="134"/>
      <c r="K24" s="134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spans="1:23" s="138" customFormat="1" x14ac:dyDescent="0.2">
      <c r="A25" s="147"/>
      <c r="B25" s="132"/>
      <c r="C25" s="141"/>
      <c r="D25" s="134"/>
      <c r="E25" s="142"/>
      <c r="F25" s="134"/>
      <c r="G25" s="142">
        <f t="shared" si="0"/>
        <v>0</v>
      </c>
      <c r="H25" s="134"/>
      <c r="I25" s="134"/>
      <c r="J25" s="134"/>
      <c r="K25" s="134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spans="1:23" s="138" customFormat="1" x14ac:dyDescent="0.2">
      <c r="A26" s="131"/>
      <c r="B26" s="132"/>
      <c r="C26" s="141"/>
      <c r="D26" s="134"/>
      <c r="E26" s="142"/>
      <c r="F26" s="134"/>
      <c r="G26" s="142">
        <f t="shared" si="0"/>
        <v>0</v>
      </c>
      <c r="H26" s="134"/>
      <c r="I26" s="134"/>
      <c r="J26" s="134"/>
      <c r="K26" s="134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spans="1:23" x14ac:dyDescent="0.2">
      <c r="A27" s="148"/>
      <c r="B27" s="132"/>
      <c r="C27" s="145"/>
      <c r="D27" s="131"/>
      <c r="E27" s="142"/>
      <c r="F27" s="134"/>
      <c r="G27" s="142">
        <f t="shared" si="0"/>
        <v>0</v>
      </c>
      <c r="H27" s="134"/>
      <c r="I27" s="134"/>
      <c r="J27" s="134"/>
      <c r="K27" s="134"/>
    </row>
    <row r="28" spans="1:23" x14ac:dyDescent="0.2">
      <c r="A28" s="148"/>
      <c r="B28" s="132"/>
      <c r="C28" s="149"/>
      <c r="D28" s="131"/>
      <c r="E28" s="142"/>
      <c r="F28" s="134"/>
      <c r="G28" s="142">
        <f t="shared" si="0"/>
        <v>0</v>
      </c>
      <c r="H28" s="134"/>
      <c r="I28" s="134"/>
      <c r="J28" s="134"/>
      <c r="K28" s="134"/>
    </row>
    <row r="29" spans="1:23" x14ac:dyDescent="0.2">
      <c r="A29" s="148"/>
      <c r="B29" s="132"/>
      <c r="C29" s="144"/>
      <c r="D29" s="131"/>
      <c r="E29" s="142"/>
      <c r="F29" s="134"/>
      <c r="G29" s="142">
        <f t="shared" si="0"/>
        <v>0</v>
      </c>
      <c r="H29" s="134"/>
      <c r="I29" s="134"/>
      <c r="J29" s="134"/>
      <c r="K29" s="134"/>
    </row>
    <row r="30" spans="1:23" x14ac:dyDescent="0.2">
      <c r="A30" s="148"/>
      <c r="B30" s="132"/>
      <c r="C30" s="150"/>
      <c r="D30" s="131"/>
      <c r="E30" s="142"/>
      <c r="F30" s="134"/>
      <c r="G30" s="142">
        <f t="shared" si="0"/>
        <v>0</v>
      </c>
      <c r="H30" s="134"/>
      <c r="I30" s="134"/>
      <c r="J30" s="134"/>
      <c r="K30" s="134"/>
    </row>
    <row r="31" spans="1:23" x14ac:dyDescent="0.2">
      <c r="A31" s="148"/>
      <c r="B31" s="132"/>
      <c r="C31" s="150"/>
      <c r="D31" s="131"/>
      <c r="E31" s="142"/>
      <c r="F31" s="134"/>
      <c r="G31" s="142">
        <f t="shared" si="0"/>
        <v>0</v>
      </c>
      <c r="H31" s="134"/>
      <c r="I31" s="134"/>
      <c r="J31" s="134"/>
      <c r="K31" s="134"/>
    </row>
    <row r="32" spans="1:23" x14ac:dyDescent="0.2">
      <c r="A32" s="148"/>
      <c r="B32" s="132"/>
      <c r="C32" s="151"/>
      <c r="D32" s="131"/>
      <c r="E32" s="142"/>
      <c r="F32" s="134"/>
      <c r="G32" s="142">
        <f t="shared" si="0"/>
        <v>0</v>
      </c>
      <c r="H32" s="134"/>
      <c r="I32" s="134"/>
      <c r="J32" s="134"/>
      <c r="K32" s="134"/>
    </row>
    <row r="33" spans="1:25" x14ac:dyDescent="0.2">
      <c r="A33" s="148"/>
      <c r="B33" s="132"/>
      <c r="C33" s="150"/>
      <c r="D33" s="131"/>
      <c r="E33" s="142"/>
      <c r="F33" s="134"/>
      <c r="G33" s="142">
        <f t="shared" si="0"/>
        <v>0</v>
      </c>
      <c r="H33" s="134"/>
      <c r="I33" s="134"/>
      <c r="J33" s="134"/>
      <c r="K33" s="134"/>
    </row>
    <row r="34" spans="1:25" x14ac:dyDescent="0.2">
      <c r="A34" s="152"/>
      <c r="B34" s="132"/>
      <c r="C34" s="150"/>
      <c r="D34" s="131"/>
      <c r="E34" s="142"/>
      <c r="F34" s="134"/>
      <c r="G34" s="142">
        <f t="shared" si="0"/>
        <v>0</v>
      </c>
      <c r="H34" s="134"/>
      <c r="I34" s="134"/>
      <c r="J34" s="153"/>
      <c r="K34" s="134"/>
    </row>
    <row r="35" spans="1:25" x14ac:dyDescent="0.2">
      <c r="A35" s="148"/>
      <c r="B35" s="132"/>
      <c r="C35" s="150"/>
      <c r="D35" s="131"/>
      <c r="E35" s="142"/>
      <c r="F35" s="134"/>
      <c r="G35" s="142">
        <f t="shared" si="0"/>
        <v>0</v>
      </c>
      <c r="H35" s="134"/>
      <c r="I35" s="134"/>
      <c r="J35" s="134"/>
      <c r="K35" s="134"/>
    </row>
    <row r="36" spans="1:25" x14ac:dyDescent="0.2">
      <c r="A36" s="148"/>
      <c r="B36" s="132"/>
      <c r="C36" s="150"/>
      <c r="D36" s="131"/>
      <c r="E36" s="142"/>
      <c r="F36" s="134"/>
      <c r="G36" s="142">
        <f t="shared" si="0"/>
        <v>0</v>
      </c>
      <c r="H36" s="134"/>
      <c r="I36" s="134"/>
      <c r="J36" s="134"/>
      <c r="K36" s="134"/>
    </row>
    <row r="37" spans="1:25" x14ac:dyDescent="0.2">
      <c r="A37" s="148"/>
      <c r="B37" s="132"/>
      <c r="C37" s="150"/>
      <c r="D37" s="131"/>
      <c r="E37" s="142"/>
      <c r="F37" s="134"/>
      <c r="G37" s="142">
        <f t="shared" si="0"/>
        <v>0</v>
      </c>
      <c r="H37" s="134"/>
      <c r="I37" s="134"/>
      <c r="J37" s="134"/>
      <c r="K37" s="134"/>
    </row>
    <row r="38" spans="1:25" x14ac:dyDescent="0.2">
      <c r="A38" s="148"/>
      <c r="B38" s="132"/>
      <c r="C38" s="150"/>
      <c r="D38" s="131"/>
      <c r="E38" s="142"/>
      <c r="F38" s="142"/>
      <c r="G38" s="142"/>
      <c r="H38" s="134"/>
      <c r="I38" s="134"/>
      <c r="J38" s="134"/>
      <c r="K38" s="134"/>
    </row>
    <row r="39" spans="1:25" x14ac:dyDescent="0.2">
      <c r="A39" s="148"/>
      <c r="B39" s="154"/>
      <c r="C39" s="155"/>
      <c r="D39" s="156"/>
      <c r="E39" s="142"/>
      <c r="F39" s="142"/>
      <c r="G39" s="142"/>
      <c r="H39" s="142"/>
      <c r="I39" s="142"/>
      <c r="J39" s="142"/>
      <c r="K39" s="142"/>
    </row>
    <row r="40" spans="1:25" s="104" customFormat="1" ht="13.5" thickBot="1" x14ac:dyDescent="0.25">
      <c r="A40" s="157"/>
      <c r="B40" s="158"/>
      <c r="C40" s="159" t="s">
        <v>59</v>
      </c>
      <c r="D40" s="160"/>
      <c r="E40" s="161">
        <f>SUM(E13:E39)</f>
        <v>2000000</v>
      </c>
      <c r="F40" s="161">
        <f t="shared" ref="F40:K40" si="1">SUM(F13:F39)</f>
        <v>0</v>
      </c>
      <c r="G40" s="161">
        <f t="shared" si="1"/>
        <v>2000000</v>
      </c>
      <c r="H40" s="161">
        <f t="shared" si="1"/>
        <v>1533817.12</v>
      </c>
      <c r="I40" s="161">
        <f t="shared" si="1"/>
        <v>1091358.4239999999</v>
      </c>
      <c r="J40" s="161">
        <f t="shared" si="1"/>
        <v>442458.69600000023</v>
      </c>
      <c r="K40" s="161">
        <f t="shared" si="1"/>
        <v>466182.87999999989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2"/>
      <c r="B41" s="163"/>
      <c r="C41" s="164"/>
      <c r="D41" s="165"/>
      <c r="E41" s="166"/>
      <c r="F41" s="166"/>
      <c r="G41" s="166"/>
      <c r="H41" s="166"/>
      <c r="I41" s="166"/>
      <c r="J41" s="167"/>
      <c r="K41" s="168"/>
    </row>
    <row r="42" spans="1:25" x14ac:dyDescent="0.2">
      <c r="A42" s="115"/>
      <c r="B42" s="169"/>
      <c r="C42" s="170"/>
      <c r="D42" s="119"/>
      <c r="E42" s="171"/>
      <c r="F42" s="171"/>
      <c r="G42" s="172" t="s">
        <v>60</v>
      </c>
      <c r="H42" s="171"/>
      <c r="I42" s="173"/>
      <c r="J42" s="174"/>
      <c r="K42" s="175">
        <f>E8</f>
        <v>0</v>
      </c>
    </row>
    <row r="43" spans="1:25" ht="26.25" thickBot="1" x14ac:dyDescent="0.25">
      <c r="A43" s="115"/>
      <c r="B43" s="176"/>
      <c r="C43" s="177" t="s">
        <v>61</v>
      </c>
      <c r="D43" s="178"/>
      <c r="E43" s="179"/>
      <c r="F43" s="179"/>
      <c r="G43" s="180" t="s">
        <v>62</v>
      </c>
      <c r="H43" s="179"/>
      <c r="I43" s="173"/>
      <c r="J43" s="174"/>
      <c r="K43" s="181">
        <f>SUM(K40:K42)</f>
        <v>466182.87999999989</v>
      </c>
    </row>
    <row r="44" spans="1:25" ht="13.5" thickTop="1" x14ac:dyDescent="0.2">
      <c r="A44" s="115"/>
      <c r="B44" s="169"/>
      <c r="C44" s="182" t="s">
        <v>5</v>
      </c>
      <c r="D44" s="119"/>
      <c r="E44" s="124"/>
      <c r="F44" s="124"/>
      <c r="G44" s="183" t="s">
        <v>63</v>
      </c>
      <c r="H44" s="124"/>
      <c r="J44" s="175">
        <f>E6</f>
        <v>2000000</v>
      </c>
    </row>
    <row r="45" spans="1:25" x14ac:dyDescent="0.2">
      <c r="A45" s="115"/>
      <c r="B45" s="169"/>
      <c r="C45" s="170"/>
      <c r="D45" s="119"/>
      <c r="E45" s="124"/>
      <c r="F45" s="124"/>
      <c r="G45" s="184" t="s">
        <v>64</v>
      </c>
      <c r="H45" s="124"/>
      <c r="J45" s="185">
        <f>H40*-1</f>
        <v>-1533817.12</v>
      </c>
      <c r="K45" s="175">
        <f>SUM(J44:J45)</f>
        <v>466182.87999999989</v>
      </c>
    </row>
    <row r="46" spans="1:25" ht="13.5" thickBot="1" x14ac:dyDescent="0.25">
      <c r="A46" s="115"/>
      <c r="B46" s="99"/>
      <c r="C46" s="170"/>
      <c r="D46" s="119"/>
      <c r="E46" s="124"/>
      <c r="F46" s="124"/>
      <c r="G46" s="183" t="s">
        <v>65</v>
      </c>
      <c r="H46" s="124"/>
      <c r="K46" s="186">
        <f>K43-K45</f>
        <v>0</v>
      </c>
    </row>
    <row r="47" spans="1:25" ht="13.5" thickTop="1" x14ac:dyDescent="0.2">
      <c r="A47" s="115"/>
      <c r="B47" s="169"/>
      <c r="C47" s="170"/>
      <c r="D47" s="119"/>
      <c r="E47" s="124"/>
      <c r="F47" s="124"/>
      <c r="G47" s="124"/>
      <c r="H47" s="124"/>
      <c r="I47" s="124"/>
    </row>
    <row r="48" spans="1:25" x14ac:dyDescent="0.2">
      <c r="A48" s="115"/>
      <c r="B48" s="169"/>
      <c r="C48" s="170"/>
      <c r="D48" s="119"/>
      <c r="E48" s="124"/>
      <c r="F48" s="124"/>
      <c r="G48" s="124"/>
      <c r="H48" s="124"/>
      <c r="I48" s="124"/>
    </row>
    <row r="49" spans="2:23" x14ac:dyDescent="0.2">
      <c r="B49" s="169"/>
      <c r="C49" s="170"/>
      <c r="D49" s="119"/>
      <c r="E49" s="124"/>
      <c r="F49" s="124"/>
      <c r="G49" s="124"/>
      <c r="H49" s="124"/>
    </row>
    <row r="50" spans="2:23" s="138" customFormat="1" x14ac:dyDescent="0.2">
      <c r="B50" s="187"/>
      <c r="C50" s="188"/>
      <c r="D50" s="189"/>
      <c r="E50" s="190"/>
      <c r="F50" s="190"/>
      <c r="G50" s="190"/>
      <c r="H50" s="190"/>
      <c r="I50" s="190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2:23" x14ac:dyDescent="0.2">
      <c r="B51" s="191"/>
      <c r="C51" s="192"/>
      <c r="D51" s="193"/>
      <c r="E51" s="105"/>
      <c r="F51" s="194"/>
      <c r="G51" s="194"/>
      <c r="H51" s="194"/>
      <c r="I51" s="194"/>
      <c r="J51" s="194"/>
      <c r="K51" s="194"/>
    </row>
    <row r="52" spans="2:23" x14ac:dyDescent="0.2">
      <c r="B52" s="99"/>
      <c r="D52" s="99"/>
      <c r="E52" s="99"/>
      <c r="F52" s="195"/>
      <c r="G52" s="195"/>
      <c r="H52" s="196"/>
      <c r="I52" s="196"/>
      <c r="J52" s="196"/>
      <c r="K52" s="196"/>
    </row>
    <row r="53" spans="2:23" x14ac:dyDescent="0.2">
      <c r="B53" s="191"/>
      <c r="C53" s="197"/>
      <c r="D53" s="193"/>
      <c r="E53" s="105"/>
      <c r="F53" s="194"/>
      <c r="G53" s="194"/>
      <c r="H53" s="194"/>
      <c r="I53" s="194"/>
      <c r="J53" s="194"/>
      <c r="K53" s="194"/>
    </row>
    <row r="54" spans="2:23" s="105" customFormat="1" x14ac:dyDescent="0.2">
      <c r="B54" s="191"/>
      <c r="C54" s="99"/>
      <c r="D54" s="193"/>
      <c r="F54" s="194"/>
      <c r="G54" s="194"/>
      <c r="H54" s="194"/>
      <c r="I54" s="194"/>
      <c r="J54" s="194"/>
      <c r="K54" s="194"/>
    </row>
    <row r="55" spans="2:23" s="105" customFormat="1" x14ac:dyDescent="0.2">
      <c r="B55" s="191"/>
      <c r="D55" s="193"/>
      <c r="F55" s="194"/>
      <c r="G55" s="194"/>
      <c r="H55" s="194"/>
      <c r="I55" s="194"/>
      <c r="J55" s="194"/>
      <c r="K55" s="194"/>
    </row>
    <row r="56" spans="2:23" s="105" customFormat="1" x14ac:dyDescent="0.2">
      <c r="B56" s="191"/>
      <c r="D56" s="193"/>
      <c r="F56" s="194"/>
      <c r="G56" s="194"/>
      <c r="H56" s="194"/>
      <c r="I56" s="194"/>
      <c r="J56" s="194"/>
      <c r="K56" s="194"/>
    </row>
    <row r="57" spans="2:23" s="105" customFormat="1" x14ac:dyDescent="0.2">
      <c r="B57" s="191"/>
      <c r="D57" s="193"/>
    </row>
    <row r="58" spans="2:23" s="105" customFormat="1" x14ac:dyDescent="0.2">
      <c r="B58" s="191"/>
      <c r="D58" s="193"/>
    </row>
    <row r="59" spans="2:23" s="105" customFormat="1" x14ac:dyDescent="0.2">
      <c r="B59" s="191"/>
      <c r="D59" s="193"/>
    </row>
    <row r="60" spans="2:23" s="105" customFormat="1" x14ac:dyDescent="0.2">
      <c r="B60" s="191"/>
      <c r="D60" s="193"/>
    </row>
    <row r="61" spans="2:23" s="105" customFormat="1" x14ac:dyDescent="0.2">
      <c r="B61" s="191"/>
      <c r="D61" s="193"/>
    </row>
  </sheetData>
  <pageMargins left="0.25" right="0.25" top="1.25" bottom="0.75" header="0.3" footer="0.3"/>
  <pageSetup scale="65" orientation="landscape" r:id="rId1"/>
  <headerFooter alignWithMargins="0">
    <oddHeader xml:space="preserve">&amp;CDepartment of Administrative Services
Major Maintenance 
0001
&amp;A
&amp;D
</oddHeader>
    <oddFooter>&amp;LAcct Codes 0017-335-0001
Reversion 6/30/2026
&amp;C&amp;Z&amp;F&amp;R&amp;P/&amp;N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topLeftCell="A3" zoomScaleNormal="100" workbookViewId="0">
      <selection activeCell="E47" sqref="E47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70</v>
      </c>
      <c r="C1" s="3"/>
    </row>
    <row r="2" spans="1:8" ht="15.75" x14ac:dyDescent="0.25">
      <c r="B2" s="6" t="s">
        <v>72</v>
      </c>
    </row>
    <row r="3" spans="1:8" ht="15.75" x14ac:dyDescent="0.25">
      <c r="B3" s="7" t="s">
        <v>73</v>
      </c>
      <c r="E3" s="8" t="s">
        <v>75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74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f>FINANCIAL!G15</f>
        <v>2000000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A10" s="210" t="s">
        <v>148</v>
      </c>
      <c r="B10" s="5" t="s">
        <v>77</v>
      </c>
      <c r="C10" s="26"/>
      <c r="D10" s="24">
        <f>'#9420.00 Neumann Brothers'!D23</f>
        <v>158157.09</v>
      </c>
      <c r="E10" s="24">
        <f>'#9420.00 Neumann Brothers'!F23</f>
        <v>158157.08999999997</v>
      </c>
      <c r="F10" s="24">
        <f>'#9420.00 Neumann Brothers'!H23</f>
        <v>0</v>
      </c>
      <c r="G10" s="25"/>
      <c r="H10" s="17"/>
    </row>
    <row r="11" spans="1:8" x14ac:dyDescent="0.2">
      <c r="B11" s="5" t="s">
        <v>14</v>
      </c>
      <c r="C11" s="26"/>
      <c r="D11" s="24">
        <f>'#9420.00 PM TIME'!E46</f>
        <v>40000</v>
      </c>
      <c r="E11" s="24">
        <f>'#9420.00 PM TIME'!G46</f>
        <v>32767.079999999994</v>
      </c>
      <c r="F11" s="24">
        <f>'#9420.00 PM TIME'!I46</f>
        <v>7232.9200000000055</v>
      </c>
      <c r="G11" s="25"/>
      <c r="H11" s="17"/>
    </row>
    <row r="12" spans="1:8" x14ac:dyDescent="0.2">
      <c r="B12" s="5" t="s">
        <v>15</v>
      </c>
      <c r="C12" s="27"/>
      <c r="D12" s="28">
        <f>'#9420.00 Misc'!G22</f>
        <v>4065.61</v>
      </c>
      <c r="E12" s="28">
        <f>'#9420.00 Misc'!G22</f>
        <v>4065.61</v>
      </c>
      <c r="F12" s="24">
        <f>D12-E12</f>
        <v>0</v>
      </c>
      <c r="G12" s="25"/>
      <c r="H12" s="17"/>
    </row>
    <row r="13" spans="1:8" x14ac:dyDescent="0.2">
      <c r="A13" s="210" t="s">
        <v>148</v>
      </c>
      <c r="B13" s="5" t="s">
        <v>89</v>
      </c>
      <c r="C13" s="27"/>
      <c r="D13" s="28">
        <f>'#9420.00 Samuels Group'!D23</f>
        <v>124029.1</v>
      </c>
      <c r="E13" s="28">
        <f>'#9420.00 Samuels Group'!F23</f>
        <v>124029.1</v>
      </c>
      <c r="F13" s="24">
        <f>'#9420.00 Samuels Group'!H23</f>
        <v>0</v>
      </c>
      <c r="G13" s="25"/>
      <c r="H13" s="17"/>
    </row>
    <row r="14" spans="1:8" x14ac:dyDescent="0.2">
      <c r="A14" s="210" t="s">
        <v>148</v>
      </c>
      <c r="B14" s="5" t="s">
        <v>103</v>
      </c>
      <c r="C14" s="27"/>
      <c r="D14" s="28">
        <f>'#9420.00 Neumann Brothers (2)'!D25</f>
        <v>557662.78</v>
      </c>
      <c r="E14" s="28">
        <f>'#9420.00 Neumann Brothers (2)'!F25</f>
        <v>557662.78</v>
      </c>
      <c r="F14" s="24">
        <f>'#9420.00 Neumann Brothers (2)'!H25</f>
        <v>0</v>
      </c>
      <c r="G14" s="25"/>
      <c r="H14" s="17"/>
    </row>
    <row r="15" spans="1:8" x14ac:dyDescent="0.2">
      <c r="A15" s="210" t="s">
        <v>148</v>
      </c>
      <c r="B15" s="5" t="s">
        <v>110</v>
      </c>
      <c r="C15" s="27"/>
      <c r="D15" s="28">
        <f>'#9420.00 MTS Contracting'!D23</f>
        <v>17766.850000000002</v>
      </c>
      <c r="E15" s="28">
        <f>'#9420.00 MTS Contracting'!F23</f>
        <v>17766.849999999999</v>
      </c>
      <c r="F15" s="24">
        <f>'#9420.00 MTS Contracting'!H23</f>
        <v>0</v>
      </c>
      <c r="G15" s="25"/>
      <c r="H15" s="17"/>
    </row>
    <row r="16" spans="1:8" x14ac:dyDescent="0.2">
      <c r="A16" s="210" t="s">
        <v>148</v>
      </c>
      <c r="B16" s="5" t="s">
        <v>117</v>
      </c>
      <c r="C16" s="27"/>
      <c r="D16" s="28">
        <f>'#9420.00 MTS Contracting (2)'!D23</f>
        <v>34653.74</v>
      </c>
      <c r="E16" s="28">
        <f>'#9420.00 MTS Contracting (2)'!F23</f>
        <v>34653.74</v>
      </c>
      <c r="F16" s="24">
        <f>'#9420.00 MTS Contracting (2)'!H23</f>
        <v>0</v>
      </c>
      <c r="G16" s="25"/>
      <c r="H16" s="17"/>
    </row>
    <row r="17" spans="1:8" x14ac:dyDescent="0.2">
      <c r="A17" s="210"/>
      <c r="B17" s="5" t="s">
        <v>169</v>
      </c>
      <c r="C17" s="27"/>
      <c r="D17" s="28">
        <f>'#9420.00 Samuels Group (2)'!D23</f>
        <v>65217.8</v>
      </c>
      <c r="E17" s="28">
        <f>'#9420.00 Samuels Group (2)'!F23</f>
        <v>58332.899999999994</v>
      </c>
      <c r="F17" s="24">
        <f>'#9420.00 Samuels Group (2)'!H23</f>
        <v>6884.9000000000087</v>
      </c>
      <c r="G17" s="25"/>
      <c r="H17" s="17"/>
    </row>
    <row r="18" spans="1:8" x14ac:dyDescent="0.2">
      <c r="A18" s="210"/>
      <c r="B18" s="5" t="s">
        <v>183</v>
      </c>
      <c r="C18" s="27"/>
      <c r="D18" s="28">
        <f>'#9420.00 OPN Architects'!D23</f>
        <v>79936</v>
      </c>
      <c r="E18" s="28">
        <f>'#9420.00 OPN Architects'!F23</f>
        <v>70335.923999999999</v>
      </c>
      <c r="F18" s="24">
        <f>'#9420.00 OPN Architects'!H23</f>
        <v>9600.0760000000009</v>
      </c>
      <c r="G18" s="25"/>
      <c r="H18" s="17"/>
    </row>
    <row r="19" spans="1:8" x14ac:dyDescent="0.2">
      <c r="A19" s="210" t="s">
        <v>148</v>
      </c>
      <c r="B19" s="5" t="s">
        <v>222</v>
      </c>
      <c r="C19" s="27"/>
      <c r="D19" s="28">
        <f>'#9420.00 MTS Contracting (3)'!D23</f>
        <v>30328.15</v>
      </c>
      <c r="E19" s="28">
        <f>'#9420.00 MTS Contracting (3)'!F23</f>
        <v>30328.15</v>
      </c>
      <c r="F19" s="24">
        <f>'#9420.00 MTS Contracting (3)'!H23</f>
        <v>0</v>
      </c>
      <c r="G19" s="25"/>
      <c r="H19" s="17"/>
    </row>
    <row r="20" spans="1:8" x14ac:dyDescent="0.2">
      <c r="A20" s="210"/>
      <c r="B20" s="5" t="s">
        <v>267</v>
      </c>
      <c r="C20" s="27"/>
      <c r="D20" s="28">
        <f>'#9420.00 Neumann Brothers (3)'!D23</f>
        <v>422000</v>
      </c>
      <c r="E20" s="28">
        <f>'#9420.00 Neumann Brothers (3)'!F23</f>
        <v>3259.2</v>
      </c>
      <c r="F20" s="24">
        <f>'#9420.00 Neumann Brothers (3)'!H23</f>
        <v>418740.8</v>
      </c>
      <c r="G20" s="25"/>
      <c r="H20" s="17"/>
    </row>
    <row r="21" spans="1:8" s="17" customFormat="1" ht="13.35" customHeight="1" x14ac:dyDescent="0.2">
      <c r="A21" s="12"/>
      <c r="B21" s="5"/>
      <c r="C21" s="27"/>
      <c r="D21" s="28"/>
      <c r="E21" s="28"/>
      <c r="F21" s="24"/>
      <c r="G21" s="29"/>
    </row>
    <row r="22" spans="1:8" s="30" customFormat="1" ht="24" customHeight="1" thickBot="1" x14ac:dyDescent="0.3">
      <c r="B22" s="31" t="s">
        <v>16</v>
      </c>
      <c r="C22" s="32">
        <f>SUM(C8:C21)</f>
        <v>2000000</v>
      </c>
      <c r="D22" s="32">
        <f>SUM(D8:D21)</f>
        <v>1533817.12</v>
      </c>
      <c r="E22" s="32">
        <f>SUM(E8:E21)</f>
        <v>1091358.4239999999</v>
      </c>
      <c r="F22" s="32">
        <f>SUM(D22-E22)</f>
        <v>442458.69600000023</v>
      </c>
      <c r="G22" s="32">
        <f>C22-D22</f>
        <v>466182.87999999989</v>
      </c>
    </row>
    <row r="23" spans="1:8" s="17" customFormat="1" ht="13.35" customHeight="1" thickTop="1" x14ac:dyDescent="0.2">
      <c r="A23" s="12"/>
      <c r="B23" s="5"/>
      <c r="C23" s="5"/>
      <c r="D23" s="29"/>
      <c r="E23" s="29"/>
      <c r="F23" s="29"/>
      <c r="G23" s="29"/>
    </row>
    <row r="24" spans="1:8" s="17" customFormat="1" ht="13.35" customHeight="1" x14ac:dyDescent="0.2">
      <c r="A24" s="12"/>
      <c r="B24" s="5"/>
      <c r="C24" s="5"/>
      <c r="D24" s="29"/>
      <c r="E24" s="29"/>
      <c r="F24" s="29"/>
      <c r="G24" s="29"/>
    </row>
    <row r="25" spans="1:8" s="17" customFormat="1" ht="13.35" customHeight="1" x14ac:dyDescent="0.2">
      <c r="A25" s="12"/>
      <c r="B25" s="5"/>
      <c r="C25" s="5"/>
      <c r="D25" s="29"/>
      <c r="E25" s="29"/>
      <c r="F25" s="29"/>
      <c r="G25" s="29"/>
    </row>
    <row r="26" spans="1:8" s="17" customFormat="1" ht="13.35" customHeight="1" x14ac:dyDescent="0.2">
      <c r="A26" s="12"/>
      <c r="B26" s="5"/>
      <c r="C26" s="5"/>
      <c r="D26" s="29"/>
      <c r="E26" s="29"/>
      <c r="F26" s="29"/>
      <c r="G26" s="29"/>
    </row>
    <row r="27" spans="1:8" s="17" customFormat="1" ht="13.35" customHeight="1" x14ac:dyDescent="0.2">
      <c r="A27" s="12"/>
      <c r="B27" s="5"/>
      <c r="C27" s="5"/>
      <c r="D27" s="29"/>
      <c r="E27" s="29"/>
      <c r="F27" s="29"/>
      <c r="G27" s="29"/>
    </row>
    <row r="28" spans="1:8" s="17" customFormat="1" ht="13.35" customHeight="1" x14ac:dyDescent="0.2">
      <c r="A28" s="12"/>
      <c r="B28" s="5"/>
      <c r="C28" s="5"/>
      <c r="D28" s="29"/>
      <c r="E28" s="29"/>
      <c r="F28" s="29"/>
      <c r="G28" s="29"/>
    </row>
    <row r="29" spans="1:8" s="17" customFormat="1" ht="13.35" customHeight="1" x14ac:dyDescent="0.2">
      <c r="A29" s="12"/>
      <c r="B29" s="5"/>
      <c r="C29" s="5"/>
      <c r="D29" s="29"/>
      <c r="E29" s="29"/>
      <c r="F29" s="29"/>
      <c r="G29" s="29"/>
    </row>
    <row r="30" spans="1:8" s="17" customFormat="1" ht="13.35" customHeight="1" x14ac:dyDescent="0.2">
      <c r="A30" s="12"/>
      <c r="B30" s="5"/>
      <c r="C30" s="5"/>
      <c r="D30" s="29"/>
      <c r="E30" s="29"/>
      <c r="F30" s="29"/>
      <c r="G30" s="29"/>
    </row>
    <row r="31" spans="1:8" x14ac:dyDescent="0.2">
      <c r="D31" s="33"/>
    </row>
    <row r="32" spans="1:8" x14ac:dyDescent="0.2">
      <c r="D32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627"/>
  <sheetViews>
    <sheetView zoomScaleNormal="100" workbookViewId="0">
      <selection activeCell="L22" sqref="L2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6.570312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s="311" customFormat="1" ht="12.75" customHeight="1" x14ac:dyDescent="0.25">
      <c r="A9" s="305" t="s">
        <v>96</v>
      </c>
      <c r="B9" s="306">
        <v>45478</v>
      </c>
      <c r="C9" s="307" t="s">
        <v>82</v>
      </c>
      <c r="D9" s="308">
        <v>262788</v>
      </c>
      <c r="E9" s="309">
        <f>D9</f>
        <v>262788</v>
      </c>
      <c r="F9" s="310"/>
      <c r="G9" s="310"/>
      <c r="H9" s="310">
        <f>E9</f>
        <v>262788</v>
      </c>
    </row>
    <row r="10" spans="1:9" s="311" customFormat="1" ht="12.75" customHeight="1" x14ac:dyDescent="0.25">
      <c r="A10" s="305" t="s">
        <v>123</v>
      </c>
      <c r="B10" s="312">
        <v>45579</v>
      </c>
      <c r="C10" s="307" t="s">
        <v>124</v>
      </c>
      <c r="D10" s="308"/>
      <c r="E10" s="309">
        <f t="shared" ref="E10:E21" si="0">E9+D10</f>
        <v>262788</v>
      </c>
      <c r="F10" s="313">
        <v>52678.36</v>
      </c>
      <c r="G10" s="310">
        <f t="shared" ref="G10:G21" si="1">G9+F10</f>
        <v>52678.36</v>
      </c>
      <c r="H10" s="310">
        <f t="shared" ref="H10:H21" si="2">H9-F10+D10</f>
        <v>210109.64</v>
      </c>
      <c r="I10" s="314">
        <f>2772.54</f>
        <v>2772.54</v>
      </c>
    </row>
    <row r="11" spans="1:9" s="311" customFormat="1" ht="12.75" customHeight="1" x14ac:dyDescent="0.25">
      <c r="A11" s="305" t="s">
        <v>129</v>
      </c>
      <c r="B11" s="306">
        <v>45596</v>
      </c>
      <c r="C11" s="307" t="s">
        <v>130</v>
      </c>
      <c r="D11" s="308"/>
      <c r="E11" s="309">
        <f t="shared" si="0"/>
        <v>262788</v>
      </c>
      <c r="F11" s="313">
        <v>21145.29</v>
      </c>
      <c r="G11" s="310">
        <f t="shared" si="1"/>
        <v>73823.649999999994</v>
      </c>
      <c r="H11" s="310">
        <f t="shared" si="2"/>
        <v>188964.35</v>
      </c>
      <c r="I11" s="314">
        <f>I10+1112.91</f>
        <v>3885.45</v>
      </c>
    </row>
    <row r="12" spans="1:9" s="311" customFormat="1" ht="12.75" customHeight="1" x14ac:dyDescent="0.25">
      <c r="A12" s="305" t="s">
        <v>134</v>
      </c>
      <c r="B12" s="306">
        <v>45608</v>
      </c>
      <c r="C12" s="307" t="s">
        <v>135</v>
      </c>
      <c r="D12" s="309"/>
      <c r="E12" s="309">
        <f t="shared" si="0"/>
        <v>262788</v>
      </c>
      <c r="F12" s="313">
        <v>23248.89</v>
      </c>
      <c r="G12" s="310">
        <f t="shared" si="1"/>
        <v>97072.54</v>
      </c>
      <c r="H12" s="310">
        <f t="shared" si="2"/>
        <v>165715.46000000002</v>
      </c>
      <c r="I12" s="314">
        <f>I11+1223.63</f>
        <v>5109.08</v>
      </c>
    </row>
    <row r="13" spans="1:9" s="311" customFormat="1" ht="12.75" customHeight="1" x14ac:dyDescent="0.25">
      <c r="A13" s="305" t="s">
        <v>141</v>
      </c>
      <c r="B13" s="306">
        <v>45629</v>
      </c>
      <c r="C13" s="307" t="s">
        <v>142</v>
      </c>
      <c r="D13" s="309"/>
      <c r="E13" s="309">
        <f t="shared" si="0"/>
        <v>262788</v>
      </c>
      <c r="F13" s="313">
        <v>33279.39</v>
      </c>
      <c r="G13" s="310">
        <f t="shared" si="1"/>
        <v>130351.93</v>
      </c>
      <c r="H13" s="310">
        <f t="shared" si="2"/>
        <v>132436.07</v>
      </c>
      <c r="I13" s="314">
        <f>I12+1751.55</f>
        <v>6860.63</v>
      </c>
    </row>
    <row r="14" spans="1:9" s="311" customFormat="1" ht="12.75" customHeight="1" x14ac:dyDescent="0.25">
      <c r="A14" s="305" t="s">
        <v>158</v>
      </c>
      <c r="B14" s="306">
        <v>45649</v>
      </c>
      <c r="C14" s="307" t="s">
        <v>159</v>
      </c>
      <c r="D14" s="308"/>
      <c r="E14" s="309">
        <f t="shared" si="0"/>
        <v>262788</v>
      </c>
      <c r="F14" s="313">
        <v>19897.3</v>
      </c>
      <c r="G14" s="310">
        <f t="shared" si="1"/>
        <v>150249.22999999998</v>
      </c>
      <c r="H14" s="310">
        <f t="shared" si="2"/>
        <v>112538.77</v>
      </c>
      <c r="I14" s="314">
        <f>I13+1047.23</f>
        <v>7907.8600000000006</v>
      </c>
    </row>
    <row r="15" spans="1:9" s="311" customFormat="1" ht="12.75" customHeight="1" x14ac:dyDescent="0.25">
      <c r="A15" s="305" t="s">
        <v>194</v>
      </c>
      <c r="B15" s="306">
        <v>45688</v>
      </c>
      <c r="C15" s="307" t="s">
        <v>195</v>
      </c>
      <c r="D15" s="315">
        <v>-104630.91</v>
      </c>
      <c r="E15" s="309">
        <f t="shared" si="0"/>
        <v>158157.09</v>
      </c>
      <c r="F15" s="314">
        <v>7907.86</v>
      </c>
      <c r="G15" s="310">
        <f t="shared" si="1"/>
        <v>158157.08999999997</v>
      </c>
      <c r="H15" s="310">
        <f t="shared" si="2"/>
        <v>0</v>
      </c>
    </row>
    <row r="16" spans="1:9" s="311" customFormat="1" ht="12.75" customHeight="1" x14ac:dyDescent="0.25">
      <c r="A16" s="305"/>
      <c r="B16" s="306"/>
      <c r="C16" s="307"/>
      <c r="D16" s="309"/>
      <c r="E16" s="309">
        <f t="shared" si="0"/>
        <v>158157.09</v>
      </c>
      <c r="F16" s="314"/>
      <c r="G16" s="310">
        <f t="shared" si="1"/>
        <v>158157.08999999997</v>
      </c>
      <c r="H16" s="310">
        <f t="shared" si="2"/>
        <v>0</v>
      </c>
    </row>
    <row r="17" spans="1:9" s="311" customFormat="1" ht="12.75" customHeight="1" x14ac:dyDescent="0.25">
      <c r="A17" s="305"/>
      <c r="B17" s="306"/>
      <c r="C17" s="307"/>
      <c r="D17" s="309"/>
      <c r="E17" s="309">
        <f t="shared" si="0"/>
        <v>158157.09</v>
      </c>
      <c r="F17" s="314"/>
      <c r="G17" s="310">
        <f t="shared" si="1"/>
        <v>158157.08999999997</v>
      </c>
      <c r="H17" s="310">
        <f t="shared" si="2"/>
        <v>0</v>
      </c>
    </row>
    <row r="18" spans="1:9" s="311" customFormat="1" ht="12.75" customHeight="1" x14ac:dyDescent="0.25">
      <c r="A18" s="305"/>
      <c r="B18" s="306"/>
      <c r="C18" s="307"/>
      <c r="D18" s="309"/>
      <c r="E18" s="309">
        <f t="shared" si="0"/>
        <v>158157.09</v>
      </c>
      <c r="F18" s="314"/>
      <c r="G18" s="310">
        <f t="shared" si="1"/>
        <v>158157.08999999997</v>
      </c>
      <c r="H18" s="310">
        <f t="shared" si="2"/>
        <v>0</v>
      </c>
    </row>
    <row r="19" spans="1:9" s="311" customFormat="1" ht="12.75" customHeight="1" x14ac:dyDescent="0.25">
      <c r="A19" s="305"/>
      <c r="B19" s="306"/>
      <c r="C19" s="307"/>
      <c r="D19" s="309"/>
      <c r="E19" s="309">
        <f t="shared" si="0"/>
        <v>158157.09</v>
      </c>
      <c r="F19" s="310"/>
      <c r="G19" s="310">
        <f t="shared" si="1"/>
        <v>158157.08999999997</v>
      </c>
      <c r="H19" s="310">
        <f t="shared" si="2"/>
        <v>0</v>
      </c>
    </row>
    <row r="20" spans="1:9" s="311" customFormat="1" ht="12.75" customHeight="1" x14ac:dyDescent="0.25">
      <c r="A20" s="305"/>
      <c r="B20" s="306"/>
      <c r="C20" s="307"/>
      <c r="D20" s="309"/>
      <c r="E20" s="309">
        <f t="shared" si="0"/>
        <v>158157.09</v>
      </c>
      <c r="F20" s="310"/>
      <c r="G20" s="310">
        <f t="shared" si="1"/>
        <v>158157.08999999997</v>
      </c>
      <c r="H20" s="310">
        <f t="shared" si="2"/>
        <v>0</v>
      </c>
    </row>
    <row r="21" spans="1:9" s="311" customFormat="1" ht="12.75" customHeight="1" x14ac:dyDescent="0.25">
      <c r="A21" s="305"/>
      <c r="B21" s="306"/>
      <c r="C21" s="316"/>
      <c r="D21" s="309"/>
      <c r="E21" s="309">
        <f t="shared" si="0"/>
        <v>158157.09</v>
      </c>
      <c r="F21" s="310"/>
      <c r="G21" s="310">
        <f t="shared" si="1"/>
        <v>158157.08999999997</v>
      </c>
      <c r="H21" s="310">
        <f t="shared" si="2"/>
        <v>0</v>
      </c>
    </row>
    <row r="22" spans="1:9" s="311" customFormat="1" ht="12.75" customHeight="1" x14ac:dyDescent="0.25">
      <c r="A22" s="305"/>
      <c r="B22" s="307"/>
      <c r="C22" s="317"/>
      <c r="D22" s="310"/>
      <c r="E22" s="310"/>
      <c r="F22" s="310"/>
      <c r="G22" s="310"/>
      <c r="H22" s="310"/>
    </row>
    <row r="23" spans="1:9" s="311" customFormat="1" ht="12.75" customHeight="1" thickBot="1" x14ac:dyDescent="0.3">
      <c r="A23" s="305"/>
      <c r="B23" s="318"/>
      <c r="C23" s="319" t="s">
        <v>28</v>
      </c>
      <c r="D23" s="320">
        <f>SUM(D9:D22)</f>
        <v>158157.09</v>
      </c>
      <c r="E23" s="320"/>
      <c r="F23" s="320">
        <f>SUM(F9:F22)</f>
        <v>158157.08999999997</v>
      </c>
      <c r="G23" s="320"/>
      <c r="H23" s="320">
        <f>D23-F23</f>
        <v>0</v>
      </c>
      <c r="I23" s="321" t="s">
        <v>147</v>
      </c>
    </row>
    <row r="24" spans="1:9" s="311" customFormat="1" ht="12.75" customHeight="1" thickTop="1" x14ac:dyDescent="0.25">
      <c r="A24" s="305"/>
      <c r="B24" s="307"/>
      <c r="C24" s="317"/>
      <c r="D24" s="310"/>
      <c r="E24" s="310"/>
      <c r="F24" s="310"/>
      <c r="G24" s="310"/>
      <c r="H24" s="310"/>
    </row>
    <row r="25" spans="1:9" s="311" customFormat="1" ht="12.75" customHeight="1" x14ac:dyDescent="0.25">
      <c r="A25" s="305"/>
      <c r="B25" s="307"/>
      <c r="C25" s="317"/>
      <c r="D25" s="310"/>
      <c r="E25" s="310"/>
      <c r="F25" s="310"/>
      <c r="G25" s="310"/>
      <c r="H25" s="310"/>
    </row>
    <row r="26" spans="1:9" s="311" customFormat="1" ht="12.75" customHeight="1" x14ac:dyDescent="0.25">
      <c r="A26" s="305"/>
      <c r="B26" s="307"/>
      <c r="C26" s="317" t="s">
        <v>83</v>
      </c>
      <c r="D26" s="310">
        <f>118304.4-47163.15</f>
        <v>71141.25</v>
      </c>
      <c r="E26" s="310"/>
      <c r="F26" s="310">
        <f>25349.61+5584+13117.98+16619.06+6913.53+3557.07</f>
        <v>71141.25</v>
      </c>
      <c r="G26" s="310"/>
      <c r="H26" s="310">
        <f>D26-F26</f>
        <v>0</v>
      </c>
    </row>
    <row r="27" spans="1:9" s="311" customFormat="1" ht="12.75" customHeight="1" x14ac:dyDescent="0.25">
      <c r="A27" s="305"/>
      <c r="B27" s="307"/>
      <c r="C27" s="317" t="s">
        <v>84</v>
      </c>
      <c r="D27" s="310">
        <f>77346-2172.24</f>
        <v>75173.759999999995</v>
      </c>
      <c r="E27" s="310"/>
      <c r="F27" s="310">
        <f>25255.4+10536.66+8220.67+14745.66+12656.68+3758.69</f>
        <v>75173.760000000009</v>
      </c>
      <c r="G27" s="310"/>
      <c r="H27" s="310">
        <f>D27-F27</f>
        <v>0</v>
      </c>
    </row>
    <row r="28" spans="1:9" s="311" customFormat="1" ht="12.75" customHeight="1" x14ac:dyDescent="0.25">
      <c r="A28" s="305"/>
      <c r="B28" s="307"/>
      <c r="C28" s="317" t="s">
        <v>85</v>
      </c>
      <c r="D28" s="310">
        <f>27544.8-23011.38</f>
        <v>4533.4199999999983</v>
      </c>
      <c r="E28" s="310"/>
      <c r="F28" s="310">
        <f>1199.35+436.13+817.74+1526.44+327.09+226.67</f>
        <v>4533.42</v>
      </c>
      <c r="G28" s="310"/>
      <c r="H28" s="310">
        <f>D28-F28</f>
        <v>0</v>
      </c>
    </row>
    <row r="29" spans="1:9" s="311" customFormat="1" ht="12.75" customHeight="1" x14ac:dyDescent="0.25">
      <c r="A29" s="305"/>
      <c r="B29" s="307"/>
      <c r="C29" s="317" t="s">
        <v>86</v>
      </c>
      <c r="D29" s="310">
        <v>6900</v>
      </c>
      <c r="E29" s="310"/>
      <c r="F29" s="310">
        <f>874+4588.5+1092.5+345</f>
        <v>6900</v>
      </c>
      <c r="G29" s="310"/>
      <c r="H29" s="310">
        <f>D29-F29</f>
        <v>0</v>
      </c>
    </row>
    <row r="30" spans="1:9" s="311" customFormat="1" ht="12.75" customHeight="1" x14ac:dyDescent="0.25">
      <c r="A30" s="305"/>
      <c r="B30" s="307"/>
      <c r="C30" s="317" t="s">
        <v>87</v>
      </c>
      <c r="D30" s="310">
        <f>32692.8-32284.14</f>
        <v>408.65999999999985</v>
      </c>
      <c r="E30" s="310"/>
      <c r="F30" s="310">
        <f>388.23+20.43</f>
        <v>408.66</v>
      </c>
      <c r="G30" s="310"/>
      <c r="H30" s="310">
        <f>D30-F30</f>
        <v>0</v>
      </c>
    </row>
    <row r="31" spans="1:9" s="311" customFormat="1" ht="12.75" customHeight="1" thickBot="1" x14ac:dyDescent="0.3">
      <c r="A31" s="305"/>
      <c r="B31" s="307"/>
      <c r="C31" s="317"/>
      <c r="D31" s="322">
        <f>SUM(D26:D30)</f>
        <v>158157.09</v>
      </c>
      <c r="E31" s="310"/>
      <c r="F31" s="322">
        <f>SUM(F26:F30)</f>
        <v>158157.09000000003</v>
      </c>
      <c r="G31" s="310"/>
      <c r="H31" s="322">
        <f>SUM(H26:H30)</f>
        <v>0</v>
      </c>
    </row>
    <row r="32" spans="1:9" s="311" customFormat="1" ht="12.75" customHeight="1" thickTop="1" x14ac:dyDescent="0.25">
      <c r="A32" s="305"/>
      <c r="B32" s="307"/>
      <c r="C32" s="317"/>
      <c r="E32" s="323"/>
      <c r="F32" s="324"/>
      <c r="G32" s="324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0"/>
  <sheetViews>
    <sheetView showWhiteSpace="0" zoomScaleNormal="100" workbookViewId="0"/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37.7109375" style="78" customWidth="1"/>
    <col min="5" max="5" width="29.140625" style="65" bestFit="1" customWidth="1"/>
    <col min="6" max="6" width="13.5703125" style="80" customWidth="1"/>
    <col min="7" max="7" width="15.5703125" style="80" bestFit="1" customWidth="1"/>
    <col min="8" max="8" width="10.5703125" style="80" customWidth="1"/>
    <col min="9" max="9" width="14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#9420.00'!B2</f>
        <v>Project # 9420.00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#9420.00'!B3</f>
        <v>Program code 942000</v>
      </c>
      <c r="B3" s="5"/>
      <c r="C3" s="5"/>
      <c r="D3" s="4"/>
      <c r="E3" s="8" t="str">
        <f>'RECAP #9420.00'!E3</f>
        <v>Major Program 4D01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76</v>
      </c>
      <c r="F6" s="50"/>
      <c r="G6" s="51"/>
      <c r="H6" s="47"/>
      <c r="I6" s="42"/>
    </row>
    <row r="7" spans="1:10" s="35" customFormat="1" ht="15.75" x14ac:dyDescent="0.25">
      <c r="A7" s="13" t="str">
        <f>'RECAP #9420.00'!B6</f>
        <v>Project Manager - James T.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202">
        <f>20000+10000+10000</f>
        <v>40000</v>
      </c>
      <c r="F9" s="63">
        <f>E9</f>
        <v>40000</v>
      </c>
      <c r="G9" s="64"/>
      <c r="H9" s="64"/>
      <c r="I9" s="64">
        <f>F9</f>
        <v>40000</v>
      </c>
    </row>
    <row r="10" spans="1:10" x14ac:dyDescent="0.2">
      <c r="A10" s="200" t="s">
        <v>98</v>
      </c>
      <c r="B10" s="60">
        <v>45511</v>
      </c>
      <c r="C10" s="201">
        <v>2507</v>
      </c>
      <c r="D10" s="83" t="s">
        <v>99</v>
      </c>
      <c r="E10" s="63"/>
      <c r="F10" s="63">
        <f t="shared" ref="F10:F44" si="0">F9+E10</f>
        <v>40000</v>
      </c>
      <c r="G10" s="203">
        <f>160.43+83.44</f>
        <v>243.87</v>
      </c>
      <c r="H10" s="64">
        <f t="shared" ref="H10:H44" si="1">H9+G10</f>
        <v>243.87</v>
      </c>
      <c r="I10" s="64">
        <f t="shared" ref="I10:I44" si="2">I9-G10+E10</f>
        <v>39756.129999999997</v>
      </c>
    </row>
    <row r="11" spans="1:10" x14ac:dyDescent="0.2">
      <c r="A11" s="200" t="s">
        <v>98</v>
      </c>
      <c r="B11" s="60">
        <v>45511</v>
      </c>
      <c r="C11" s="201">
        <v>9500</v>
      </c>
      <c r="D11" s="83" t="s">
        <v>100</v>
      </c>
      <c r="E11" s="63"/>
      <c r="F11" s="63">
        <f t="shared" si="0"/>
        <v>40000</v>
      </c>
      <c r="G11" s="203">
        <f>210+2450.8</f>
        <v>2660.8</v>
      </c>
      <c r="H11" s="64">
        <f t="shared" si="1"/>
        <v>2904.67</v>
      </c>
      <c r="I11" s="64">
        <f t="shared" si="2"/>
        <v>37095.329999999994</v>
      </c>
    </row>
    <row r="12" spans="1:10" x14ac:dyDescent="0.2">
      <c r="A12" s="208" t="s">
        <v>116</v>
      </c>
      <c r="B12" s="60">
        <v>45544</v>
      </c>
      <c r="C12" s="201">
        <v>2507</v>
      </c>
      <c r="D12" s="83" t="s">
        <v>114</v>
      </c>
      <c r="E12" s="63"/>
      <c r="F12" s="63">
        <f t="shared" si="0"/>
        <v>40000</v>
      </c>
      <c r="G12" s="203">
        <f>283.61+119.91</f>
        <v>403.52</v>
      </c>
      <c r="H12" s="64">
        <f t="shared" si="1"/>
        <v>3308.19</v>
      </c>
      <c r="I12" s="64">
        <f t="shared" si="2"/>
        <v>36691.81</v>
      </c>
    </row>
    <row r="13" spans="1:10" x14ac:dyDescent="0.2">
      <c r="A13" s="208" t="s">
        <v>116</v>
      </c>
      <c r="B13" s="60">
        <v>45544</v>
      </c>
      <c r="C13" s="201">
        <v>9500</v>
      </c>
      <c r="D13" s="83" t="s">
        <v>115</v>
      </c>
      <c r="E13" s="63"/>
      <c r="F13" s="63">
        <f t="shared" si="0"/>
        <v>40000</v>
      </c>
      <c r="G13" s="203">
        <f>148+1907.4</f>
        <v>2055.4</v>
      </c>
      <c r="H13" s="64">
        <f t="shared" si="1"/>
        <v>5363.59</v>
      </c>
      <c r="I13" s="64">
        <f t="shared" si="2"/>
        <v>34636.409999999996</v>
      </c>
    </row>
    <row r="14" spans="1:10" x14ac:dyDescent="0.2">
      <c r="A14" s="208" t="s">
        <v>121</v>
      </c>
      <c r="B14" s="60">
        <v>45574</v>
      </c>
      <c r="C14" s="201">
        <v>2507</v>
      </c>
      <c r="D14" s="83" t="s">
        <v>127</v>
      </c>
      <c r="E14" s="63"/>
      <c r="F14" s="63">
        <f t="shared" si="0"/>
        <v>40000</v>
      </c>
      <c r="G14" s="203">
        <f>199.37+72.22</f>
        <v>271.59000000000003</v>
      </c>
      <c r="H14" s="64">
        <f t="shared" si="1"/>
        <v>5635.18</v>
      </c>
      <c r="I14" s="64">
        <f t="shared" si="2"/>
        <v>34364.82</v>
      </c>
    </row>
    <row r="15" spans="1:10" x14ac:dyDescent="0.2">
      <c r="A15" s="208" t="s">
        <v>121</v>
      </c>
      <c r="B15" s="60">
        <v>45574</v>
      </c>
      <c r="C15" s="201">
        <v>9500</v>
      </c>
      <c r="D15" s="83" t="s">
        <v>128</v>
      </c>
      <c r="E15" s="63"/>
      <c r="F15" s="63">
        <f t="shared" si="0"/>
        <v>40000</v>
      </c>
      <c r="G15" s="203">
        <f>156.5+2258.3</f>
        <v>2414.8000000000002</v>
      </c>
      <c r="H15" s="64">
        <f t="shared" si="1"/>
        <v>8049.9800000000005</v>
      </c>
      <c r="I15" s="64">
        <f t="shared" si="2"/>
        <v>31950.02</v>
      </c>
    </row>
    <row r="16" spans="1:10" x14ac:dyDescent="0.2">
      <c r="A16" s="208" t="s">
        <v>131</v>
      </c>
      <c r="B16" s="60">
        <v>45603</v>
      </c>
      <c r="C16" s="201">
        <v>2507</v>
      </c>
      <c r="D16" s="83" t="s">
        <v>132</v>
      </c>
      <c r="E16" s="63"/>
      <c r="F16" s="63">
        <f t="shared" si="0"/>
        <v>40000</v>
      </c>
      <c r="G16" s="203">
        <f>144.77+294.5</f>
        <v>439.27</v>
      </c>
      <c r="H16" s="64">
        <f t="shared" si="1"/>
        <v>8489.25</v>
      </c>
      <c r="I16" s="64">
        <f t="shared" si="2"/>
        <v>31510.75</v>
      </c>
    </row>
    <row r="17" spans="1:9" x14ac:dyDescent="0.2">
      <c r="A17" s="208" t="s">
        <v>131</v>
      </c>
      <c r="B17" s="60">
        <v>45603</v>
      </c>
      <c r="C17" s="201">
        <v>9500</v>
      </c>
      <c r="D17" s="83" t="s">
        <v>133</v>
      </c>
      <c r="E17" s="63"/>
      <c r="F17" s="63">
        <f t="shared" si="0"/>
        <v>40000</v>
      </c>
      <c r="G17" s="203">
        <f>217.5+2706</f>
        <v>2923.5</v>
      </c>
      <c r="H17" s="64">
        <f t="shared" si="1"/>
        <v>11412.75</v>
      </c>
      <c r="I17" s="64">
        <f t="shared" si="2"/>
        <v>28587.25</v>
      </c>
    </row>
    <row r="18" spans="1:9" x14ac:dyDescent="0.2">
      <c r="A18" s="208" t="s">
        <v>151</v>
      </c>
      <c r="B18" s="60">
        <v>45635</v>
      </c>
      <c r="C18" s="201">
        <v>2507</v>
      </c>
      <c r="D18" s="83" t="s">
        <v>152</v>
      </c>
      <c r="E18" s="63"/>
      <c r="F18" s="63">
        <f t="shared" si="0"/>
        <v>40000</v>
      </c>
      <c r="G18" s="203">
        <f>68.15+123.41</f>
        <v>191.56</v>
      </c>
      <c r="H18" s="64">
        <f t="shared" si="1"/>
        <v>11604.31</v>
      </c>
      <c r="I18" s="64">
        <f t="shared" si="2"/>
        <v>28395.69</v>
      </c>
    </row>
    <row r="19" spans="1:9" x14ac:dyDescent="0.2">
      <c r="A19" s="208" t="s">
        <v>151</v>
      </c>
      <c r="B19" s="60">
        <v>45635</v>
      </c>
      <c r="C19" s="201">
        <v>9500</v>
      </c>
      <c r="D19" s="83" t="s">
        <v>153</v>
      </c>
      <c r="E19" s="63"/>
      <c r="F19" s="63">
        <f t="shared" si="0"/>
        <v>40000</v>
      </c>
      <c r="G19" s="203">
        <f>85+1189.1</f>
        <v>1274.0999999999999</v>
      </c>
      <c r="H19" s="64">
        <f t="shared" si="1"/>
        <v>12878.41</v>
      </c>
      <c r="I19" s="64">
        <f t="shared" si="2"/>
        <v>27121.59</v>
      </c>
    </row>
    <row r="20" spans="1:9" x14ac:dyDescent="0.2">
      <c r="A20" s="208" t="s">
        <v>178</v>
      </c>
      <c r="B20" s="259">
        <v>45666</v>
      </c>
      <c r="C20" s="260">
        <v>2507</v>
      </c>
      <c r="D20" s="261" t="s">
        <v>179</v>
      </c>
      <c r="E20" s="63"/>
      <c r="F20" s="63">
        <f t="shared" si="0"/>
        <v>40000</v>
      </c>
      <c r="G20" s="203">
        <f>65.61+79.24</f>
        <v>144.85</v>
      </c>
      <c r="H20" s="64">
        <f t="shared" si="1"/>
        <v>13023.26</v>
      </c>
      <c r="I20" s="64">
        <f t="shared" si="2"/>
        <v>26976.74</v>
      </c>
    </row>
    <row r="21" spans="1:9" x14ac:dyDescent="0.2">
      <c r="A21" s="208" t="s">
        <v>178</v>
      </c>
      <c r="B21" s="259">
        <v>45666</v>
      </c>
      <c r="C21" s="260">
        <v>9500</v>
      </c>
      <c r="D21" s="262" t="s">
        <v>180</v>
      </c>
      <c r="E21" s="63"/>
      <c r="F21" s="63">
        <f t="shared" si="0"/>
        <v>40000</v>
      </c>
      <c r="G21" s="203">
        <f>103.5+1344.2</f>
        <v>1447.7</v>
      </c>
      <c r="H21" s="64">
        <f t="shared" si="1"/>
        <v>14470.960000000001</v>
      </c>
      <c r="I21" s="64">
        <f t="shared" si="2"/>
        <v>25529.040000000001</v>
      </c>
    </row>
    <row r="22" spans="1:9" x14ac:dyDescent="0.2">
      <c r="A22" s="208" t="s">
        <v>200</v>
      </c>
      <c r="B22" s="259">
        <v>45699</v>
      </c>
      <c r="C22" s="260">
        <v>2507</v>
      </c>
      <c r="D22" s="261" t="s">
        <v>201</v>
      </c>
      <c r="E22" s="63"/>
      <c r="F22" s="63">
        <f t="shared" si="0"/>
        <v>40000</v>
      </c>
      <c r="G22" s="203">
        <f>65.61+81.34</f>
        <v>146.94999999999999</v>
      </c>
      <c r="H22" s="64">
        <f t="shared" si="1"/>
        <v>14617.910000000002</v>
      </c>
      <c r="I22" s="64">
        <f t="shared" si="2"/>
        <v>25382.09</v>
      </c>
    </row>
    <row r="23" spans="1:9" x14ac:dyDescent="0.2">
      <c r="A23" s="208" t="s">
        <v>200</v>
      </c>
      <c r="B23" s="259">
        <v>45699</v>
      </c>
      <c r="C23" s="260">
        <v>9500</v>
      </c>
      <c r="D23" s="262" t="s">
        <v>202</v>
      </c>
      <c r="E23" s="63"/>
      <c r="F23" s="63">
        <f t="shared" si="0"/>
        <v>40000</v>
      </c>
      <c r="G23" s="203">
        <f>96.5+1470.7</f>
        <v>1567.2</v>
      </c>
      <c r="H23" s="64">
        <f t="shared" si="1"/>
        <v>16185.110000000002</v>
      </c>
      <c r="I23" s="64">
        <f t="shared" si="2"/>
        <v>23814.89</v>
      </c>
    </row>
    <row r="24" spans="1:9" x14ac:dyDescent="0.2">
      <c r="A24" s="208" t="s">
        <v>207</v>
      </c>
      <c r="B24" s="269">
        <v>45723</v>
      </c>
      <c r="C24" s="270">
        <v>2507</v>
      </c>
      <c r="D24" s="261" t="s">
        <v>208</v>
      </c>
      <c r="E24" s="63"/>
      <c r="F24" s="63">
        <f t="shared" si="0"/>
        <v>40000</v>
      </c>
      <c r="G24" s="203">
        <f>84.24+306.42</f>
        <v>390.66</v>
      </c>
      <c r="H24" s="64">
        <f t="shared" si="1"/>
        <v>16575.770000000004</v>
      </c>
      <c r="I24" s="64">
        <f t="shared" si="2"/>
        <v>23424.23</v>
      </c>
    </row>
    <row r="25" spans="1:9" x14ac:dyDescent="0.2">
      <c r="A25" s="208" t="s">
        <v>207</v>
      </c>
      <c r="B25" s="269">
        <v>45723</v>
      </c>
      <c r="C25" s="270">
        <v>9500</v>
      </c>
      <c r="D25" s="262" t="s">
        <v>209</v>
      </c>
      <c r="E25" s="63"/>
      <c r="F25" s="63">
        <f t="shared" si="0"/>
        <v>40000</v>
      </c>
      <c r="G25" s="203">
        <f>117.5+1570.8</f>
        <v>1688.3</v>
      </c>
      <c r="H25" s="64">
        <f t="shared" si="1"/>
        <v>18264.070000000003</v>
      </c>
      <c r="I25" s="64">
        <f t="shared" si="2"/>
        <v>21735.93</v>
      </c>
    </row>
    <row r="26" spans="1:9" x14ac:dyDescent="0.2">
      <c r="A26" s="208" t="s">
        <v>213</v>
      </c>
      <c r="B26" s="269">
        <v>45756</v>
      </c>
      <c r="C26" s="270">
        <v>2507</v>
      </c>
      <c r="D26" s="261" t="s">
        <v>214</v>
      </c>
      <c r="E26" s="63"/>
      <c r="F26" s="63">
        <f t="shared" si="0"/>
        <v>40000</v>
      </c>
      <c r="G26" s="203">
        <f>150.69+220.88</f>
        <v>371.57</v>
      </c>
      <c r="H26" s="64">
        <f t="shared" si="1"/>
        <v>18635.640000000003</v>
      </c>
      <c r="I26" s="64">
        <f t="shared" si="2"/>
        <v>21364.36</v>
      </c>
    </row>
    <row r="27" spans="1:9" x14ac:dyDescent="0.2">
      <c r="A27" s="208" t="s">
        <v>213</v>
      </c>
      <c r="B27" s="269">
        <v>45756</v>
      </c>
      <c r="C27" s="270">
        <v>9500</v>
      </c>
      <c r="D27" s="262" t="s">
        <v>215</v>
      </c>
      <c r="E27" s="63"/>
      <c r="F27" s="63">
        <f t="shared" si="0"/>
        <v>40000</v>
      </c>
      <c r="G27" s="203">
        <f>208+2450.8</f>
        <v>2658.8</v>
      </c>
      <c r="H27" s="64">
        <f t="shared" si="1"/>
        <v>21294.440000000002</v>
      </c>
      <c r="I27" s="64">
        <f t="shared" si="2"/>
        <v>18705.560000000001</v>
      </c>
    </row>
    <row r="28" spans="1:9" x14ac:dyDescent="0.2">
      <c r="A28" s="208" t="s">
        <v>228</v>
      </c>
      <c r="B28" s="269">
        <v>45786</v>
      </c>
      <c r="C28" s="270">
        <v>2507</v>
      </c>
      <c r="D28" s="261" t="s">
        <v>229</v>
      </c>
      <c r="E28" s="63"/>
      <c r="F28" s="63">
        <f t="shared" si="0"/>
        <v>40000</v>
      </c>
      <c r="G28" s="203">
        <f>104.56+140.24</f>
        <v>244.8</v>
      </c>
      <c r="H28" s="64">
        <f t="shared" si="1"/>
        <v>21539.24</v>
      </c>
      <c r="I28" s="64">
        <f t="shared" si="2"/>
        <v>18460.760000000002</v>
      </c>
    </row>
    <row r="29" spans="1:9" x14ac:dyDescent="0.2">
      <c r="A29" s="208" t="s">
        <v>228</v>
      </c>
      <c r="B29" s="269">
        <v>45786</v>
      </c>
      <c r="C29" s="270">
        <v>9500</v>
      </c>
      <c r="D29" s="262" t="s">
        <v>230</v>
      </c>
      <c r="E29" s="63"/>
      <c r="F29" s="63">
        <f t="shared" si="0"/>
        <v>40000</v>
      </c>
      <c r="G29" s="203">
        <f>131+1548.8</f>
        <v>1679.8</v>
      </c>
      <c r="H29" s="64">
        <f t="shared" si="1"/>
        <v>23219.040000000001</v>
      </c>
      <c r="I29" s="64">
        <f t="shared" si="2"/>
        <v>16780.960000000003</v>
      </c>
    </row>
    <row r="30" spans="1:9" x14ac:dyDescent="0.2">
      <c r="A30" s="208" t="s">
        <v>231</v>
      </c>
      <c r="B30" s="269">
        <v>45817</v>
      </c>
      <c r="C30" s="270">
        <v>2507</v>
      </c>
      <c r="D30" s="261" t="s">
        <v>232</v>
      </c>
      <c r="E30" s="63"/>
      <c r="F30" s="63">
        <f t="shared" si="0"/>
        <v>40000</v>
      </c>
      <c r="G30" s="203">
        <f>96.51+79.24</f>
        <v>175.75</v>
      </c>
      <c r="H30" s="64">
        <f t="shared" si="1"/>
        <v>23394.79</v>
      </c>
      <c r="I30" s="64">
        <f t="shared" si="2"/>
        <v>16605.210000000003</v>
      </c>
    </row>
    <row r="31" spans="1:9" x14ac:dyDescent="0.2">
      <c r="A31" s="208" t="s">
        <v>231</v>
      </c>
      <c r="B31" s="269">
        <v>45817</v>
      </c>
      <c r="C31" s="270">
        <v>9500</v>
      </c>
      <c r="D31" s="262" t="s">
        <v>233</v>
      </c>
      <c r="E31" s="63"/>
      <c r="F31" s="63">
        <f t="shared" si="0"/>
        <v>40000</v>
      </c>
      <c r="G31" s="203">
        <f>112+1262.8</f>
        <v>1374.8</v>
      </c>
      <c r="H31" s="64">
        <f t="shared" si="1"/>
        <v>24769.59</v>
      </c>
      <c r="I31" s="64">
        <f t="shared" si="2"/>
        <v>15230.410000000003</v>
      </c>
    </row>
    <row r="32" spans="1:9" x14ac:dyDescent="0.2">
      <c r="A32" s="208" t="s">
        <v>240</v>
      </c>
      <c r="B32" s="269">
        <v>45848</v>
      </c>
      <c r="C32" s="270">
        <v>2507</v>
      </c>
      <c r="D32" s="261" t="s">
        <v>241</v>
      </c>
      <c r="E32" s="63"/>
      <c r="F32" s="63">
        <f t="shared" si="0"/>
        <v>40000</v>
      </c>
      <c r="G32" s="203">
        <f>60.96+70.82</f>
        <v>131.78</v>
      </c>
      <c r="H32" s="64">
        <f t="shared" si="1"/>
        <v>24901.37</v>
      </c>
      <c r="I32" s="64">
        <f t="shared" si="2"/>
        <v>15098.630000000003</v>
      </c>
    </row>
    <row r="33" spans="1:9" x14ac:dyDescent="0.2">
      <c r="A33" s="208" t="s">
        <v>240</v>
      </c>
      <c r="B33" s="269">
        <v>45848</v>
      </c>
      <c r="C33" s="270">
        <v>9500</v>
      </c>
      <c r="D33" s="262" t="s">
        <v>242</v>
      </c>
      <c r="E33" s="63"/>
      <c r="F33" s="63">
        <f t="shared" si="0"/>
        <v>40000</v>
      </c>
      <c r="G33" s="203">
        <f>90.5+931.7</f>
        <v>1022.2</v>
      </c>
      <c r="H33" s="64">
        <f t="shared" si="1"/>
        <v>25923.57</v>
      </c>
      <c r="I33" s="64">
        <f t="shared" si="2"/>
        <v>14076.430000000002</v>
      </c>
    </row>
    <row r="34" spans="1:9" ht="12.75" customHeight="1" x14ac:dyDescent="0.2">
      <c r="A34" s="208" t="s">
        <v>265</v>
      </c>
      <c r="B34" s="60">
        <v>45911</v>
      </c>
      <c r="C34" s="270">
        <v>2507</v>
      </c>
      <c r="D34" s="302" t="s">
        <v>266</v>
      </c>
      <c r="E34" s="63"/>
      <c r="F34" s="63">
        <f t="shared" si="0"/>
        <v>40000</v>
      </c>
      <c r="G34" s="203">
        <v>169.68</v>
      </c>
      <c r="H34" s="64">
        <f t="shared" si="1"/>
        <v>26093.25</v>
      </c>
      <c r="I34" s="64">
        <f t="shared" si="2"/>
        <v>13906.750000000002</v>
      </c>
    </row>
    <row r="35" spans="1:9" ht="12.75" customHeight="1" x14ac:dyDescent="0.2">
      <c r="A35" s="208" t="s">
        <v>265</v>
      </c>
      <c r="B35" s="60">
        <v>45911</v>
      </c>
      <c r="C35" s="270">
        <v>9500</v>
      </c>
      <c r="D35" s="302" t="s">
        <v>266</v>
      </c>
      <c r="E35" s="63"/>
      <c r="F35" s="63">
        <f t="shared" si="0"/>
        <v>40000</v>
      </c>
      <c r="G35" s="203">
        <v>1854.9</v>
      </c>
      <c r="H35" s="64">
        <f t="shared" si="1"/>
        <v>27948.15</v>
      </c>
      <c r="I35" s="64">
        <f t="shared" si="2"/>
        <v>12051.850000000002</v>
      </c>
    </row>
    <row r="36" spans="1:9" ht="12.75" customHeight="1" x14ac:dyDescent="0.2">
      <c r="A36" s="208" t="s">
        <v>271</v>
      </c>
      <c r="B36" s="269">
        <v>45908</v>
      </c>
      <c r="C36" s="270">
        <v>2507</v>
      </c>
      <c r="D36" s="261" t="s">
        <v>272</v>
      </c>
      <c r="E36" s="63"/>
      <c r="F36" s="63">
        <f t="shared" si="0"/>
        <v>40000</v>
      </c>
      <c r="G36" s="203">
        <f>85.01+122.43</f>
        <v>207.44</v>
      </c>
      <c r="H36" s="64">
        <f t="shared" si="1"/>
        <v>28155.59</v>
      </c>
      <c r="I36" s="64">
        <f t="shared" si="2"/>
        <v>11844.410000000002</v>
      </c>
    </row>
    <row r="37" spans="1:9" ht="12.75" customHeight="1" x14ac:dyDescent="0.2">
      <c r="A37" s="208" t="s">
        <v>271</v>
      </c>
      <c r="B37" s="269">
        <v>45908</v>
      </c>
      <c r="C37" s="270">
        <v>9500</v>
      </c>
      <c r="D37" s="262" t="s">
        <v>273</v>
      </c>
      <c r="E37" s="63"/>
      <c r="F37" s="63">
        <f t="shared" si="0"/>
        <v>40000</v>
      </c>
      <c r="G37" s="203">
        <f>97+1502.6</f>
        <v>1599.6</v>
      </c>
      <c r="H37" s="64">
        <f t="shared" si="1"/>
        <v>29755.19</v>
      </c>
      <c r="I37" s="64">
        <f t="shared" si="2"/>
        <v>10244.810000000001</v>
      </c>
    </row>
    <row r="38" spans="1:9" ht="12.75" customHeight="1" x14ac:dyDescent="0.2">
      <c r="A38" s="303" t="s">
        <v>280</v>
      </c>
      <c r="B38" s="304">
        <v>45937</v>
      </c>
      <c r="C38" s="270" t="s">
        <v>281</v>
      </c>
      <c r="D38" s="261" t="s">
        <v>282</v>
      </c>
      <c r="E38" s="63"/>
      <c r="F38" s="63">
        <f t="shared" si="0"/>
        <v>40000</v>
      </c>
      <c r="G38" s="203">
        <f>60.53+133.14</f>
        <v>193.67</v>
      </c>
      <c r="H38" s="64">
        <f t="shared" si="1"/>
        <v>29948.859999999997</v>
      </c>
      <c r="I38" s="64">
        <f t="shared" si="2"/>
        <v>10051.140000000001</v>
      </c>
    </row>
    <row r="39" spans="1:9" ht="12.75" customHeight="1" x14ac:dyDescent="0.2">
      <c r="A39" s="303" t="s">
        <v>280</v>
      </c>
      <c r="B39" s="304">
        <v>45937</v>
      </c>
      <c r="C39" s="270">
        <v>9500</v>
      </c>
      <c r="D39" s="84" t="s">
        <v>283</v>
      </c>
      <c r="E39" s="63"/>
      <c r="F39" s="63">
        <f t="shared" si="0"/>
        <v>40000</v>
      </c>
      <c r="G39" s="203">
        <f>53.5+943.8</f>
        <v>997.3</v>
      </c>
      <c r="H39" s="64">
        <f t="shared" si="1"/>
        <v>30946.159999999996</v>
      </c>
      <c r="I39" s="64">
        <f t="shared" si="2"/>
        <v>9053.840000000002</v>
      </c>
    </row>
    <row r="40" spans="1:9" ht="12.75" customHeight="1" x14ac:dyDescent="0.2">
      <c r="A40" s="303" t="s">
        <v>291</v>
      </c>
      <c r="B40" s="304">
        <v>45968</v>
      </c>
      <c r="C40" s="270" t="s">
        <v>281</v>
      </c>
      <c r="D40" s="261" t="s">
        <v>292</v>
      </c>
      <c r="E40" s="63"/>
      <c r="F40" s="63">
        <f t="shared" si="0"/>
        <v>40000</v>
      </c>
      <c r="G40" s="203">
        <v>75.92</v>
      </c>
      <c r="H40" s="64">
        <f t="shared" si="1"/>
        <v>31022.079999999994</v>
      </c>
      <c r="I40" s="64">
        <f t="shared" si="2"/>
        <v>8977.9200000000019</v>
      </c>
    </row>
    <row r="41" spans="1:9" ht="12.75" customHeight="1" x14ac:dyDescent="0.2">
      <c r="A41" s="303" t="s">
        <v>291</v>
      </c>
      <c r="B41" s="304">
        <v>45968</v>
      </c>
      <c r="C41" s="270">
        <v>9500</v>
      </c>
      <c r="D41" s="84" t="s">
        <v>293</v>
      </c>
      <c r="E41" s="63"/>
      <c r="F41" s="63">
        <f t="shared" si="0"/>
        <v>40000</v>
      </c>
      <c r="G41" s="203">
        <v>753.1</v>
      </c>
      <c r="H41" s="64">
        <f t="shared" si="1"/>
        <v>31775.179999999993</v>
      </c>
      <c r="I41" s="64">
        <f t="shared" si="2"/>
        <v>8224.8200000000015</v>
      </c>
    </row>
    <row r="42" spans="1:9" ht="12.75" customHeight="1" x14ac:dyDescent="0.25">
      <c r="A42" s="303" t="s">
        <v>296</v>
      </c>
      <c r="B42" s="304">
        <v>45996</v>
      </c>
      <c r="C42" s="325" t="s">
        <v>281</v>
      </c>
      <c r="D42" s="261" t="s">
        <v>297</v>
      </c>
      <c r="E42"/>
      <c r="F42" s="63">
        <f t="shared" si="0"/>
        <v>40000</v>
      </c>
      <c r="G42" s="203">
        <v>134.5</v>
      </c>
      <c r="H42" s="64">
        <f t="shared" si="1"/>
        <v>31909.679999999993</v>
      </c>
      <c r="I42" s="64">
        <f t="shared" si="2"/>
        <v>8090.3200000000015</v>
      </c>
    </row>
    <row r="43" spans="1:9" ht="12.75" customHeight="1" x14ac:dyDescent="0.25">
      <c r="A43" s="303" t="s">
        <v>296</v>
      </c>
      <c r="B43" s="304">
        <v>45996</v>
      </c>
      <c r="C43" s="326">
        <v>9500</v>
      </c>
      <c r="D43" s="84" t="s">
        <v>298</v>
      </c>
      <c r="E43"/>
      <c r="F43" s="63">
        <f t="shared" si="0"/>
        <v>40000</v>
      </c>
      <c r="G43" s="203">
        <v>857.4</v>
      </c>
      <c r="H43" s="64">
        <f t="shared" si="1"/>
        <v>32767.079999999994</v>
      </c>
      <c r="I43" s="64">
        <f t="shared" si="2"/>
        <v>7232.9200000000019</v>
      </c>
    </row>
    <row r="44" spans="1:9" ht="12.75" customHeight="1" x14ac:dyDescent="0.2">
      <c r="A44" s="208"/>
      <c r="B44" s="259"/>
      <c r="C44" s="270"/>
      <c r="D44" s="262"/>
      <c r="E44" s="63"/>
      <c r="F44" s="63">
        <f t="shared" si="0"/>
        <v>40000</v>
      </c>
      <c r="G44" s="275"/>
      <c r="H44" s="64">
        <f t="shared" si="1"/>
        <v>32767.079999999994</v>
      </c>
      <c r="I44" s="64">
        <f t="shared" si="2"/>
        <v>7232.9200000000019</v>
      </c>
    </row>
    <row r="45" spans="1:9" x14ac:dyDescent="0.2">
      <c r="A45" s="73"/>
      <c r="B45" s="61"/>
      <c r="C45" s="270"/>
      <c r="D45" s="69"/>
      <c r="E45" s="64"/>
      <c r="F45" s="64"/>
      <c r="G45" s="64"/>
      <c r="H45" s="64"/>
      <c r="I45" s="64"/>
    </row>
    <row r="46" spans="1:9" ht="13.5" thickBot="1" x14ac:dyDescent="0.25">
      <c r="A46" s="73"/>
      <c r="B46" s="70"/>
      <c r="C46" s="270"/>
      <c r="D46" s="71" t="s">
        <v>28</v>
      </c>
      <c r="E46" s="72">
        <f>SUM(E9:E45)</f>
        <v>40000</v>
      </c>
      <c r="F46" s="72"/>
      <c r="G46" s="72">
        <f>SUM(G9:G45)</f>
        <v>32767.079999999994</v>
      </c>
      <c r="H46" s="72"/>
      <c r="I46" s="72">
        <f>E46-G46</f>
        <v>7232.9200000000055</v>
      </c>
    </row>
    <row r="47" spans="1:9" ht="13.5" thickTop="1" x14ac:dyDescent="0.2">
      <c r="A47" s="73"/>
      <c r="B47" s="61"/>
      <c r="C47" s="270"/>
      <c r="D47" s="69"/>
      <c r="E47" s="64"/>
      <c r="F47" s="64"/>
      <c r="G47" s="64"/>
      <c r="H47" s="64"/>
      <c r="I47" s="64"/>
    </row>
    <row r="48" spans="1:9" x14ac:dyDescent="0.2">
      <c r="A48" s="73"/>
      <c r="B48" s="61"/>
      <c r="C48" s="270"/>
      <c r="D48" s="69"/>
      <c r="E48" s="64"/>
      <c r="F48" s="64"/>
      <c r="G48" s="64"/>
      <c r="H48" s="64"/>
      <c r="I48" s="64"/>
    </row>
    <row r="49" spans="1:9" x14ac:dyDescent="0.2">
      <c r="A49" s="73"/>
      <c r="B49" s="61"/>
      <c r="C49" s="270"/>
      <c r="D49" s="69"/>
      <c r="E49" s="64"/>
      <c r="F49" s="64"/>
      <c r="G49" s="64"/>
      <c r="H49" s="64"/>
      <c r="I49" s="64"/>
    </row>
    <row r="50" spans="1:9" x14ac:dyDescent="0.2">
      <c r="A50" s="73"/>
      <c r="B50" s="61"/>
      <c r="C50" s="270"/>
      <c r="D50" s="69"/>
      <c r="E50" s="64"/>
      <c r="F50" s="64"/>
      <c r="G50" s="64"/>
      <c r="H50" s="64"/>
      <c r="I50" s="64"/>
    </row>
    <row r="51" spans="1:9" x14ac:dyDescent="0.2">
      <c r="A51" s="73"/>
      <c r="B51" s="61"/>
      <c r="C51" s="61"/>
      <c r="D51" s="69"/>
      <c r="E51" s="64"/>
      <c r="F51" s="64"/>
      <c r="G51" s="64"/>
      <c r="H51" s="64"/>
      <c r="I51" s="64"/>
    </row>
    <row r="52" spans="1:9" x14ac:dyDescent="0.2">
      <c r="A52" s="73"/>
      <c r="B52" s="61"/>
      <c r="C52" s="61"/>
      <c r="D52" s="69"/>
      <c r="E52" s="64"/>
      <c r="F52" s="64"/>
      <c r="G52" s="64"/>
      <c r="H52" s="64"/>
      <c r="I52" s="64"/>
    </row>
    <row r="53" spans="1:9" x14ac:dyDescent="0.2">
      <c r="A53" s="73"/>
      <c r="B53" s="61"/>
      <c r="C53" s="61"/>
      <c r="D53" s="69"/>
      <c r="E53" s="64"/>
      <c r="F53" s="64"/>
      <c r="G53" s="64"/>
      <c r="H53" s="64"/>
      <c r="I53" s="64"/>
    </row>
    <row r="54" spans="1:9" x14ac:dyDescent="0.2">
      <c r="A54" s="73"/>
      <c r="B54" s="61"/>
      <c r="C54" s="61"/>
      <c r="D54" s="69"/>
      <c r="E54" s="64"/>
      <c r="F54" s="64"/>
      <c r="G54" s="64"/>
      <c r="H54" s="64"/>
      <c r="I54" s="64"/>
    </row>
    <row r="55" spans="1:9" x14ac:dyDescent="0.2">
      <c r="A55" s="73"/>
      <c r="B55" s="61"/>
      <c r="C55" s="61"/>
      <c r="D55" s="69"/>
      <c r="E55" s="45"/>
      <c r="F55" s="74"/>
      <c r="G55" s="75"/>
      <c r="H55" s="75"/>
      <c r="I55" s="45"/>
    </row>
    <row r="56" spans="1:9" x14ac:dyDescent="0.2">
      <c r="A56" s="73"/>
      <c r="B56" s="61"/>
      <c r="C56" s="61"/>
      <c r="D56" s="69"/>
      <c r="E56" s="45"/>
      <c r="F56" s="74"/>
      <c r="G56" s="75"/>
      <c r="H56" s="75"/>
      <c r="I56" s="45"/>
    </row>
    <row r="57" spans="1:9" x14ac:dyDescent="0.2">
      <c r="A57" s="73"/>
      <c r="B57" s="61"/>
      <c r="C57" s="61"/>
      <c r="D57" s="69"/>
      <c r="E57" s="45"/>
      <c r="F57" s="74"/>
      <c r="G57" s="75"/>
      <c r="H57" s="75"/>
      <c r="I57" s="45"/>
    </row>
    <row r="58" spans="1:9" x14ac:dyDescent="0.2">
      <c r="A58" s="73"/>
      <c r="B58" s="61"/>
      <c r="C58" s="61"/>
      <c r="D58" s="69"/>
      <c r="E58" s="45"/>
      <c r="F58" s="74"/>
      <c r="G58" s="75"/>
      <c r="H58" s="75"/>
      <c r="I58" s="45"/>
    </row>
    <row r="59" spans="1:9" x14ac:dyDescent="0.2">
      <c r="A59" s="73"/>
      <c r="B59" s="61"/>
      <c r="C59" s="61"/>
      <c r="D59" s="69"/>
      <c r="E59" s="45"/>
      <c r="F59" s="74"/>
      <c r="G59" s="75"/>
      <c r="H59" s="75"/>
      <c r="I59" s="45"/>
    </row>
    <row r="60" spans="1:9" x14ac:dyDescent="0.2">
      <c r="A60" s="73"/>
      <c r="B60" s="61"/>
      <c r="C60" s="61"/>
      <c r="D60" s="69"/>
      <c r="E60" s="45"/>
      <c r="F60" s="74"/>
      <c r="G60" s="75"/>
      <c r="H60" s="75"/>
      <c r="I60" s="45"/>
    </row>
    <row r="61" spans="1:9" x14ac:dyDescent="0.2">
      <c r="A61" s="73"/>
      <c r="B61" s="61"/>
      <c r="C61" s="61"/>
      <c r="D61" s="69"/>
      <c r="E61" s="45"/>
      <c r="F61" s="74"/>
      <c r="G61" s="75"/>
      <c r="H61" s="75"/>
      <c r="I61" s="45"/>
    </row>
    <row r="62" spans="1:9" x14ac:dyDescent="0.2">
      <c r="A62" s="73"/>
      <c r="B62" s="61"/>
      <c r="C62" s="61"/>
      <c r="D62" s="69"/>
      <c r="E62" s="45"/>
      <c r="F62" s="74"/>
      <c r="G62" s="75"/>
      <c r="H62" s="75"/>
      <c r="I62" s="45"/>
    </row>
    <row r="63" spans="1:9" x14ac:dyDescent="0.2">
      <c r="A63" s="73"/>
      <c r="B63" s="61"/>
      <c r="C63" s="61"/>
      <c r="D63" s="69"/>
      <c r="E63" s="45"/>
      <c r="F63" s="74"/>
      <c r="G63" s="75"/>
      <c r="H63" s="75"/>
      <c r="I63" s="45"/>
    </row>
    <row r="64" spans="1:9" x14ac:dyDescent="0.2">
      <c r="A64" s="73"/>
      <c r="B64" s="61"/>
      <c r="C64" s="61"/>
      <c r="D64" s="69"/>
      <c r="E64" s="45"/>
      <c r="F64" s="74"/>
      <c r="G64" s="75"/>
      <c r="H64" s="75"/>
      <c r="I64" s="45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  <row r="628" spans="6:6" x14ac:dyDescent="0.2">
      <c r="F628" s="79"/>
    </row>
    <row r="629" spans="6:6" x14ac:dyDescent="0.2">
      <c r="F629" s="79"/>
    </row>
    <row r="630" spans="6:6" x14ac:dyDescent="0.2">
      <c r="F630" s="79"/>
    </row>
    <row r="631" spans="6:6" x14ac:dyDescent="0.2">
      <c r="F631" s="79"/>
    </row>
    <row r="632" spans="6:6" x14ac:dyDescent="0.2">
      <c r="F632" s="79"/>
    </row>
    <row r="633" spans="6:6" x14ac:dyDescent="0.2">
      <c r="F633" s="79"/>
    </row>
    <row r="634" spans="6:6" x14ac:dyDescent="0.2">
      <c r="F634" s="79"/>
    </row>
    <row r="635" spans="6:6" x14ac:dyDescent="0.2">
      <c r="F635" s="79"/>
    </row>
    <row r="636" spans="6:6" x14ac:dyDescent="0.2">
      <c r="F636" s="79"/>
    </row>
    <row r="637" spans="6:6" x14ac:dyDescent="0.2">
      <c r="F637" s="79"/>
    </row>
    <row r="638" spans="6:6" x14ac:dyDescent="0.2">
      <c r="F638" s="79"/>
    </row>
    <row r="639" spans="6:6" x14ac:dyDescent="0.2">
      <c r="F639" s="79"/>
    </row>
    <row r="640" spans="6:6" x14ac:dyDescent="0.2">
      <c r="F640" s="79"/>
    </row>
    <row r="641" spans="6:6" x14ac:dyDescent="0.2">
      <c r="F641" s="79"/>
    </row>
    <row r="642" spans="6:6" x14ac:dyDescent="0.2">
      <c r="F642" s="79"/>
    </row>
    <row r="643" spans="6:6" x14ac:dyDescent="0.2">
      <c r="F643" s="79"/>
    </row>
    <row r="644" spans="6:6" x14ac:dyDescent="0.2">
      <c r="F644" s="79"/>
    </row>
    <row r="645" spans="6:6" x14ac:dyDescent="0.2">
      <c r="F645" s="79"/>
    </row>
    <row r="646" spans="6:6" x14ac:dyDescent="0.2">
      <c r="F646" s="79"/>
    </row>
    <row r="647" spans="6:6" x14ac:dyDescent="0.2">
      <c r="F647" s="79"/>
    </row>
    <row r="648" spans="6:6" x14ac:dyDescent="0.2">
      <c r="F648" s="79"/>
    </row>
    <row r="649" spans="6:6" x14ac:dyDescent="0.2">
      <c r="F649" s="79"/>
    </row>
    <row r="650" spans="6:6" x14ac:dyDescent="0.2">
      <c r="F650" s="79"/>
    </row>
  </sheetData>
  <pageMargins left="0.25" right="0.25" top="0.95" bottom="0.75" header="0.09" footer="0.3"/>
  <pageSetup scale="5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1"/>
  <sheetViews>
    <sheetView zoomScaleNormal="100" workbookViewId="0">
      <selection activeCell="K10" sqref="K10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44.28515625" style="45" customWidth="1"/>
    <col min="6" max="6" width="19.42578125" style="75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#9420.00'!B2</f>
        <v>Project # 9420.00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#9420.00'!B3</f>
        <v>Program code 942000</v>
      </c>
      <c r="E3" s="8" t="str">
        <f>'RECAP #9420.00'!E3</f>
        <v>Major Program 4D01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227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#9420.00'!B6</f>
        <v>Project Manager - James T.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ht="15" customHeight="1" x14ac:dyDescent="0.2">
      <c r="A9" s="68" t="s">
        <v>167</v>
      </c>
      <c r="B9" s="60">
        <v>45660</v>
      </c>
      <c r="C9" s="93" t="s">
        <v>165</v>
      </c>
      <c r="D9" s="93" t="s">
        <v>166</v>
      </c>
      <c r="E9" s="257" t="s">
        <v>168</v>
      </c>
      <c r="F9" s="92" t="s">
        <v>164</v>
      </c>
      <c r="G9" s="203">
        <v>1191.1600000000001</v>
      </c>
      <c r="H9" s="75">
        <f>G9</f>
        <v>1191.1600000000001</v>
      </c>
    </row>
    <row r="10" spans="1:30" ht="14.25" customHeight="1" x14ac:dyDescent="0.2">
      <c r="A10" s="208" t="s">
        <v>213</v>
      </c>
      <c r="B10" s="269">
        <v>45756</v>
      </c>
      <c r="C10" s="270">
        <v>2507</v>
      </c>
      <c r="D10" s="93"/>
      <c r="E10" s="257" t="s">
        <v>216</v>
      </c>
      <c r="F10" s="271" t="s">
        <v>217</v>
      </c>
      <c r="G10" s="203">
        <v>2354.35</v>
      </c>
      <c r="H10" s="75">
        <f>H9+G10</f>
        <v>3545.51</v>
      </c>
    </row>
    <row r="11" spans="1:30" x14ac:dyDescent="0.2">
      <c r="A11" s="91" t="s">
        <v>277</v>
      </c>
      <c r="B11" s="60">
        <v>45933</v>
      </c>
      <c r="C11" s="270">
        <v>9500</v>
      </c>
      <c r="D11" s="60" t="s">
        <v>276</v>
      </c>
      <c r="E11" s="257" t="s">
        <v>274</v>
      </c>
      <c r="F11" s="271" t="s">
        <v>275</v>
      </c>
      <c r="G11" s="203">
        <v>520.1</v>
      </c>
      <c r="H11" s="75">
        <f t="shared" ref="H11:H20" si="0">H10+G11</f>
        <v>4065.61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G12" s="268"/>
      <c r="H12" s="75">
        <f t="shared" si="0"/>
        <v>4065.61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G13" s="268"/>
      <c r="H13" s="75">
        <f t="shared" si="0"/>
        <v>4065.61</v>
      </c>
    </row>
    <row r="14" spans="1:30" x14ac:dyDescent="0.2">
      <c r="A14" s="93"/>
      <c r="B14" s="60"/>
      <c r="C14" s="60"/>
      <c r="D14" s="60"/>
      <c r="F14" s="28"/>
      <c r="G14" s="268"/>
      <c r="H14" s="75">
        <f t="shared" si="0"/>
        <v>4065.61</v>
      </c>
    </row>
    <row r="15" spans="1:30" x14ac:dyDescent="0.2">
      <c r="A15" s="93"/>
      <c r="B15" s="60"/>
      <c r="C15" s="60"/>
      <c r="D15" s="60"/>
      <c r="E15" s="94"/>
      <c r="F15" s="28"/>
      <c r="G15" s="268"/>
      <c r="H15" s="75">
        <f t="shared" si="0"/>
        <v>4065.61</v>
      </c>
    </row>
    <row r="16" spans="1:30" x14ac:dyDescent="0.2">
      <c r="A16" s="93"/>
      <c r="B16" s="60"/>
      <c r="C16" s="60"/>
      <c r="D16" s="60"/>
      <c r="F16" s="28"/>
      <c r="G16" s="268"/>
      <c r="H16" s="75">
        <f t="shared" si="0"/>
        <v>4065.61</v>
      </c>
    </row>
    <row r="17" spans="1:30" x14ac:dyDescent="0.2">
      <c r="B17" s="60"/>
      <c r="C17" s="60"/>
      <c r="D17" s="60"/>
      <c r="F17" s="28"/>
      <c r="G17" s="268"/>
      <c r="H17" s="75">
        <f t="shared" si="0"/>
        <v>4065.61</v>
      </c>
    </row>
    <row r="18" spans="1:30" x14ac:dyDescent="0.2">
      <c r="B18" s="60"/>
      <c r="C18" s="60"/>
      <c r="D18" s="60"/>
      <c r="F18" s="28"/>
      <c r="G18" s="268"/>
      <c r="H18" s="75">
        <f t="shared" si="0"/>
        <v>4065.61</v>
      </c>
    </row>
    <row r="19" spans="1:30" x14ac:dyDescent="0.2">
      <c r="B19" s="60"/>
      <c r="C19" s="60"/>
      <c r="D19" s="60"/>
      <c r="F19" s="28"/>
      <c r="G19" s="268"/>
      <c r="H19" s="75">
        <f t="shared" si="0"/>
        <v>4065.61</v>
      </c>
    </row>
    <row r="20" spans="1:30" x14ac:dyDescent="0.2">
      <c r="B20" s="60"/>
      <c r="C20" s="60"/>
      <c r="D20" s="60"/>
      <c r="F20" s="28"/>
      <c r="G20" s="268"/>
      <c r="H20" s="75">
        <f t="shared" si="0"/>
        <v>4065.61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4065.61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0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IV627"/>
  <sheetViews>
    <sheetView zoomScaleNormal="100" workbookViewId="0">
      <selection activeCell="B62" sqref="B6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71093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89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13" t="s">
        <v>5</v>
      </c>
    </row>
    <row r="9" spans="1:9" x14ac:dyDescent="0.2">
      <c r="A9" s="231" t="s">
        <v>97</v>
      </c>
      <c r="B9" s="232">
        <v>45478</v>
      </c>
      <c r="C9" s="233" t="s">
        <v>82</v>
      </c>
      <c r="D9" s="234">
        <v>75929.320000000007</v>
      </c>
      <c r="E9" s="235">
        <f>D9</f>
        <v>75929.320000000007</v>
      </c>
      <c r="F9" s="236"/>
      <c r="G9" s="236"/>
      <c r="H9" s="236">
        <f>E9</f>
        <v>75929.320000000007</v>
      </c>
    </row>
    <row r="10" spans="1:9" x14ac:dyDescent="0.2">
      <c r="A10" s="231" t="s">
        <v>101</v>
      </c>
      <c r="B10" s="237">
        <v>45512</v>
      </c>
      <c r="C10" s="233" t="s">
        <v>102</v>
      </c>
      <c r="D10" s="235"/>
      <c r="E10" s="235">
        <f t="shared" ref="E10:E21" si="0">E9+D10</f>
        <v>75929.320000000007</v>
      </c>
      <c r="F10" s="238">
        <v>13456.74</v>
      </c>
      <c r="G10" s="236">
        <f t="shared" ref="G10:G21" si="1">G9+F10</f>
        <v>13456.74</v>
      </c>
      <c r="H10" s="236">
        <f t="shared" ref="H10:H21" si="2">H9-F10+D10</f>
        <v>62472.580000000009</v>
      </c>
    </row>
    <row r="11" spans="1:9" x14ac:dyDescent="0.2">
      <c r="A11" s="231" t="s">
        <v>97</v>
      </c>
      <c r="B11" s="232">
        <v>45541</v>
      </c>
      <c r="C11" s="233" t="s">
        <v>106</v>
      </c>
      <c r="D11" s="234">
        <v>7712.4</v>
      </c>
      <c r="E11" s="235">
        <f t="shared" si="0"/>
        <v>83641.72</v>
      </c>
      <c r="F11" s="238"/>
      <c r="G11" s="236">
        <f t="shared" si="1"/>
        <v>13456.74</v>
      </c>
      <c r="H11" s="236">
        <f t="shared" si="2"/>
        <v>70184.98000000001</v>
      </c>
    </row>
    <row r="12" spans="1:9" x14ac:dyDescent="0.2">
      <c r="A12" s="231" t="s">
        <v>108</v>
      </c>
      <c r="B12" s="232">
        <v>45548</v>
      </c>
      <c r="C12" s="233" t="s">
        <v>109</v>
      </c>
      <c r="D12" s="235"/>
      <c r="E12" s="235">
        <f t="shared" si="0"/>
        <v>83641.72</v>
      </c>
      <c r="F12" s="238">
        <v>13861.42</v>
      </c>
      <c r="G12" s="236">
        <f t="shared" si="1"/>
        <v>27318.16</v>
      </c>
      <c r="H12" s="236">
        <f t="shared" si="2"/>
        <v>56323.560000000012</v>
      </c>
    </row>
    <row r="13" spans="1:9" x14ac:dyDescent="0.2">
      <c r="A13" s="231" t="s">
        <v>119</v>
      </c>
      <c r="B13" s="232">
        <v>45567</v>
      </c>
      <c r="C13" s="233" t="s">
        <v>120</v>
      </c>
      <c r="D13" s="235"/>
      <c r="E13" s="235">
        <f t="shared" si="0"/>
        <v>83641.72</v>
      </c>
      <c r="F13" s="238">
        <v>14921.06</v>
      </c>
      <c r="G13" s="236">
        <f t="shared" si="1"/>
        <v>42239.22</v>
      </c>
      <c r="H13" s="236">
        <f t="shared" si="2"/>
        <v>41402.500000000015</v>
      </c>
    </row>
    <row r="14" spans="1:9" x14ac:dyDescent="0.2">
      <c r="A14" s="231" t="s">
        <v>136</v>
      </c>
      <c r="B14" s="232">
        <v>45608</v>
      </c>
      <c r="C14" s="233" t="s">
        <v>137</v>
      </c>
      <c r="D14" s="235"/>
      <c r="E14" s="235">
        <f t="shared" si="0"/>
        <v>83641.72</v>
      </c>
      <c r="F14" s="238">
        <v>17913.060000000001</v>
      </c>
      <c r="G14" s="236">
        <f t="shared" si="1"/>
        <v>60152.28</v>
      </c>
      <c r="H14" s="236">
        <f t="shared" si="2"/>
        <v>23489.440000000013</v>
      </c>
    </row>
    <row r="15" spans="1:9" x14ac:dyDescent="0.2">
      <c r="A15" s="231" t="s">
        <v>97</v>
      </c>
      <c r="B15" s="232">
        <v>45611</v>
      </c>
      <c r="C15" s="233" t="s">
        <v>122</v>
      </c>
      <c r="D15" s="234">
        <v>52939.82</v>
      </c>
      <c r="E15" s="235">
        <f t="shared" si="0"/>
        <v>136581.54</v>
      </c>
      <c r="F15" s="239"/>
      <c r="G15" s="236">
        <f t="shared" si="1"/>
        <v>60152.28</v>
      </c>
      <c r="H15" s="236">
        <f t="shared" si="2"/>
        <v>76429.260000000009</v>
      </c>
    </row>
    <row r="16" spans="1:9" x14ac:dyDescent="0.2">
      <c r="A16" s="231" t="s">
        <v>146</v>
      </c>
      <c r="B16" s="232">
        <v>45631</v>
      </c>
      <c r="C16" s="233" t="s">
        <v>149</v>
      </c>
      <c r="D16" s="240">
        <v>-12552.44</v>
      </c>
      <c r="E16" s="235">
        <f t="shared" si="0"/>
        <v>124029.1</v>
      </c>
      <c r="F16" s="239">
        <v>63876.82</v>
      </c>
      <c r="G16" s="236">
        <f t="shared" si="1"/>
        <v>124029.1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124029.1</v>
      </c>
      <c r="F17" s="239"/>
      <c r="G17" s="236">
        <f t="shared" si="1"/>
        <v>124029.1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124029.1</v>
      </c>
      <c r="F18" s="239"/>
      <c r="G18" s="236">
        <f t="shared" si="1"/>
        <v>124029.1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124029.1</v>
      </c>
      <c r="F19" s="236"/>
      <c r="G19" s="236">
        <f t="shared" si="1"/>
        <v>124029.1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124029.1</v>
      </c>
      <c r="F20" s="236"/>
      <c r="G20" s="236">
        <f t="shared" si="1"/>
        <v>124029.1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124029.1</v>
      </c>
      <c r="F21" s="236"/>
      <c r="G21" s="236">
        <f t="shared" si="1"/>
        <v>124029.1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124029.1</v>
      </c>
      <c r="E23" s="245"/>
      <c r="F23" s="245">
        <f>SUM(F9:F22)</f>
        <v>124029.1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93</v>
      </c>
      <c r="D26" s="236">
        <v>60789.919999999998</v>
      </c>
      <c r="E26" s="236"/>
      <c r="F26" s="236">
        <f>11056.74+11361.42+12212.91+12679.37+13479.48</f>
        <v>60789.919999999998</v>
      </c>
      <c r="G26" s="236"/>
      <c r="H26" s="236">
        <f>D26-F26</f>
        <v>0</v>
      </c>
    </row>
    <row r="27" spans="1:9" x14ac:dyDescent="0.2">
      <c r="C27" s="242" t="s">
        <v>94</v>
      </c>
      <c r="D27" s="236">
        <f>2000-1900.49</f>
        <v>99.509999999999991</v>
      </c>
      <c r="E27" s="236"/>
      <c r="F27" s="236">
        <f>99.51</f>
        <v>99.51</v>
      </c>
      <c r="G27" s="236"/>
      <c r="H27" s="236">
        <f>D27-F27</f>
        <v>0</v>
      </c>
    </row>
    <row r="28" spans="1:9" x14ac:dyDescent="0.2">
      <c r="C28" s="242" t="s">
        <v>95</v>
      </c>
      <c r="D28" s="236">
        <v>13139.4</v>
      </c>
      <c r="E28" s="236"/>
      <c r="F28" s="236">
        <f>2400+2500+2000+1200+5039.4</f>
        <v>13139.4</v>
      </c>
      <c r="G28" s="236"/>
      <c r="H28" s="236">
        <f>D28-F28</f>
        <v>0</v>
      </c>
    </row>
    <row r="29" spans="1:9" x14ac:dyDescent="0.2">
      <c r="C29" s="242" t="s">
        <v>106</v>
      </c>
      <c r="D29" s="236">
        <f>7712.4-871.42</f>
        <v>6840.98</v>
      </c>
      <c r="E29" s="236"/>
      <c r="F29" s="236">
        <f>708.15+3934.18+2198.65</f>
        <v>6840.98</v>
      </c>
      <c r="G29" s="236"/>
      <c r="H29" s="236">
        <f>D29-F29</f>
        <v>0</v>
      </c>
    </row>
    <row r="30" spans="1:9" x14ac:dyDescent="0.2">
      <c r="C30" s="242" t="s">
        <v>122</v>
      </c>
      <c r="D30" s="236">
        <f>52939.82-9780.53</f>
        <v>43159.29</v>
      </c>
      <c r="E30" s="236"/>
      <c r="F30" s="236">
        <f>13826.62+29332.67</f>
        <v>43159.29</v>
      </c>
      <c r="G30" s="236"/>
      <c r="H30" s="236">
        <f>D30-F30</f>
        <v>0</v>
      </c>
    </row>
    <row r="31" spans="1:9" ht="13.5" thickBot="1" x14ac:dyDescent="0.25">
      <c r="C31" s="247" t="s">
        <v>107</v>
      </c>
      <c r="D31" s="245">
        <f>SUM(D26:D30)</f>
        <v>124029.1</v>
      </c>
      <c r="E31" s="236"/>
      <c r="F31" s="245">
        <f>SUM(F26:F30)</f>
        <v>124029.1</v>
      </c>
      <c r="G31" s="236"/>
      <c r="H31" s="245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1:256" s="249" customFormat="1" x14ac:dyDescent="0.2">
      <c r="A49" s="246"/>
      <c r="B49" s="233"/>
      <c r="C49" s="242"/>
      <c r="D49" s="50"/>
      <c r="E49" s="248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</row>
    <row r="50" spans="1:256" s="249" customFormat="1" x14ac:dyDescent="0.2">
      <c r="A50" s="246"/>
      <c r="B50" s="233"/>
      <c r="C50" s="242"/>
      <c r="D50" s="50"/>
      <c r="E50" s="248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</row>
    <row r="51" spans="1:256" s="249" customFormat="1" x14ac:dyDescent="0.2">
      <c r="A51" s="246"/>
      <c r="B51" s="233"/>
      <c r="C51" s="242"/>
      <c r="D51" s="50"/>
      <c r="E51" s="248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  <c r="IV51" s="50"/>
    </row>
    <row r="52" spans="1:256" s="249" customFormat="1" x14ac:dyDescent="0.2">
      <c r="A52" s="246"/>
      <c r="B52" s="233"/>
      <c r="C52" s="242"/>
      <c r="D52" s="50"/>
      <c r="E52" s="248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  <c r="IV52" s="50"/>
    </row>
    <row r="53" spans="1:256" s="249" customFormat="1" x14ac:dyDescent="0.2">
      <c r="A53" s="246"/>
      <c r="B53" s="233"/>
      <c r="C53" s="242"/>
      <c r="D53" s="50"/>
      <c r="E53" s="248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  <c r="IV53" s="50"/>
    </row>
    <row r="54" spans="1:256" s="249" customFormat="1" x14ac:dyDescent="0.2">
      <c r="A54" s="246"/>
      <c r="B54" s="233"/>
      <c r="C54" s="242"/>
      <c r="D54" s="50"/>
      <c r="E54" s="248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  <c r="IV54" s="50"/>
    </row>
    <row r="55" spans="1:256" s="249" customFormat="1" x14ac:dyDescent="0.2">
      <c r="A55" s="246"/>
      <c r="B55" s="233"/>
      <c r="C55" s="242"/>
      <c r="D55" s="50"/>
      <c r="E55" s="248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</row>
    <row r="56" spans="1:256" s="249" customFormat="1" x14ac:dyDescent="0.2">
      <c r="A56" s="246"/>
      <c r="B56" s="233"/>
      <c r="C56" s="242"/>
      <c r="D56" s="50"/>
      <c r="E56" s="248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</row>
    <row r="57" spans="1:256" s="249" customFormat="1" x14ac:dyDescent="0.2">
      <c r="A57" s="246"/>
      <c r="B57" s="233"/>
      <c r="C57" s="242"/>
      <c r="D57" s="50"/>
      <c r="E57" s="248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</row>
    <row r="58" spans="1:256" s="249" customFormat="1" x14ac:dyDescent="0.2">
      <c r="A58" s="246"/>
      <c r="B58" s="233"/>
      <c r="C58" s="242"/>
      <c r="D58" s="50"/>
      <c r="E58" s="248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</row>
    <row r="59" spans="1:256" s="249" customFormat="1" x14ac:dyDescent="0.2">
      <c r="A59" s="246"/>
      <c r="B59" s="233"/>
      <c r="C59" s="242"/>
      <c r="D59" s="50"/>
      <c r="E59" s="248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0"/>
      <c r="IV59" s="50"/>
    </row>
    <row r="60" spans="1:256" s="249" customFormat="1" x14ac:dyDescent="0.2">
      <c r="A60" s="246"/>
      <c r="B60" s="233"/>
      <c r="C60" s="242"/>
      <c r="D60" s="50"/>
      <c r="E60" s="248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  <c r="IV60" s="50"/>
    </row>
    <row r="61" spans="1:256" s="249" customFormat="1" x14ac:dyDescent="0.2">
      <c r="A61" s="246"/>
      <c r="B61" s="233"/>
      <c r="C61" s="242"/>
      <c r="D61" s="50"/>
      <c r="E61" s="248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  <c r="IV61" s="50"/>
    </row>
    <row r="62" spans="1:256" s="249" customFormat="1" x14ac:dyDescent="0.2">
      <c r="A62" s="246"/>
      <c r="B62" s="233"/>
      <c r="C62" s="242"/>
      <c r="D62" s="50"/>
      <c r="E62" s="248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  <c r="IV62" s="50"/>
    </row>
    <row r="63" spans="1:256" s="249" customFormat="1" x14ac:dyDescent="0.2">
      <c r="A63" s="246"/>
      <c r="B63" s="233"/>
      <c r="C63" s="242"/>
      <c r="D63" s="50"/>
      <c r="E63" s="248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  <c r="IV63" s="50"/>
    </row>
    <row r="64" spans="1:256" s="249" customFormat="1" x14ac:dyDescent="0.2">
      <c r="A64" s="246"/>
      <c r="B64" s="233"/>
      <c r="C64" s="242"/>
      <c r="D64" s="50"/>
      <c r="E64" s="248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0"/>
      <c r="IV64" s="50"/>
    </row>
    <row r="65" spans="1:256" s="249" customFormat="1" x14ac:dyDescent="0.2">
      <c r="A65" s="246"/>
      <c r="B65" s="233"/>
      <c r="C65" s="242"/>
      <c r="D65" s="50"/>
      <c r="E65" s="248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  <c r="IV65" s="50"/>
    </row>
    <row r="66" spans="1:256" s="249" customFormat="1" x14ac:dyDescent="0.2">
      <c r="A66" s="246"/>
      <c r="B66" s="233"/>
      <c r="C66" s="242"/>
      <c r="D66" s="50"/>
      <c r="E66" s="248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</row>
    <row r="67" spans="1:256" s="249" customFormat="1" x14ac:dyDescent="0.2">
      <c r="A67" s="246"/>
      <c r="B67" s="233"/>
      <c r="C67" s="242"/>
      <c r="D67" s="50"/>
      <c r="E67" s="248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</row>
    <row r="68" spans="1:256" s="249" customFormat="1" x14ac:dyDescent="0.2">
      <c r="A68" s="246"/>
      <c r="B68" s="233"/>
      <c r="C68" s="242"/>
      <c r="D68" s="50"/>
      <c r="E68" s="248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</row>
    <row r="69" spans="1:256" s="249" customFormat="1" x14ac:dyDescent="0.2">
      <c r="A69" s="246"/>
      <c r="B69" s="233"/>
      <c r="C69" s="242"/>
      <c r="D69" s="50"/>
      <c r="E69" s="248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</row>
    <row r="70" spans="1:256" s="249" customFormat="1" x14ac:dyDescent="0.2">
      <c r="A70" s="246"/>
      <c r="B70" s="233"/>
      <c r="C70" s="242"/>
      <c r="D70" s="50"/>
      <c r="E70" s="248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  <c r="IV70" s="50"/>
    </row>
    <row r="71" spans="1:256" s="249" customFormat="1" x14ac:dyDescent="0.2">
      <c r="A71" s="246"/>
      <c r="B71" s="233"/>
      <c r="C71" s="242"/>
      <c r="D71" s="50"/>
      <c r="E71" s="248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  <c r="IV71" s="50"/>
    </row>
    <row r="72" spans="1:256" s="249" customFormat="1" x14ac:dyDescent="0.2">
      <c r="A72" s="246"/>
      <c r="B72" s="233"/>
      <c r="C72" s="242"/>
      <c r="D72" s="50"/>
      <c r="E72" s="248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</row>
    <row r="73" spans="1:256" s="249" customFormat="1" x14ac:dyDescent="0.2">
      <c r="A73" s="246"/>
      <c r="B73" s="233"/>
      <c r="C73" s="242"/>
      <c r="D73" s="50"/>
      <c r="E73" s="248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0"/>
      <c r="IV73" s="50"/>
    </row>
    <row r="74" spans="1:256" s="249" customFormat="1" x14ac:dyDescent="0.2">
      <c r="A74" s="246"/>
      <c r="B74" s="233"/>
      <c r="C74" s="242"/>
      <c r="D74" s="50"/>
      <c r="E74" s="248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0"/>
      <c r="IV74" s="50"/>
    </row>
    <row r="75" spans="1:256" s="249" customFormat="1" x14ac:dyDescent="0.2">
      <c r="A75" s="246"/>
      <c r="B75" s="233"/>
      <c r="C75" s="242"/>
      <c r="D75" s="50"/>
      <c r="E75" s="248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0"/>
      <c r="IV75" s="50"/>
    </row>
    <row r="76" spans="1:256" s="249" customFormat="1" x14ac:dyDescent="0.2">
      <c r="A76" s="246"/>
      <c r="B76" s="233"/>
      <c r="C76" s="242"/>
      <c r="D76" s="50"/>
      <c r="E76" s="248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0"/>
      <c r="IV76" s="50"/>
    </row>
    <row r="77" spans="1:256" s="249" customFormat="1" x14ac:dyDescent="0.2">
      <c r="A77" s="246"/>
      <c r="B77" s="233"/>
      <c r="C77" s="242"/>
      <c r="D77" s="50"/>
      <c r="E77" s="248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0"/>
      <c r="IV77" s="50"/>
    </row>
    <row r="78" spans="1:256" s="249" customFormat="1" x14ac:dyDescent="0.2">
      <c r="A78" s="246"/>
      <c r="B78" s="233"/>
      <c r="C78" s="242"/>
      <c r="D78" s="50"/>
      <c r="E78" s="248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  <c r="IV78" s="50"/>
    </row>
    <row r="79" spans="1:256" s="249" customFormat="1" x14ac:dyDescent="0.2">
      <c r="A79" s="246"/>
      <c r="B79" s="233"/>
      <c r="C79" s="242"/>
      <c r="D79" s="50"/>
      <c r="E79" s="248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0"/>
      <c r="IV79" s="50"/>
    </row>
    <row r="80" spans="1:256" s="249" customFormat="1" x14ac:dyDescent="0.2">
      <c r="A80" s="246"/>
      <c r="B80" s="233"/>
      <c r="C80" s="242"/>
      <c r="D80" s="50"/>
      <c r="E80" s="248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0"/>
      <c r="IV80" s="50"/>
    </row>
    <row r="81" spans="1:256" s="249" customFormat="1" x14ac:dyDescent="0.2">
      <c r="A81" s="246"/>
      <c r="B81" s="233"/>
      <c r="C81" s="242"/>
      <c r="D81" s="50"/>
      <c r="E81" s="248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  <c r="IV81" s="50"/>
    </row>
    <row r="82" spans="1:256" s="249" customFormat="1" x14ac:dyDescent="0.2">
      <c r="A82" s="246"/>
      <c r="B82" s="233"/>
      <c r="C82" s="242"/>
      <c r="D82" s="50"/>
      <c r="E82" s="248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</row>
    <row r="83" spans="1:256" s="249" customFormat="1" x14ac:dyDescent="0.2">
      <c r="A83" s="246"/>
      <c r="B83" s="233"/>
      <c r="C83" s="242"/>
      <c r="D83" s="50"/>
      <c r="E83" s="248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</row>
    <row r="84" spans="1:256" s="249" customFormat="1" x14ac:dyDescent="0.2">
      <c r="A84" s="246"/>
      <c r="B84" s="233"/>
      <c r="C84" s="242"/>
      <c r="D84" s="50"/>
      <c r="E84" s="248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  <c r="IV84" s="50"/>
    </row>
    <row r="85" spans="1:256" s="249" customFormat="1" x14ac:dyDescent="0.2">
      <c r="A85" s="246"/>
      <c r="B85" s="233"/>
      <c r="C85" s="242"/>
      <c r="D85" s="50"/>
      <c r="E85" s="248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0"/>
      <c r="IV85" s="50"/>
    </row>
    <row r="86" spans="1:256" s="249" customFormat="1" x14ac:dyDescent="0.2">
      <c r="A86" s="246"/>
      <c r="B86" s="233"/>
      <c r="C86" s="242"/>
      <c r="D86" s="50"/>
      <c r="E86" s="248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</row>
    <row r="87" spans="1:256" s="249" customFormat="1" x14ac:dyDescent="0.2">
      <c r="A87" s="246"/>
      <c r="B87" s="233"/>
      <c r="C87" s="242"/>
      <c r="D87" s="50"/>
      <c r="E87" s="248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</row>
    <row r="88" spans="1:256" s="249" customFormat="1" x14ac:dyDescent="0.2">
      <c r="A88" s="246"/>
      <c r="B88" s="233"/>
      <c r="C88" s="242"/>
      <c r="D88" s="50"/>
      <c r="E88" s="248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0"/>
      <c r="IV88" s="50"/>
    </row>
    <row r="89" spans="1:256" s="249" customFormat="1" x14ac:dyDescent="0.2">
      <c r="A89" s="246"/>
      <c r="B89" s="233"/>
      <c r="C89" s="242"/>
      <c r="D89" s="50"/>
      <c r="E89" s="248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0"/>
      <c r="IV89" s="50"/>
    </row>
    <row r="90" spans="1:256" s="249" customFormat="1" x14ac:dyDescent="0.2">
      <c r="A90" s="246"/>
      <c r="B90" s="233"/>
      <c r="C90" s="242"/>
      <c r="D90" s="50"/>
      <c r="E90" s="248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0"/>
      <c r="IV90" s="50"/>
    </row>
    <row r="91" spans="1:256" s="249" customFormat="1" x14ac:dyDescent="0.2">
      <c r="A91" s="246"/>
      <c r="B91" s="233"/>
      <c r="C91" s="242"/>
      <c r="D91" s="50"/>
      <c r="E91" s="248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</row>
    <row r="92" spans="1:256" s="249" customFormat="1" x14ac:dyDescent="0.2">
      <c r="A92" s="246"/>
      <c r="B92" s="233"/>
      <c r="C92" s="242"/>
      <c r="D92" s="50"/>
      <c r="E92" s="248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</row>
    <row r="93" spans="1:256" s="249" customFormat="1" x14ac:dyDescent="0.2">
      <c r="A93" s="246"/>
      <c r="B93" s="233"/>
      <c r="C93" s="242"/>
      <c r="D93" s="50"/>
      <c r="E93" s="248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0"/>
      <c r="IV93" s="50"/>
    </row>
    <row r="94" spans="1:256" s="249" customFormat="1" x14ac:dyDescent="0.2">
      <c r="A94" s="246"/>
      <c r="B94" s="233"/>
      <c r="C94" s="242"/>
      <c r="D94" s="50"/>
      <c r="E94" s="248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0"/>
      <c r="IV94" s="50"/>
    </row>
    <row r="95" spans="1:256" s="249" customFormat="1" x14ac:dyDescent="0.2">
      <c r="A95" s="246"/>
      <c r="B95" s="233"/>
      <c r="C95" s="242"/>
      <c r="D95" s="50"/>
      <c r="E95" s="248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0"/>
      <c r="IV95" s="50"/>
    </row>
    <row r="96" spans="1:256" s="249" customFormat="1" x14ac:dyDescent="0.2">
      <c r="A96" s="246"/>
      <c r="B96" s="233"/>
      <c r="C96" s="242"/>
      <c r="D96" s="50"/>
      <c r="E96" s="248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</row>
    <row r="97" spans="1:256" s="249" customFormat="1" x14ac:dyDescent="0.2">
      <c r="A97" s="246"/>
      <c r="B97" s="233"/>
      <c r="C97" s="242"/>
      <c r="D97" s="50"/>
      <c r="E97" s="248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</row>
    <row r="98" spans="1:256" s="249" customFormat="1" x14ac:dyDescent="0.2">
      <c r="A98" s="246"/>
      <c r="B98" s="233"/>
      <c r="C98" s="242"/>
      <c r="D98" s="50"/>
      <c r="E98" s="248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0"/>
      <c r="HC98" s="50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0"/>
      <c r="IV98" s="50"/>
    </row>
    <row r="99" spans="1:256" s="249" customFormat="1" x14ac:dyDescent="0.2">
      <c r="A99" s="246"/>
      <c r="B99" s="233"/>
      <c r="C99" s="242"/>
      <c r="D99" s="50"/>
      <c r="E99" s="248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0"/>
      <c r="IV99" s="50"/>
    </row>
    <row r="100" spans="1:256" s="249" customFormat="1" x14ac:dyDescent="0.2">
      <c r="A100" s="246"/>
      <c r="B100" s="233"/>
      <c r="C100" s="242"/>
      <c r="D100" s="50"/>
      <c r="E100" s="248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0"/>
      <c r="IV100" s="50"/>
    </row>
    <row r="101" spans="1:256" s="249" customFormat="1" x14ac:dyDescent="0.2">
      <c r="A101" s="246"/>
      <c r="B101" s="233"/>
      <c r="C101" s="242"/>
      <c r="D101" s="50"/>
      <c r="E101" s="248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</row>
    <row r="102" spans="1:256" s="249" customFormat="1" x14ac:dyDescent="0.2">
      <c r="A102" s="246"/>
      <c r="B102" s="233"/>
      <c r="C102" s="242"/>
      <c r="D102" s="50"/>
      <c r="E102" s="248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</row>
    <row r="103" spans="1:256" s="249" customFormat="1" x14ac:dyDescent="0.2">
      <c r="A103" s="246"/>
      <c r="B103" s="233"/>
      <c r="C103" s="242"/>
      <c r="D103" s="50"/>
      <c r="E103" s="248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</row>
    <row r="104" spans="1:256" s="249" customFormat="1" x14ac:dyDescent="0.2">
      <c r="A104" s="246"/>
      <c r="B104" s="233"/>
      <c r="C104" s="242"/>
      <c r="D104" s="50"/>
      <c r="E104" s="248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</row>
    <row r="105" spans="1:256" s="249" customFormat="1" x14ac:dyDescent="0.2">
      <c r="A105" s="246"/>
      <c r="B105" s="233"/>
      <c r="C105" s="242"/>
      <c r="D105" s="50"/>
      <c r="E105" s="248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</row>
    <row r="106" spans="1:256" s="249" customFormat="1" x14ac:dyDescent="0.2">
      <c r="A106" s="246"/>
      <c r="B106" s="233"/>
      <c r="C106" s="242"/>
      <c r="D106" s="50"/>
      <c r="E106" s="248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</row>
    <row r="107" spans="1:256" s="249" customFormat="1" x14ac:dyDescent="0.2">
      <c r="A107" s="246"/>
      <c r="B107" s="233"/>
      <c r="C107" s="242"/>
      <c r="D107" s="50"/>
      <c r="E107" s="248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</row>
    <row r="108" spans="1:256" s="249" customFormat="1" x14ac:dyDescent="0.2">
      <c r="A108" s="246"/>
      <c r="B108" s="233"/>
      <c r="C108" s="242"/>
      <c r="D108" s="50"/>
      <c r="E108" s="248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</row>
    <row r="109" spans="1:256" s="249" customFormat="1" x14ac:dyDescent="0.2">
      <c r="A109" s="246"/>
      <c r="B109" s="233"/>
      <c r="C109" s="242"/>
      <c r="D109" s="50"/>
      <c r="E109" s="248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</row>
    <row r="110" spans="1:256" s="249" customFormat="1" x14ac:dyDescent="0.2">
      <c r="A110" s="246"/>
      <c r="B110" s="233"/>
      <c r="C110" s="242"/>
      <c r="D110" s="50"/>
      <c r="E110" s="248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</row>
    <row r="111" spans="1:256" s="249" customFormat="1" x14ac:dyDescent="0.2">
      <c r="A111" s="246"/>
      <c r="B111" s="233"/>
      <c r="C111" s="242"/>
      <c r="D111" s="50"/>
      <c r="E111" s="248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</row>
    <row r="112" spans="1:256" s="249" customFormat="1" x14ac:dyDescent="0.2">
      <c r="A112" s="246"/>
      <c r="B112" s="233"/>
      <c r="C112" s="242"/>
      <c r="D112" s="50"/>
      <c r="E112" s="248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</row>
    <row r="113" spans="1:256" s="249" customFormat="1" x14ac:dyDescent="0.2">
      <c r="A113" s="246"/>
      <c r="B113" s="233"/>
      <c r="C113" s="242"/>
      <c r="D113" s="50"/>
      <c r="E113" s="248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</row>
    <row r="114" spans="1:256" s="249" customFormat="1" x14ac:dyDescent="0.2">
      <c r="A114" s="246"/>
      <c r="B114" s="233"/>
      <c r="C114" s="242"/>
      <c r="D114" s="50"/>
      <c r="E114" s="248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</row>
    <row r="115" spans="1:256" s="249" customFormat="1" x14ac:dyDescent="0.2">
      <c r="A115" s="246"/>
      <c r="B115" s="233"/>
      <c r="C115" s="242"/>
      <c r="D115" s="50"/>
      <c r="E115" s="248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</row>
    <row r="116" spans="1:256" s="249" customFormat="1" x14ac:dyDescent="0.2">
      <c r="A116" s="246"/>
      <c r="B116" s="233"/>
      <c r="C116" s="242"/>
      <c r="D116" s="50"/>
      <c r="E116" s="248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</row>
    <row r="117" spans="1:256" s="249" customFormat="1" x14ac:dyDescent="0.2">
      <c r="A117" s="246"/>
      <c r="B117" s="233"/>
      <c r="C117" s="242"/>
      <c r="D117" s="50"/>
      <c r="E117" s="248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</row>
    <row r="118" spans="1:256" s="249" customFormat="1" x14ac:dyDescent="0.2">
      <c r="A118" s="246"/>
      <c r="B118" s="233"/>
      <c r="C118" s="242"/>
      <c r="D118" s="50"/>
      <c r="E118" s="248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</row>
    <row r="119" spans="1:256" s="249" customFormat="1" x14ac:dyDescent="0.2">
      <c r="A119" s="246"/>
      <c r="B119" s="233"/>
      <c r="C119" s="242"/>
      <c r="D119" s="50"/>
      <c r="E119" s="248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</row>
    <row r="120" spans="1:256" s="249" customFormat="1" x14ac:dyDescent="0.2">
      <c r="A120" s="246"/>
      <c r="B120" s="233"/>
      <c r="C120" s="242"/>
      <c r="D120" s="50"/>
      <c r="E120" s="248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</row>
    <row r="121" spans="1:256" s="249" customFormat="1" x14ac:dyDescent="0.2">
      <c r="A121" s="246"/>
      <c r="B121" s="233"/>
      <c r="C121" s="242"/>
      <c r="D121" s="50"/>
      <c r="E121" s="248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</row>
    <row r="122" spans="1:256" s="249" customFormat="1" x14ac:dyDescent="0.2">
      <c r="A122" s="246"/>
      <c r="B122" s="233"/>
      <c r="C122" s="242"/>
      <c r="D122" s="50"/>
      <c r="E122" s="248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</row>
    <row r="123" spans="1:256" s="249" customFormat="1" x14ac:dyDescent="0.2">
      <c r="A123" s="246"/>
      <c r="B123" s="233"/>
      <c r="C123" s="242"/>
      <c r="D123" s="50"/>
      <c r="E123" s="248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</row>
    <row r="124" spans="1:256" s="249" customFormat="1" x14ac:dyDescent="0.2">
      <c r="A124" s="246"/>
      <c r="B124" s="233"/>
      <c r="C124" s="242"/>
      <c r="D124" s="50"/>
      <c r="E124" s="248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</row>
    <row r="125" spans="1:256" s="249" customFormat="1" x14ac:dyDescent="0.2">
      <c r="A125" s="246"/>
      <c r="B125" s="233"/>
      <c r="C125" s="242"/>
      <c r="D125" s="50"/>
      <c r="E125" s="248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  <c r="HB125" s="50"/>
      <c r="HC125" s="50"/>
      <c r="HD125" s="50"/>
      <c r="HE125" s="50"/>
      <c r="HF125" s="50"/>
      <c r="HG125" s="50"/>
      <c r="HH125" s="50"/>
      <c r="HI125" s="50"/>
      <c r="HJ125" s="50"/>
      <c r="HK125" s="50"/>
      <c r="HL125" s="50"/>
      <c r="HM125" s="50"/>
      <c r="HN125" s="50"/>
      <c r="HO125" s="50"/>
      <c r="HP125" s="50"/>
      <c r="HQ125" s="50"/>
      <c r="HR125" s="50"/>
      <c r="HS125" s="50"/>
      <c r="HT125" s="50"/>
      <c r="HU125" s="50"/>
      <c r="HV125" s="50"/>
      <c r="HW125" s="50"/>
      <c r="HX125" s="50"/>
      <c r="HY125" s="50"/>
      <c r="HZ125" s="50"/>
      <c r="IA125" s="50"/>
      <c r="IB125" s="50"/>
      <c r="IC125" s="50"/>
      <c r="ID125" s="50"/>
      <c r="IE125" s="50"/>
      <c r="IF125" s="50"/>
      <c r="IG125" s="50"/>
      <c r="IH125" s="50"/>
      <c r="II125" s="50"/>
      <c r="IJ125" s="50"/>
      <c r="IK125" s="50"/>
      <c r="IL125" s="50"/>
      <c r="IM125" s="50"/>
      <c r="IN125" s="50"/>
      <c r="IO125" s="50"/>
      <c r="IP125" s="50"/>
      <c r="IQ125" s="50"/>
      <c r="IR125" s="50"/>
      <c r="IS125" s="50"/>
      <c r="IT125" s="50"/>
      <c r="IU125" s="50"/>
      <c r="IV125" s="50"/>
    </row>
    <row r="126" spans="1:256" s="249" customFormat="1" x14ac:dyDescent="0.2">
      <c r="A126" s="246"/>
      <c r="B126" s="233"/>
      <c r="C126" s="242"/>
      <c r="D126" s="50"/>
      <c r="E126" s="248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  <c r="HB126" s="50"/>
      <c r="HC126" s="50"/>
      <c r="HD126" s="50"/>
      <c r="HE126" s="50"/>
      <c r="HF126" s="50"/>
      <c r="HG126" s="50"/>
      <c r="HH126" s="50"/>
      <c r="HI126" s="50"/>
      <c r="HJ126" s="50"/>
      <c r="HK126" s="50"/>
      <c r="HL126" s="50"/>
      <c r="HM126" s="50"/>
      <c r="HN126" s="50"/>
      <c r="HO126" s="50"/>
      <c r="HP126" s="50"/>
      <c r="HQ126" s="50"/>
      <c r="HR126" s="50"/>
      <c r="HS126" s="50"/>
      <c r="HT126" s="50"/>
      <c r="HU126" s="50"/>
      <c r="HV126" s="50"/>
      <c r="HW126" s="50"/>
      <c r="HX126" s="50"/>
      <c r="HY126" s="50"/>
      <c r="HZ126" s="50"/>
      <c r="IA126" s="50"/>
      <c r="IB126" s="50"/>
      <c r="IC126" s="50"/>
      <c r="ID126" s="50"/>
      <c r="IE126" s="50"/>
      <c r="IF126" s="50"/>
      <c r="IG126" s="50"/>
      <c r="IH126" s="50"/>
      <c r="II126" s="50"/>
      <c r="IJ126" s="50"/>
      <c r="IK126" s="50"/>
      <c r="IL126" s="50"/>
      <c r="IM126" s="50"/>
      <c r="IN126" s="50"/>
      <c r="IO126" s="50"/>
      <c r="IP126" s="50"/>
      <c r="IQ126" s="50"/>
      <c r="IR126" s="50"/>
      <c r="IS126" s="50"/>
      <c r="IT126" s="50"/>
      <c r="IU126" s="50"/>
      <c r="IV126" s="50"/>
    </row>
    <row r="127" spans="1:256" s="249" customFormat="1" x14ac:dyDescent="0.2">
      <c r="A127" s="246"/>
      <c r="B127" s="233"/>
      <c r="C127" s="242"/>
      <c r="D127" s="50"/>
      <c r="E127" s="248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  <c r="HB127" s="50"/>
      <c r="HC127" s="50"/>
      <c r="HD127" s="50"/>
      <c r="HE127" s="50"/>
      <c r="HF127" s="50"/>
      <c r="HG127" s="50"/>
      <c r="HH127" s="50"/>
      <c r="HI127" s="50"/>
      <c r="HJ127" s="50"/>
      <c r="HK127" s="50"/>
      <c r="HL127" s="50"/>
      <c r="HM127" s="50"/>
      <c r="HN127" s="50"/>
      <c r="HO127" s="50"/>
      <c r="HP127" s="50"/>
      <c r="HQ127" s="50"/>
      <c r="HR127" s="50"/>
      <c r="HS127" s="50"/>
      <c r="HT127" s="50"/>
      <c r="HU127" s="50"/>
      <c r="HV127" s="50"/>
      <c r="HW127" s="50"/>
      <c r="HX127" s="50"/>
      <c r="HY127" s="50"/>
      <c r="HZ127" s="50"/>
      <c r="IA127" s="50"/>
      <c r="IB127" s="50"/>
      <c r="IC127" s="50"/>
      <c r="ID127" s="50"/>
      <c r="IE127" s="50"/>
      <c r="IF127" s="50"/>
      <c r="IG127" s="50"/>
      <c r="IH127" s="50"/>
      <c r="II127" s="50"/>
      <c r="IJ127" s="50"/>
      <c r="IK127" s="50"/>
      <c r="IL127" s="50"/>
      <c r="IM127" s="50"/>
      <c r="IN127" s="50"/>
      <c r="IO127" s="50"/>
      <c r="IP127" s="50"/>
      <c r="IQ127" s="50"/>
      <c r="IR127" s="50"/>
      <c r="IS127" s="50"/>
      <c r="IT127" s="50"/>
      <c r="IU127" s="50"/>
      <c r="IV127" s="50"/>
    </row>
    <row r="128" spans="1:256" s="249" customFormat="1" x14ac:dyDescent="0.2">
      <c r="A128" s="246"/>
      <c r="B128" s="233"/>
      <c r="C128" s="242"/>
      <c r="D128" s="50"/>
      <c r="E128" s="248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  <c r="HB128" s="50"/>
      <c r="HC128" s="50"/>
      <c r="HD128" s="50"/>
      <c r="HE128" s="50"/>
      <c r="HF128" s="50"/>
      <c r="HG128" s="50"/>
      <c r="HH128" s="50"/>
      <c r="HI128" s="50"/>
      <c r="HJ128" s="50"/>
      <c r="HK128" s="50"/>
      <c r="HL128" s="50"/>
      <c r="HM128" s="50"/>
      <c r="HN128" s="50"/>
      <c r="HO128" s="50"/>
      <c r="HP128" s="50"/>
      <c r="HQ128" s="50"/>
      <c r="HR128" s="50"/>
      <c r="HS128" s="50"/>
      <c r="HT128" s="50"/>
      <c r="HU128" s="50"/>
      <c r="HV128" s="50"/>
      <c r="HW128" s="50"/>
      <c r="HX128" s="50"/>
      <c r="HY128" s="50"/>
      <c r="HZ128" s="50"/>
      <c r="IA128" s="50"/>
      <c r="IB128" s="50"/>
      <c r="IC128" s="50"/>
      <c r="ID128" s="50"/>
      <c r="IE128" s="50"/>
      <c r="IF128" s="50"/>
      <c r="IG128" s="50"/>
      <c r="IH128" s="50"/>
      <c r="II128" s="50"/>
      <c r="IJ128" s="50"/>
      <c r="IK128" s="50"/>
      <c r="IL128" s="50"/>
      <c r="IM128" s="50"/>
      <c r="IN128" s="50"/>
      <c r="IO128" s="50"/>
      <c r="IP128" s="50"/>
      <c r="IQ128" s="50"/>
      <c r="IR128" s="50"/>
      <c r="IS128" s="50"/>
      <c r="IT128" s="50"/>
      <c r="IU128" s="50"/>
      <c r="IV128" s="50"/>
    </row>
    <row r="129" spans="1:256" s="249" customFormat="1" x14ac:dyDescent="0.2">
      <c r="A129" s="246"/>
      <c r="B129" s="233"/>
      <c r="C129" s="242"/>
      <c r="D129" s="50"/>
      <c r="E129" s="248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  <c r="HB129" s="50"/>
      <c r="HC129" s="50"/>
      <c r="HD129" s="50"/>
      <c r="HE129" s="50"/>
      <c r="HF129" s="50"/>
      <c r="HG129" s="50"/>
      <c r="HH129" s="50"/>
      <c r="HI129" s="50"/>
      <c r="HJ129" s="50"/>
      <c r="HK129" s="50"/>
      <c r="HL129" s="50"/>
      <c r="HM129" s="50"/>
      <c r="HN129" s="50"/>
      <c r="HO129" s="50"/>
      <c r="HP129" s="50"/>
      <c r="HQ129" s="50"/>
      <c r="HR129" s="50"/>
      <c r="HS129" s="50"/>
      <c r="HT129" s="50"/>
      <c r="HU129" s="50"/>
      <c r="HV129" s="50"/>
      <c r="HW129" s="50"/>
      <c r="HX129" s="50"/>
      <c r="HY129" s="50"/>
      <c r="HZ129" s="50"/>
      <c r="IA129" s="50"/>
      <c r="IB129" s="50"/>
      <c r="IC129" s="50"/>
      <c r="ID129" s="50"/>
      <c r="IE129" s="50"/>
      <c r="IF129" s="50"/>
      <c r="IG129" s="50"/>
      <c r="IH129" s="50"/>
      <c r="II129" s="50"/>
      <c r="IJ129" s="50"/>
      <c r="IK129" s="50"/>
      <c r="IL129" s="50"/>
      <c r="IM129" s="50"/>
      <c r="IN129" s="50"/>
      <c r="IO129" s="50"/>
      <c r="IP129" s="50"/>
      <c r="IQ129" s="50"/>
      <c r="IR129" s="50"/>
      <c r="IS129" s="50"/>
      <c r="IT129" s="50"/>
      <c r="IU129" s="50"/>
      <c r="IV129" s="50"/>
    </row>
    <row r="130" spans="1:256" s="249" customFormat="1" x14ac:dyDescent="0.2">
      <c r="A130" s="246"/>
      <c r="B130" s="233"/>
      <c r="C130" s="242"/>
      <c r="D130" s="50"/>
      <c r="E130" s="248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  <c r="HB130" s="50"/>
      <c r="HC130" s="50"/>
      <c r="HD130" s="50"/>
      <c r="HE130" s="50"/>
      <c r="HF130" s="50"/>
      <c r="HG130" s="50"/>
      <c r="HH130" s="50"/>
      <c r="HI130" s="50"/>
      <c r="HJ130" s="50"/>
      <c r="HK130" s="50"/>
      <c r="HL130" s="50"/>
      <c r="HM130" s="50"/>
      <c r="HN130" s="50"/>
      <c r="HO130" s="50"/>
      <c r="HP130" s="50"/>
      <c r="HQ130" s="50"/>
      <c r="HR130" s="50"/>
      <c r="HS130" s="50"/>
      <c r="HT130" s="50"/>
      <c r="HU130" s="50"/>
      <c r="HV130" s="50"/>
      <c r="HW130" s="50"/>
      <c r="HX130" s="50"/>
      <c r="HY130" s="50"/>
      <c r="HZ130" s="50"/>
      <c r="IA130" s="50"/>
      <c r="IB130" s="50"/>
      <c r="IC130" s="50"/>
      <c r="ID130" s="50"/>
      <c r="IE130" s="50"/>
      <c r="IF130" s="50"/>
      <c r="IG130" s="50"/>
      <c r="IH130" s="50"/>
      <c r="II130" s="50"/>
      <c r="IJ130" s="50"/>
      <c r="IK130" s="50"/>
      <c r="IL130" s="50"/>
      <c r="IM130" s="50"/>
      <c r="IN130" s="50"/>
      <c r="IO130" s="50"/>
      <c r="IP130" s="50"/>
      <c r="IQ130" s="50"/>
      <c r="IR130" s="50"/>
      <c r="IS130" s="50"/>
      <c r="IT130" s="50"/>
      <c r="IU130" s="50"/>
      <c r="IV130" s="50"/>
    </row>
    <row r="131" spans="1:256" s="249" customFormat="1" x14ac:dyDescent="0.2">
      <c r="A131" s="246"/>
      <c r="B131" s="233"/>
      <c r="C131" s="242"/>
      <c r="D131" s="50"/>
      <c r="E131" s="248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  <c r="HB131" s="50"/>
      <c r="HC131" s="50"/>
      <c r="HD131" s="50"/>
      <c r="HE131" s="50"/>
      <c r="HF131" s="50"/>
      <c r="HG131" s="50"/>
      <c r="HH131" s="50"/>
      <c r="HI131" s="50"/>
      <c r="HJ131" s="50"/>
      <c r="HK131" s="50"/>
      <c r="HL131" s="50"/>
      <c r="HM131" s="50"/>
      <c r="HN131" s="50"/>
      <c r="HO131" s="50"/>
      <c r="HP131" s="50"/>
      <c r="HQ131" s="50"/>
      <c r="HR131" s="50"/>
      <c r="HS131" s="50"/>
      <c r="HT131" s="50"/>
      <c r="HU131" s="50"/>
      <c r="HV131" s="50"/>
      <c r="HW131" s="50"/>
      <c r="HX131" s="50"/>
      <c r="HY131" s="50"/>
      <c r="HZ131" s="50"/>
      <c r="IA131" s="50"/>
      <c r="IB131" s="50"/>
      <c r="IC131" s="50"/>
      <c r="ID131" s="50"/>
      <c r="IE131" s="50"/>
      <c r="IF131" s="50"/>
      <c r="IG131" s="50"/>
      <c r="IH131" s="50"/>
      <c r="II131" s="50"/>
      <c r="IJ131" s="50"/>
      <c r="IK131" s="50"/>
      <c r="IL131" s="50"/>
      <c r="IM131" s="50"/>
      <c r="IN131" s="50"/>
      <c r="IO131" s="50"/>
      <c r="IP131" s="50"/>
      <c r="IQ131" s="50"/>
      <c r="IR131" s="50"/>
      <c r="IS131" s="50"/>
      <c r="IT131" s="50"/>
      <c r="IU131" s="50"/>
      <c r="IV131" s="50"/>
    </row>
    <row r="132" spans="1:256" s="249" customFormat="1" x14ac:dyDescent="0.2">
      <c r="A132" s="246"/>
      <c r="B132" s="233"/>
      <c r="C132" s="242"/>
      <c r="D132" s="50"/>
      <c r="E132" s="248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  <c r="HB132" s="50"/>
      <c r="HC132" s="50"/>
      <c r="HD132" s="50"/>
      <c r="HE132" s="50"/>
      <c r="HF132" s="50"/>
      <c r="HG132" s="50"/>
      <c r="HH132" s="50"/>
      <c r="HI132" s="50"/>
      <c r="HJ132" s="50"/>
      <c r="HK132" s="50"/>
      <c r="HL132" s="50"/>
      <c r="HM132" s="50"/>
      <c r="HN132" s="50"/>
      <c r="HO132" s="50"/>
      <c r="HP132" s="50"/>
      <c r="HQ132" s="50"/>
      <c r="HR132" s="50"/>
      <c r="HS132" s="50"/>
      <c r="HT132" s="50"/>
      <c r="HU132" s="50"/>
      <c r="HV132" s="50"/>
      <c r="HW132" s="50"/>
      <c r="HX132" s="50"/>
      <c r="HY132" s="50"/>
      <c r="HZ132" s="50"/>
      <c r="IA132" s="50"/>
      <c r="IB132" s="50"/>
      <c r="IC132" s="50"/>
      <c r="ID132" s="50"/>
      <c r="IE132" s="50"/>
      <c r="IF132" s="50"/>
      <c r="IG132" s="50"/>
      <c r="IH132" s="50"/>
      <c r="II132" s="50"/>
      <c r="IJ132" s="50"/>
      <c r="IK132" s="50"/>
      <c r="IL132" s="50"/>
      <c r="IM132" s="50"/>
      <c r="IN132" s="50"/>
      <c r="IO132" s="50"/>
      <c r="IP132" s="50"/>
      <c r="IQ132" s="50"/>
      <c r="IR132" s="50"/>
      <c r="IS132" s="50"/>
      <c r="IT132" s="50"/>
      <c r="IU132" s="50"/>
      <c r="IV132" s="50"/>
    </row>
    <row r="133" spans="1:256" s="249" customFormat="1" x14ac:dyDescent="0.2">
      <c r="A133" s="246"/>
      <c r="B133" s="233"/>
      <c r="C133" s="242"/>
      <c r="D133" s="50"/>
      <c r="E133" s="248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  <c r="HB133" s="50"/>
      <c r="HC133" s="50"/>
      <c r="HD133" s="50"/>
      <c r="HE133" s="50"/>
      <c r="HF133" s="50"/>
      <c r="HG133" s="50"/>
      <c r="HH133" s="50"/>
      <c r="HI133" s="50"/>
      <c r="HJ133" s="50"/>
      <c r="HK133" s="50"/>
      <c r="HL133" s="50"/>
      <c r="HM133" s="50"/>
      <c r="HN133" s="50"/>
      <c r="HO133" s="50"/>
      <c r="HP133" s="50"/>
      <c r="HQ133" s="50"/>
      <c r="HR133" s="50"/>
      <c r="HS133" s="50"/>
      <c r="HT133" s="50"/>
      <c r="HU133" s="50"/>
      <c r="HV133" s="50"/>
      <c r="HW133" s="50"/>
      <c r="HX133" s="50"/>
      <c r="HY133" s="50"/>
      <c r="HZ133" s="50"/>
      <c r="IA133" s="50"/>
      <c r="IB133" s="50"/>
      <c r="IC133" s="50"/>
      <c r="ID133" s="50"/>
      <c r="IE133" s="50"/>
      <c r="IF133" s="50"/>
      <c r="IG133" s="50"/>
      <c r="IH133" s="50"/>
      <c r="II133" s="50"/>
      <c r="IJ133" s="50"/>
      <c r="IK133" s="50"/>
      <c r="IL133" s="50"/>
      <c r="IM133" s="50"/>
      <c r="IN133" s="50"/>
      <c r="IO133" s="50"/>
      <c r="IP133" s="50"/>
      <c r="IQ133" s="50"/>
      <c r="IR133" s="50"/>
      <c r="IS133" s="50"/>
      <c r="IT133" s="50"/>
      <c r="IU133" s="50"/>
      <c r="IV133" s="50"/>
    </row>
    <row r="134" spans="1:256" s="249" customFormat="1" x14ac:dyDescent="0.2">
      <c r="A134" s="246"/>
      <c r="B134" s="233"/>
      <c r="C134" s="242"/>
      <c r="D134" s="50"/>
      <c r="E134" s="248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  <c r="HB134" s="50"/>
      <c r="HC134" s="50"/>
      <c r="HD134" s="50"/>
      <c r="HE134" s="50"/>
      <c r="HF134" s="50"/>
      <c r="HG134" s="50"/>
      <c r="HH134" s="50"/>
      <c r="HI134" s="50"/>
      <c r="HJ134" s="50"/>
      <c r="HK134" s="50"/>
      <c r="HL134" s="50"/>
      <c r="HM134" s="50"/>
      <c r="HN134" s="50"/>
      <c r="HO134" s="50"/>
      <c r="HP134" s="50"/>
      <c r="HQ134" s="50"/>
      <c r="HR134" s="50"/>
      <c r="HS134" s="50"/>
      <c r="HT134" s="50"/>
      <c r="HU134" s="50"/>
      <c r="HV134" s="50"/>
      <c r="HW134" s="50"/>
      <c r="HX134" s="50"/>
      <c r="HY134" s="50"/>
      <c r="HZ134" s="50"/>
      <c r="IA134" s="50"/>
      <c r="IB134" s="50"/>
      <c r="IC134" s="50"/>
      <c r="ID134" s="50"/>
      <c r="IE134" s="50"/>
      <c r="IF134" s="50"/>
      <c r="IG134" s="50"/>
      <c r="IH134" s="50"/>
      <c r="II134" s="50"/>
      <c r="IJ134" s="50"/>
      <c r="IK134" s="50"/>
      <c r="IL134" s="50"/>
      <c r="IM134" s="50"/>
      <c r="IN134" s="50"/>
      <c r="IO134" s="50"/>
      <c r="IP134" s="50"/>
      <c r="IQ134" s="50"/>
      <c r="IR134" s="50"/>
      <c r="IS134" s="50"/>
      <c r="IT134" s="50"/>
      <c r="IU134" s="50"/>
      <c r="IV134" s="50"/>
    </row>
    <row r="135" spans="1:256" s="249" customFormat="1" x14ac:dyDescent="0.2">
      <c r="A135" s="246"/>
      <c r="B135" s="233"/>
      <c r="C135" s="242"/>
      <c r="D135" s="50"/>
      <c r="E135" s="248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</row>
    <row r="136" spans="1:256" s="249" customFormat="1" x14ac:dyDescent="0.2">
      <c r="A136" s="246"/>
      <c r="B136" s="233"/>
      <c r="C136" s="242"/>
      <c r="D136" s="50"/>
      <c r="E136" s="248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</row>
    <row r="137" spans="1:256" s="249" customFormat="1" x14ac:dyDescent="0.2">
      <c r="A137" s="246"/>
      <c r="B137" s="233"/>
      <c r="C137" s="242"/>
      <c r="D137" s="50"/>
      <c r="E137" s="248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</row>
    <row r="138" spans="1:256" s="249" customFormat="1" x14ac:dyDescent="0.2">
      <c r="A138" s="246"/>
      <c r="B138" s="233"/>
      <c r="C138" s="242"/>
      <c r="D138" s="50"/>
      <c r="E138" s="248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</row>
    <row r="139" spans="1:256" s="249" customFormat="1" x14ac:dyDescent="0.2">
      <c r="A139" s="246"/>
      <c r="B139" s="233"/>
      <c r="C139" s="242"/>
      <c r="D139" s="50"/>
      <c r="E139" s="248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</row>
    <row r="140" spans="1:256" s="249" customFormat="1" x14ac:dyDescent="0.2">
      <c r="A140" s="246"/>
      <c r="B140" s="233"/>
      <c r="C140" s="242"/>
      <c r="D140" s="50"/>
      <c r="E140" s="248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</row>
    <row r="141" spans="1:256" s="249" customFormat="1" x14ac:dyDescent="0.2">
      <c r="A141" s="246"/>
      <c r="B141" s="233"/>
      <c r="C141" s="242"/>
      <c r="D141" s="50"/>
      <c r="E141" s="248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</row>
    <row r="142" spans="1:256" s="249" customFormat="1" x14ac:dyDescent="0.2">
      <c r="A142" s="246"/>
      <c r="B142" s="233"/>
      <c r="C142" s="242"/>
      <c r="D142" s="50"/>
      <c r="E142" s="248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</row>
    <row r="143" spans="1:256" s="249" customFormat="1" x14ac:dyDescent="0.2">
      <c r="A143" s="246"/>
      <c r="B143" s="233"/>
      <c r="C143" s="242"/>
      <c r="D143" s="50"/>
      <c r="E143" s="248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</row>
    <row r="144" spans="1:256" s="249" customFormat="1" x14ac:dyDescent="0.2">
      <c r="A144" s="246"/>
      <c r="B144" s="233"/>
      <c r="C144" s="242"/>
      <c r="D144" s="50"/>
      <c r="E144" s="248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</row>
    <row r="145" spans="1:256" s="249" customFormat="1" x14ac:dyDescent="0.2">
      <c r="A145" s="246"/>
      <c r="B145" s="233"/>
      <c r="C145" s="242"/>
      <c r="D145" s="50"/>
      <c r="E145" s="248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</row>
    <row r="146" spans="1:256" s="249" customFormat="1" x14ac:dyDescent="0.2">
      <c r="A146" s="246"/>
      <c r="B146" s="233"/>
      <c r="C146" s="242"/>
      <c r="D146" s="50"/>
      <c r="E146" s="248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</row>
    <row r="147" spans="1:256" s="249" customFormat="1" x14ac:dyDescent="0.2">
      <c r="A147" s="246"/>
      <c r="B147" s="233"/>
      <c r="C147" s="242"/>
      <c r="D147" s="50"/>
      <c r="E147" s="248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</row>
    <row r="148" spans="1:256" s="249" customFormat="1" x14ac:dyDescent="0.2">
      <c r="A148" s="246"/>
      <c r="B148" s="233"/>
      <c r="C148" s="242"/>
      <c r="D148" s="50"/>
      <c r="E148" s="248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</row>
    <row r="149" spans="1:256" s="249" customFormat="1" x14ac:dyDescent="0.2">
      <c r="A149" s="246"/>
      <c r="B149" s="233"/>
      <c r="C149" s="242"/>
      <c r="D149" s="50"/>
      <c r="E149" s="248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</row>
    <row r="150" spans="1:256" s="249" customFormat="1" x14ac:dyDescent="0.2">
      <c r="A150" s="246"/>
      <c r="B150" s="233"/>
      <c r="C150" s="242"/>
      <c r="D150" s="50"/>
      <c r="E150" s="248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</row>
    <row r="151" spans="1:256" s="249" customFormat="1" x14ac:dyDescent="0.2">
      <c r="A151" s="246"/>
      <c r="B151" s="233"/>
      <c r="C151" s="242"/>
      <c r="D151" s="50"/>
      <c r="E151" s="248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</row>
    <row r="152" spans="1:256" s="249" customFormat="1" x14ac:dyDescent="0.2">
      <c r="A152" s="246"/>
      <c r="B152" s="233"/>
      <c r="C152" s="242"/>
      <c r="D152" s="50"/>
      <c r="E152" s="248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</row>
    <row r="153" spans="1:256" s="249" customFormat="1" x14ac:dyDescent="0.2">
      <c r="A153" s="246"/>
      <c r="B153" s="233"/>
      <c r="C153" s="242"/>
      <c r="D153" s="50"/>
      <c r="E153" s="248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</row>
    <row r="154" spans="1:256" s="249" customFormat="1" x14ac:dyDescent="0.2">
      <c r="A154" s="246"/>
      <c r="B154" s="233"/>
      <c r="C154" s="242"/>
      <c r="D154" s="50"/>
      <c r="E154" s="248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</row>
    <row r="155" spans="1:256" s="249" customFormat="1" x14ac:dyDescent="0.2">
      <c r="A155" s="246"/>
      <c r="B155" s="233"/>
      <c r="C155" s="242"/>
      <c r="D155" s="50"/>
      <c r="E155" s="248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</row>
    <row r="156" spans="1:256" s="249" customFormat="1" x14ac:dyDescent="0.2">
      <c r="A156" s="246"/>
      <c r="B156" s="233"/>
      <c r="C156" s="242"/>
      <c r="D156" s="50"/>
      <c r="E156" s="248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</row>
    <row r="157" spans="1:256" s="249" customFormat="1" x14ac:dyDescent="0.2">
      <c r="A157" s="246"/>
      <c r="B157" s="233"/>
      <c r="C157" s="242"/>
      <c r="D157" s="50"/>
      <c r="E157" s="248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</row>
    <row r="158" spans="1:256" s="249" customFormat="1" x14ac:dyDescent="0.2">
      <c r="A158" s="246"/>
      <c r="B158" s="233"/>
      <c r="C158" s="242"/>
      <c r="D158" s="50"/>
      <c r="E158" s="248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</row>
    <row r="159" spans="1:256" s="249" customFormat="1" x14ac:dyDescent="0.2">
      <c r="A159" s="246"/>
      <c r="B159" s="233"/>
      <c r="C159" s="242"/>
      <c r="D159" s="50"/>
      <c r="E159" s="248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</row>
    <row r="160" spans="1:256" s="249" customFormat="1" x14ac:dyDescent="0.2">
      <c r="A160" s="246"/>
      <c r="B160" s="233"/>
      <c r="C160" s="242"/>
      <c r="D160" s="50"/>
      <c r="E160" s="248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</row>
    <row r="161" spans="1:256" s="249" customFormat="1" x14ac:dyDescent="0.2">
      <c r="A161" s="246"/>
      <c r="B161" s="233"/>
      <c r="C161" s="242"/>
      <c r="D161" s="50"/>
      <c r="E161" s="248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</row>
    <row r="162" spans="1:256" s="249" customFormat="1" x14ac:dyDescent="0.2">
      <c r="A162" s="246"/>
      <c r="B162" s="233"/>
      <c r="C162" s="242"/>
      <c r="D162" s="50"/>
      <c r="E162" s="248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</row>
    <row r="163" spans="1:256" s="249" customFormat="1" x14ac:dyDescent="0.2">
      <c r="A163" s="246"/>
      <c r="B163" s="233"/>
      <c r="C163" s="242"/>
      <c r="D163" s="50"/>
      <c r="E163" s="248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</row>
    <row r="164" spans="1:256" s="249" customFormat="1" x14ac:dyDescent="0.2">
      <c r="A164" s="246"/>
      <c r="B164" s="233"/>
      <c r="C164" s="242"/>
      <c r="D164" s="50"/>
      <c r="E164" s="248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</row>
    <row r="165" spans="1:256" s="249" customFormat="1" x14ac:dyDescent="0.2">
      <c r="A165" s="246"/>
      <c r="B165" s="233"/>
      <c r="C165" s="242"/>
      <c r="D165" s="50"/>
      <c r="E165" s="248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</row>
    <row r="166" spans="1:256" s="249" customFormat="1" x14ac:dyDescent="0.2">
      <c r="A166" s="246"/>
      <c r="B166" s="233"/>
      <c r="C166" s="242"/>
      <c r="D166" s="50"/>
      <c r="E166" s="248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</row>
    <row r="167" spans="1:256" s="249" customFormat="1" x14ac:dyDescent="0.2">
      <c r="A167" s="246"/>
      <c r="B167" s="233"/>
      <c r="C167" s="242"/>
      <c r="D167" s="50"/>
      <c r="E167" s="248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</row>
    <row r="168" spans="1:256" s="249" customFormat="1" x14ac:dyDescent="0.2">
      <c r="A168" s="246"/>
      <c r="B168" s="233"/>
      <c r="C168" s="242"/>
      <c r="D168" s="50"/>
      <c r="E168" s="248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</row>
    <row r="169" spans="1:256" s="249" customFormat="1" x14ac:dyDescent="0.2">
      <c r="A169" s="246"/>
      <c r="B169" s="233"/>
      <c r="C169" s="242"/>
      <c r="D169" s="50"/>
      <c r="E169" s="248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</row>
    <row r="170" spans="1:256" s="249" customFormat="1" x14ac:dyDescent="0.2">
      <c r="A170" s="246"/>
      <c r="B170" s="233"/>
      <c r="C170" s="242"/>
      <c r="D170" s="50"/>
      <c r="E170" s="248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</row>
    <row r="171" spans="1:256" s="249" customFormat="1" x14ac:dyDescent="0.2">
      <c r="A171" s="246"/>
      <c r="B171" s="233"/>
      <c r="C171" s="242"/>
      <c r="D171" s="50"/>
      <c r="E171" s="248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</row>
    <row r="172" spans="1:256" s="249" customFormat="1" x14ac:dyDescent="0.2">
      <c r="A172" s="246"/>
      <c r="B172" s="233"/>
      <c r="C172" s="242"/>
      <c r="D172" s="50"/>
      <c r="E172" s="248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</row>
    <row r="173" spans="1:256" s="249" customFormat="1" x14ac:dyDescent="0.2">
      <c r="A173" s="246"/>
      <c r="B173" s="233"/>
      <c r="C173" s="242"/>
      <c r="D173" s="50"/>
      <c r="E173" s="248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</row>
    <row r="174" spans="1:256" s="249" customFormat="1" x14ac:dyDescent="0.2">
      <c r="A174" s="246"/>
      <c r="B174" s="233"/>
      <c r="C174" s="242"/>
      <c r="D174" s="50"/>
      <c r="E174" s="248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</row>
    <row r="175" spans="1:256" s="249" customFormat="1" x14ac:dyDescent="0.2">
      <c r="A175" s="246"/>
      <c r="B175" s="233"/>
      <c r="C175" s="242"/>
      <c r="D175" s="50"/>
      <c r="E175" s="248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</row>
    <row r="176" spans="1:256" s="249" customFormat="1" x14ac:dyDescent="0.2">
      <c r="A176" s="246"/>
      <c r="B176" s="233"/>
      <c r="C176" s="242"/>
      <c r="D176" s="50"/>
      <c r="E176" s="248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</row>
    <row r="177" spans="1:256" s="249" customFormat="1" x14ac:dyDescent="0.2">
      <c r="A177" s="246"/>
      <c r="B177" s="233"/>
      <c r="C177" s="242"/>
      <c r="D177" s="50"/>
      <c r="E177" s="248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</row>
    <row r="178" spans="1:256" s="249" customFormat="1" x14ac:dyDescent="0.2">
      <c r="A178" s="246"/>
      <c r="B178" s="233"/>
      <c r="C178" s="242"/>
      <c r="D178" s="50"/>
      <c r="E178" s="248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</row>
    <row r="179" spans="1:256" s="249" customFormat="1" x14ac:dyDescent="0.2">
      <c r="A179" s="246"/>
      <c r="B179" s="233"/>
      <c r="C179" s="242"/>
      <c r="D179" s="50"/>
      <c r="E179" s="248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</row>
    <row r="180" spans="1:256" s="249" customFormat="1" x14ac:dyDescent="0.2">
      <c r="A180" s="246"/>
      <c r="B180" s="233"/>
      <c r="C180" s="242"/>
      <c r="D180" s="50"/>
      <c r="E180" s="248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</row>
    <row r="181" spans="1:256" s="249" customFormat="1" x14ac:dyDescent="0.2">
      <c r="A181" s="246"/>
      <c r="B181" s="233"/>
      <c r="C181" s="242"/>
      <c r="D181" s="50"/>
      <c r="E181" s="248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</row>
    <row r="182" spans="1:256" s="249" customFormat="1" x14ac:dyDescent="0.2">
      <c r="A182" s="246"/>
      <c r="B182" s="233"/>
      <c r="C182" s="242"/>
      <c r="D182" s="50"/>
      <c r="E182" s="248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</row>
    <row r="183" spans="1:256" s="249" customFormat="1" x14ac:dyDescent="0.2">
      <c r="A183" s="246"/>
      <c r="B183" s="233"/>
      <c r="C183" s="242"/>
      <c r="D183" s="50"/>
      <c r="E183" s="248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</row>
    <row r="184" spans="1:256" s="249" customFormat="1" x14ac:dyDescent="0.2">
      <c r="A184" s="246"/>
      <c r="B184" s="233"/>
      <c r="C184" s="242"/>
      <c r="D184" s="50"/>
      <c r="E184" s="248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</row>
    <row r="185" spans="1:256" s="249" customFormat="1" x14ac:dyDescent="0.2">
      <c r="A185" s="246"/>
      <c r="B185" s="233"/>
      <c r="C185" s="242"/>
      <c r="D185" s="50"/>
      <c r="E185" s="248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</row>
    <row r="186" spans="1:256" s="249" customFormat="1" x14ac:dyDescent="0.2">
      <c r="A186" s="246"/>
      <c r="B186" s="233"/>
      <c r="C186" s="242"/>
      <c r="D186" s="50"/>
      <c r="E186" s="248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</row>
    <row r="187" spans="1:256" s="249" customFormat="1" x14ac:dyDescent="0.2">
      <c r="A187" s="246"/>
      <c r="B187" s="233"/>
      <c r="C187" s="242"/>
      <c r="D187" s="50"/>
      <c r="E187" s="248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</row>
    <row r="188" spans="1:256" s="249" customFormat="1" x14ac:dyDescent="0.2">
      <c r="A188" s="246"/>
      <c r="B188" s="233"/>
      <c r="C188" s="242"/>
      <c r="D188" s="50"/>
      <c r="E188" s="248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  <c r="GK188" s="50"/>
      <c r="GL188" s="50"/>
      <c r="GM188" s="50"/>
      <c r="GN188" s="50"/>
      <c r="GO188" s="50"/>
      <c r="GP188" s="50"/>
      <c r="GQ188" s="50"/>
      <c r="GR188" s="50"/>
      <c r="GS188" s="50"/>
      <c r="GT188" s="50"/>
      <c r="GU188" s="50"/>
      <c r="GV188" s="50"/>
      <c r="GW188" s="50"/>
      <c r="GX188" s="50"/>
      <c r="GY188" s="50"/>
      <c r="GZ188" s="50"/>
      <c r="HA188" s="50"/>
      <c r="HB188" s="50"/>
      <c r="HC188" s="50"/>
      <c r="HD188" s="50"/>
      <c r="HE188" s="50"/>
      <c r="HF188" s="50"/>
      <c r="HG188" s="50"/>
      <c r="HH188" s="50"/>
      <c r="HI188" s="50"/>
      <c r="HJ188" s="50"/>
      <c r="HK188" s="50"/>
      <c r="HL188" s="50"/>
      <c r="HM188" s="50"/>
      <c r="HN188" s="50"/>
      <c r="HO188" s="50"/>
      <c r="HP188" s="50"/>
      <c r="HQ188" s="50"/>
      <c r="HR188" s="50"/>
      <c r="HS188" s="50"/>
      <c r="HT188" s="50"/>
      <c r="HU188" s="50"/>
      <c r="HV188" s="50"/>
      <c r="HW188" s="50"/>
      <c r="HX188" s="50"/>
      <c r="HY188" s="50"/>
      <c r="HZ188" s="50"/>
      <c r="IA188" s="50"/>
      <c r="IB188" s="50"/>
      <c r="IC188" s="50"/>
      <c r="ID188" s="50"/>
      <c r="IE188" s="50"/>
      <c r="IF188" s="50"/>
      <c r="IG188" s="50"/>
      <c r="IH188" s="50"/>
      <c r="II188" s="50"/>
      <c r="IJ188" s="50"/>
      <c r="IK188" s="50"/>
      <c r="IL188" s="50"/>
      <c r="IM188" s="50"/>
      <c r="IN188" s="50"/>
      <c r="IO188" s="50"/>
      <c r="IP188" s="50"/>
      <c r="IQ188" s="50"/>
      <c r="IR188" s="50"/>
      <c r="IS188" s="50"/>
      <c r="IT188" s="50"/>
      <c r="IU188" s="50"/>
      <c r="IV188" s="50"/>
    </row>
    <row r="189" spans="1:256" s="249" customFormat="1" x14ac:dyDescent="0.2">
      <c r="A189" s="246"/>
      <c r="B189" s="233"/>
      <c r="C189" s="242"/>
      <c r="D189" s="50"/>
      <c r="E189" s="248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  <c r="HB189" s="50"/>
      <c r="HC189" s="50"/>
      <c r="HD189" s="50"/>
      <c r="HE189" s="50"/>
      <c r="HF189" s="50"/>
      <c r="HG189" s="50"/>
      <c r="HH189" s="50"/>
      <c r="HI189" s="50"/>
      <c r="HJ189" s="50"/>
      <c r="HK189" s="50"/>
      <c r="HL189" s="50"/>
      <c r="HM189" s="50"/>
      <c r="HN189" s="50"/>
      <c r="HO189" s="50"/>
      <c r="HP189" s="50"/>
      <c r="HQ189" s="50"/>
      <c r="HR189" s="50"/>
      <c r="HS189" s="50"/>
      <c r="HT189" s="50"/>
      <c r="HU189" s="50"/>
      <c r="HV189" s="50"/>
      <c r="HW189" s="50"/>
      <c r="HX189" s="50"/>
      <c r="HY189" s="50"/>
      <c r="HZ189" s="50"/>
      <c r="IA189" s="50"/>
      <c r="IB189" s="50"/>
      <c r="IC189" s="50"/>
      <c r="ID189" s="50"/>
      <c r="IE189" s="50"/>
      <c r="IF189" s="50"/>
      <c r="IG189" s="50"/>
      <c r="IH189" s="50"/>
      <c r="II189" s="50"/>
      <c r="IJ189" s="50"/>
      <c r="IK189" s="50"/>
      <c r="IL189" s="50"/>
      <c r="IM189" s="50"/>
      <c r="IN189" s="50"/>
      <c r="IO189" s="50"/>
      <c r="IP189" s="50"/>
      <c r="IQ189" s="50"/>
      <c r="IR189" s="50"/>
      <c r="IS189" s="50"/>
      <c r="IT189" s="50"/>
      <c r="IU189" s="50"/>
      <c r="IV189" s="50"/>
    </row>
    <row r="190" spans="1:256" s="249" customFormat="1" x14ac:dyDescent="0.2">
      <c r="A190" s="246"/>
      <c r="B190" s="233"/>
      <c r="C190" s="242"/>
      <c r="D190" s="50"/>
      <c r="E190" s="248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  <c r="GK190" s="50"/>
      <c r="GL190" s="50"/>
      <c r="GM190" s="50"/>
      <c r="GN190" s="50"/>
      <c r="GO190" s="50"/>
      <c r="GP190" s="50"/>
      <c r="GQ190" s="50"/>
      <c r="GR190" s="50"/>
      <c r="GS190" s="50"/>
      <c r="GT190" s="50"/>
      <c r="GU190" s="50"/>
      <c r="GV190" s="50"/>
      <c r="GW190" s="50"/>
      <c r="GX190" s="50"/>
      <c r="GY190" s="50"/>
      <c r="GZ190" s="50"/>
      <c r="HA190" s="50"/>
      <c r="HB190" s="50"/>
      <c r="HC190" s="50"/>
      <c r="HD190" s="50"/>
      <c r="HE190" s="50"/>
      <c r="HF190" s="50"/>
      <c r="HG190" s="50"/>
      <c r="HH190" s="50"/>
      <c r="HI190" s="50"/>
      <c r="HJ190" s="50"/>
      <c r="HK190" s="50"/>
      <c r="HL190" s="50"/>
      <c r="HM190" s="50"/>
      <c r="HN190" s="50"/>
      <c r="HO190" s="50"/>
      <c r="HP190" s="50"/>
      <c r="HQ190" s="50"/>
      <c r="HR190" s="50"/>
      <c r="HS190" s="50"/>
      <c r="HT190" s="50"/>
      <c r="HU190" s="50"/>
      <c r="HV190" s="50"/>
      <c r="HW190" s="50"/>
      <c r="HX190" s="50"/>
      <c r="HY190" s="50"/>
      <c r="HZ190" s="50"/>
      <c r="IA190" s="50"/>
      <c r="IB190" s="50"/>
      <c r="IC190" s="50"/>
      <c r="ID190" s="50"/>
      <c r="IE190" s="50"/>
      <c r="IF190" s="50"/>
      <c r="IG190" s="50"/>
      <c r="IH190" s="50"/>
      <c r="II190" s="50"/>
      <c r="IJ190" s="50"/>
      <c r="IK190" s="50"/>
      <c r="IL190" s="50"/>
      <c r="IM190" s="50"/>
      <c r="IN190" s="50"/>
      <c r="IO190" s="50"/>
      <c r="IP190" s="50"/>
      <c r="IQ190" s="50"/>
      <c r="IR190" s="50"/>
      <c r="IS190" s="50"/>
      <c r="IT190" s="50"/>
      <c r="IU190" s="50"/>
      <c r="IV190" s="50"/>
    </row>
    <row r="191" spans="1:256" s="249" customFormat="1" x14ac:dyDescent="0.2">
      <c r="A191" s="246"/>
      <c r="B191" s="233"/>
      <c r="C191" s="242"/>
      <c r="D191" s="50"/>
      <c r="E191" s="248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  <c r="GK191" s="50"/>
      <c r="GL191" s="50"/>
      <c r="GM191" s="50"/>
      <c r="GN191" s="50"/>
      <c r="GO191" s="50"/>
      <c r="GP191" s="50"/>
      <c r="GQ191" s="50"/>
      <c r="GR191" s="50"/>
      <c r="GS191" s="50"/>
      <c r="GT191" s="50"/>
      <c r="GU191" s="50"/>
      <c r="GV191" s="50"/>
      <c r="GW191" s="50"/>
      <c r="GX191" s="50"/>
      <c r="GY191" s="50"/>
      <c r="GZ191" s="50"/>
      <c r="HA191" s="50"/>
      <c r="HB191" s="50"/>
      <c r="HC191" s="50"/>
      <c r="HD191" s="50"/>
      <c r="HE191" s="50"/>
      <c r="HF191" s="50"/>
      <c r="HG191" s="50"/>
      <c r="HH191" s="50"/>
      <c r="HI191" s="50"/>
      <c r="HJ191" s="50"/>
      <c r="HK191" s="50"/>
      <c r="HL191" s="50"/>
      <c r="HM191" s="50"/>
      <c r="HN191" s="50"/>
      <c r="HO191" s="50"/>
      <c r="HP191" s="50"/>
      <c r="HQ191" s="50"/>
      <c r="HR191" s="50"/>
      <c r="HS191" s="50"/>
      <c r="HT191" s="50"/>
      <c r="HU191" s="50"/>
      <c r="HV191" s="50"/>
      <c r="HW191" s="50"/>
      <c r="HX191" s="50"/>
      <c r="HY191" s="50"/>
      <c r="HZ191" s="50"/>
      <c r="IA191" s="50"/>
      <c r="IB191" s="50"/>
      <c r="IC191" s="50"/>
      <c r="ID191" s="50"/>
      <c r="IE191" s="50"/>
      <c r="IF191" s="50"/>
      <c r="IG191" s="50"/>
      <c r="IH191" s="50"/>
      <c r="II191" s="50"/>
      <c r="IJ191" s="50"/>
      <c r="IK191" s="50"/>
      <c r="IL191" s="50"/>
      <c r="IM191" s="50"/>
      <c r="IN191" s="50"/>
      <c r="IO191" s="50"/>
      <c r="IP191" s="50"/>
      <c r="IQ191" s="50"/>
      <c r="IR191" s="50"/>
      <c r="IS191" s="50"/>
      <c r="IT191" s="50"/>
      <c r="IU191" s="50"/>
      <c r="IV191" s="50"/>
    </row>
    <row r="192" spans="1:256" s="249" customFormat="1" x14ac:dyDescent="0.2">
      <c r="A192" s="246"/>
      <c r="B192" s="233"/>
      <c r="C192" s="242"/>
      <c r="D192" s="50"/>
      <c r="E192" s="248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  <c r="FT192" s="50"/>
      <c r="FU192" s="50"/>
      <c r="FV192" s="50"/>
      <c r="FW192" s="50"/>
      <c r="FX192" s="50"/>
      <c r="FY192" s="50"/>
      <c r="FZ192" s="50"/>
      <c r="GA192" s="50"/>
      <c r="GB192" s="50"/>
      <c r="GC192" s="50"/>
      <c r="GD192" s="50"/>
      <c r="GE192" s="50"/>
      <c r="GF192" s="50"/>
      <c r="GG192" s="50"/>
      <c r="GH192" s="50"/>
      <c r="GI192" s="50"/>
      <c r="GJ192" s="50"/>
      <c r="GK192" s="50"/>
      <c r="GL192" s="50"/>
      <c r="GM192" s="50"/>
      <c r="GN192" s="50"/>
      <c r="GO192" s="50"/>
      <c r="GP192" s="50"/>
      <c r="GQ192" s="50"/>
      <c r="GR192" s="50"/>
      <c r="GS192" s="50"/>
      <c r="GT192" s="50"/>
      <c r="GU192" s="50"/>
      <c r="GV192" s="50"/>
      <c r="GW192" s="50"/>
      <c r="GX192" s="50"/>
      <c r="GY192" s="50"/>
      <c r="GZ192" s="50"/>
      <c r="HA192" s="50"/>
      <c r="HB192" s="50"/>
      <c r="HC192" s="50"/>
      <c r="HD192" s="50"/>
      <c r="HE192" s="50"/>
      <c r="HF192" s="50"/>
      <c r="HG192" s="50"/>
      <c r="HH192" s="50"/>
      <c r="HI192" s="50"/>
      <c r="HJ192" s="50"/>
      <c r="HK192" s="50"/>
      <c r="HL192" s="50"/>
      <c r="HM192" s="50"/>
      <c r="HN192" s="50"/>
      <c r="HO192" s="50"/>
      <c r="HP192" s="50"/>
      <c r="HQ192" s="50"/>
      <c r="HR192" s="50"/>
      <c r="HS192" s="50"/>
      <c r="HT192" s="50"/>
      <c r="HU192" s="50"/>
      <c r="HV192" s="50"/>
      <c r="HW192" s="50"/>
      <c r="HX192" s="50"/>
      <c r="HY192" s="50"/>
      <c r="HZ192" s="50"/>
      <c r="IA192" s="50"/>
      <c r="IB192" s="50"/>
      <c r="IC192" s="50"/>
      <c r="ID192" s="50"/>
      <c r="IE192" s="50"/>
      <c r="IF192" s="50"/>
      <c r="IG192" s="50"/>
      <c r="IH192" s="50"/>
      <c r="II192" s="50"/>
      <c r="IJ192" s="50"/>
      <c r="IK192" s="50"/>
      <c r="IL192" s="50"/>
      <c r="IM192" s="50"/>
      <c r="IN192" s="50"/>
      <c r="IO192" s="50"/>
      <c r="IP192" s="50"/>
      <c r="IQ192" s="50"/>
      <c r="IR192" s="50"/>
      <c r="IS192" s="50"/>
      <c r="IT192" s="50"/>
      <c r="IU192" s="50"/>
      <c r="IV192" s="50"/>
    </row>
    <row r="193" spans="1:256" s="249" customFormat="1" x14ac:dyDescent="0.2">
      <c r="A193" s="246"/>
      <c r="B193" s="233"/>
      <c r="C193" s="242"/>
      <c r="D193" s="50"/>
      <c r="E193" s="248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  <c r="GK193" s="50"/>
      <c r="GL193" s="50"/>
      <c r="GM193" s="50"/>
      <c r="GN193" s="50"/>
      <c r="GO193" s="50"/>
      <c r="GP193" s="50"/>
      <c r="GQ193" s="50"/>
      <c r="GR193" s="50"/>
      <c r="GS193" s="50"/>
      <c r="GT193" s="50"/>
      <c r="GU193" s="50"/>
      <c r="GV193" s="50"/>
      <c r="GW193" s="50"/>
      <c r="GX193" s="50"/>
      <c r="GY193" s="50"/>
      <c r="GZ193" s="50"/>
      <c r="HA193" s="50"/>
      <c r="HB193" s="50"/>
      <c r="HC193" s="50"/>
      <c r="HD193" s="50"/>
      <c r="HE193" s="50"/>
      <c r="HF193" s="50"/>
      <c r="HG193" s="50"/>
      <c r="HH193" s="50"/>
      <c r="HI193" s="50"/>
      <c r="HJ193" s="50"/>
      <c r="HK193" s="50"/>
      <c r="HL193" s="50"/>
      <c r="HM193" s="50"/>
      <c r="HN193" s="50"/>
      <c r="HO193" s="50"/>
      <c r="HP193" s="50"/>
      <c r="HQ193" s="50"/>
      <c r="HR193" s="50"/>
      <c r="HS193" s="50"/>
      <c r="HT193" s="50"/>
      <c r="HU193" s="50"/>
      <c r="HV193" s="50"/>
      <c r="HW193" s="50"/>
      <c r="HX193" s="50"/>
      <c r="HY193" s="50"/>
      <c r="HZ193" s="50"/>
      <c r="IA193" s="50"/>
      <c r="IB193" s="50"/>
      <c r="IC193" s="50"/>
      <c r="ID193" s="50"/>
      <c r="IE193" s="50"/>
      <c r="IF193" s="50"/>
      <c r="IG193" s="50"/>
      <c r="IH193" s="50"/>
      <c r="II193" s="50"/>
      <c r="IJ193" s="50"/>
      <c r="IK193" s="50"/>
      <c r="IL193" s="50"/>
      <c r="IM193" s="50"/>
      <c r="IN193" s="50"/>
      <c r="IO193" s="50"/>
      <c r="IP193" s="50"/>
      <c r="IQ193" s="50"/>
      <c r="IR193" s="50"/>
      <c r="IS193" s="50"/>
      <c r="IT193" s="50"/>
      <c r="IU193" s="50"/>
      <c r="IV193" s="50"/>
    </row>
    <row r="194" spans="1:256" s="249" customFormat="1" x14ac:dyDescent="0.2">
      <c r="A194" s="246"/>
      <c r="B194" s="233"/>
      <c r="C194" s="242"/>
      <c r="D194" s="50"/>
      <c r="E194" s="248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</row>
    <row r="195" spans="1:256" s="249" customFormat="1" x14ac:dyDescent="0.2">
      <c r="A195" s="246"/>
      <c r="B195" s="233"/>
      <c r="C195" s="242"/>
      <c r="D195" s="50"/>
      <c r="E195" s="248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  <c r="GK195" s="50"/>
      <c r="GL195" s="50"/>
      <c r="GM195" s="50"/>
      <c r="GN195" s="50"/>
      <c r="GO195" s="50"/>
      <c r="GP195" s="50"/>
      <c r="GQ195" s="50"/>
      <c r="GR195" s="50"/>
      <c r="GS195" s="50"/>
      <c r="GT195" s="50"/>
      <c r="GU195" s="50"/>
      <c r="GV195" s="50"/>
      <c r="GW195" s="50"/>
      <c r="GX195" s="50"/>
      <c r="GY195" s="50"/>
      <c r="GZ195" s="50"/>
      <c r="HA195" s="50"/>
      <c r="HB195" s="50"/>
      <c r="HC195" s="50"/>
      <c r="HD195" s="50"/>
      <c r="HE195" s="50"/>
      <c r="HF195" s="50"/>
      <c r="HG195" s="50"/>
      <c r="HH195" s="50"/>
      <c r="HI195" s="50"/>
      <c r="HJ195" s="50"/>
      <c r="HK195" s="50"/>
      <c r="HL195" s="50"/>
      <c r="HM195" s="50"/>
      <c r="HN195" s="50"/>
      <c r="HO195" s="50"/>
      <c r="HP195" s="50"/>
      <c r="HQ195" s="50"/>
      <c r="HR195" s="50"/>
      <c r="HS195" s="50"/>
      <c r="HT195" s="50"/>
      <c r="HU195" s="50"/>
      <c r="HV195" s="50"/>
      <c r="HW195" s="50"/>
      <c r="HX195" s="50"/>
      <c r="HY195" s="50"/>
      <c r="HZ195" s="50"/>
      <c r="IA195" s="50"/>
      <c r="IB195" s="50"/>
      <c r="IC195" s="50"/>
      <c r="ID195" s="50"/>
      <c r="IE195" s="50"/>
      <c r="IF195" s="50"/>
      <c r="IG195" s="50"/>
      <c r="IH195" s="50"/>
      <c r="II195" s="50"/>
      <c r="IJ195" s="50"/>
      <c r="IK195" s="50"/>
      <c r="IL195" s="50"/>
      <c r="IM195" s="50"/>
      <c r="IN195" s="50"/>
      <c r="IO195" s="50"/>
      <c r="IP195" s="50"/>
      <c r="IQ195" s="50"/>
      <c r="IR195" s="50"/>
      <c r="IS195" s="50"/>
      <c r="IT195" s="50"/>
      <c r="IU195" s="50"/>
      <c r="IV195" s="50"/>
    </row>
    <row r="196" spans="1:256" s="249" customFormat="1" x14ac:dyDescent="0.2">
      <c r="A196" s="246"/>
      <c r="B196" s="233"/>
      <c r="C196" s="242"/>
      <c r="D196" s="50"/>
      <c r="E196" s="248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  <c r="GK196" s="50"/>
      <c r="GL196" s="50"/>
      <c r="GM196" s="50"/>
      <c r="GN196" s="50"/>
      <c r="GO196" s="50"/>
      <c r="GP196" s="50"/>
      <c r="GQ196" s="50"/>
      <c r="GR196" s="50"/>
      <c r="GS196" s="50"/>
      <c r="GT196" s="50"/>
      <c r="GU196" s="50"/>
      <c r="GV196" s="50"/>
      <c r="GW196" s="50"/>
      <c r="GX196" s="50"/>
      <c r="GY196" s="50"/>
      <c r="GZ196" s="50"/>
      <c r="HA196" s="50"/>
      <c r="HB196" s="50"/>
      <c r="HC196" s="50"/>
      <c r="HD196" s="50"/>
      <c r="HE196" s="50"/>
      <c r="HF196" s="50"/>
      <c r="HG196" s="50"/>
      <c r="HH196" s="50"/>
      <c r="HI196" s="50"/>
      <c r="HJ196" s="50"/>
      <c r="HK196" s="50"/>
      <c r="HL196" s="50"/>
      <c r="HM196" s="50"/>
      <c r="HN196" s="50"/>
      <c r="HO196" s="50"/>
      <c r="HP196" s="50"/>
      <c r="HQ196" s="50"/>
      <c r="HR196" s="50"/>
      <c r="HS196" s="50"/>
      <c r="HT196" s="50"/>
      <c r="HU196" s="50"/>
      <c r="HV196" s="50"/>
      <c r="HW196" s="50"/>
      <c r="HX196" s="50"/>
      <c r="HY196" s="50"/>
      <c r="HZ196" s="50"/>
      <c r="IA196" s="50"/>
      <c r="IB196" s="50"/>
      <c r="IC196" s="50"/>
      <c r="ID196" s="50"/>
      <c r="IE196" s="50"/>
      <c r="IF196" s="50"/>
      <c r="IG196" s="50"/>
      <c r="IH196" s="50"/>
      <c r="II196" s="50"/>
      <c r="IJ196" s="50"/>
      <c r="IK196" s="50"/>
      <c r="IL196" s="50"/>
      <c r="IM196" s="50"/>
      <c r="IN196" s="50"/>
      <c r="IO196" s="50"/>
      <c r="IP196" s="50"/>
      <c r="IQ196" s="50"/>
      <c r="IR196" s="50"/>
      <c r="IS196" s="50"/>
      <c r="IT196" s="50"/>
      <c r="IU196" s="50"/>
      <c r="IV196" s="50"/>
    </row>
    <row r="197" spans="1:256" s="249" customFormat="1" x14ac:dyDescent="0.2">
      <c r="A197" s="246"/>
      <c r="B197" s="233"/>
      <c r="C197" s="242"/>
      <c r="D197" s="50"/>
      <c r="E197" s="248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</row>
    <row r="198" spans="1:256" s="249" customFormat="1" x14ac:dyDescent="0.2">
      <c r="A198" s="246"/>
      <c r="B198" s="233"/>
      <c r="C198" s="242"/>
      <c r="D198" s="50"/>
      <c r="E198" s="248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</row>
    <row r="199" spans="1:256" s="249" customFormat="1" x14ac:dyDescent="0.2">
      <c r="A199" s="246"/>
      <c r="B199" s="233"/>
      <c r="C199" s="242"/>
      <c r="D199" s="50"/>
      <c r="E199" s="248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  <c r="FT199" s="50"/>
      <c r="FU199" s="50"/>
      <c r="FV199" s="50"/>
      <c r="FW199" s="50"/>
      <c r="FX199" s="50"/>
      <c r="FY199" s="50"/>
      <c r="FZ199" s="50"/>
      <c r="GA199" s="50"/>
      <c r="GB199" s="50"/>
      <c r="GC199" s="50"/>
      <c r="GD199" s="50"/>
      <c r="GE199" s="50"/>
      <c r="GF199" s="50"/>
      <c r="GG199" s="50"/>
      <c r="GH199" s="50"/>
      <c r="GI199" s="50"/>
      <c r="GJ199" s="50"/>
      <c r="GK199" s="50"/>
      <c r="GL199" s="50"/>
      <c r="GM199" s="50"/>
      <c r="GN199" s="50"/>
      <c r="GO199" s="50"/>
      <c r="GP199" s="50"/>
      <c r="GQ199" s="50"/>
      <c r="GR199" s="50"/>
      <c r="GS199" s="50"/>
      <c r="GT199" s="50"/>
      <c r="GU199" s="50"/>
      <c r="GV199" s="50"/>
      <c r="GW199" s="50"/>
      <c r="GX199" s="50"/>
      <c r="GY199" s="50"/>
      <c r="GZ199" s="50"/>
      <c r="HA199" s="50"/>
      <c r="HB199" s="50"/>
      <c r="HC199" s="50"/>
      <c r="HD199" s="50"/>
      <c r="HE199" s="50"/>
      <c r="HF199" s="50"/>
      <c r="HG199" s="50"/>
      <c r="HH199" s="50"/>
      <c r="HI199" s="50"/>
      <c r="HJ199" s="50"/>
      <c r="HK199" s="50"/>
      <c r="HL199" s="50"/>
      <c r="HM199" s="50"/>
      <c r="HN199" s="50"/>
      <c r="HO199" s="50"/>
      <c r="HP199" s="50"/>
      <c r="HQ199" s="50"/>
      <c r="HR199" s="50"/>
      <c r="HS199" s="50"/>
      <c r="HT199" s="50"/>
      <c r="HU199" s="50"/>
      <c r="HV199" s="50"/>
      <c r="HW199" s="50"/>
      <c r="HX199" s="50"/>
      <c r="HY199" s="50"/>
      <c r="HZ199" s="50"/>
      <c r="IA199" s="50"/>
      <c r="IB199" s="50"/>
      <c r="IC199" s="50"/>
      <c r="ID199" s="50"/>
      <c r="IE199" s="50"/>
      <c r="IF199" s="50"/>
      <c r="IG199" s="50"/>
      <c r="IH199" s="50"/>
      <c r="II199" s="50"/>
      <c r="IJ199" s="50"/>
      <c r="IK199" s="50"/>
      <c r="IL199" s="50"/>
      <c r="IM199" s="50"/>
      <c r="IN199" s="50"/>
      <c r="IO199" s="50"/>
      <c r="IP199" s="50"/>
      <c r="IQ199" s="50"/>
      <c r="IR199" s="50"/>
      <c r="IS199" s="50"/>
      <c r="IT199" s="50"/>
      <c r="IU199" s="50"/>
      <c r="IV199" s="50"/>
    </row>
    <row r="200" spans="1:256" s="249" customFormat="1" x14ac:dyDescent="0.2">
      <c r="A200" s="246"/>
      <c r="B200" s="233"/>
      <c r="C200" s="242"/>
      <c r="D200" s="50"/>
      <c r="E200" s="248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  <c r="FT200" s="50"/>
      <c r="FU200" s="50"/>
      <c r="FV200" s="50"/>
      <c r="FW200" s="50"/>
      <c r="FX200" s="50"/>
      <c r="FY200" s="50"/>
      <c r="FZ200" s="50"/>
      <c r="GA200" s="50"/>
      <c r="GB200" s="50"/>
      <c r="GC200" s="50"/>
      <c r="GD200" s="50"/>
      <c r="GE200" s="50"/>
      <c r="GF200" s="50"/>
      <c r="GG200" s="50"/>
      <c r="GH200" s="50"/>
      <c r="GI200" s="50"/>
      <c r="GJ200" s="50"/>
      <c r="GK200" s="50"/>
      <c r="GL200" s="50"/>
      <c r="GM200" s="50"/>
      <c r="GN200" s="50"/>
      <c r="GO200" s="50"/>
      <c r="GP200" s="50"/>
      <c r="GQ200" s="50"/>
      <c r="GR200" s="50"/>
      <c r="GS200" s="50"/>
      <c r="GT200" s="50"/>
      <c r="GU200" s="50"/>
      <c r="GV200" s="50"/>
      <c r="GW200" s="50"/>
      <c r="GX200" s="50"/>
      <c r="GY200" s="50"/>
      <c r="GZ200" s="50"/>
      <c r="HA200" s="50"/>
      <c r="HB200" s="50"/>
      <c r="HC200" s="50"/>
      <c r="HD200" s="50"/>
      <c r="HE200" s="50"/>
      <c r="HF200" s="50"/>
      <c r="HG200" s="50"/>
      <c r="HH200" s="50"/>
      <c r="HI200" s="50"/>
      <c r="HJ200" s="50"/>
      <c r="HK200" s="50"/>
      <c r="HL200" s="50"/>
      <c r="HM200" s="50"/>
      <c r="HN200" s="50"/>
      <c r="HO200" s="50"/>
      <c r="HP200" s="50"/>
      <c r="HQ200" s="50"/>
      <c r="HR200" s="50"/>
      <c r="HS200" s="50"/>
      <c r="HT200" s="50"/>
      <c r="HU200" s="50"/>
      <c r="HV200" s="50"/>
      <c r="HW200" s="50"/>
      <c r="HX200" s="50"/>
      <c r="HY200" s="50"/>
      <c r="HZ200" s="50"/>
      <c r="IA200" s="50"/>
      <c r="IB200" s="50"/>
      <c r="IC200" s="50"/>
      <c r="ID200" s="50"/>
      <c r="IE200" s="50"/>
      <c r="IF200" s="50"/>
      <c r="IG200" s="50"/>
      <c r="IH200" s="50"/>
      <c r="II200" s="50"/>
      <c r="IJ200" s="50"/>
      <c r="IK200" s="50"/>
      <c r="IL200" s="50"/>
      <c r="IM200" s="50"/>
      <c r="IN200" s="50"/>
      <c r="IO200" s="50"/>
      <c r="IP200" s="50"/>
      <c r="IQ200" s="50"/>
      <c r="IR200" s="50"/>
      <c r="IS200" s="50"/>
      <c r="IT200" s="50"/>
      <c r="IU200" s="50"/>
      <c r="IV200" s="50"/>
    </row>
    <row r="201" spans="1:256" s="249" customFormat="1" x14ac:dyDescent="0.2">
      <c r="A201" s="246"/>
      <c r="B201" s="233"/>
      <c r="C201" s="242"/>
      <c r="D201" s="50"/>
      <c r="E201" s="248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  <c r="FT201" s="50"/>
      <c r="FU201" s="50"/>
      <c r="FV201" s="50"/>
      <c r="FW201" s="50"/>
      <c r="FX201" s="50"/>
      <c r="FY201" s="50"/>
      <c r="FZ201" s="50"/>
      <c r="GA201" s="50"/>
      <c r="GB201" s="50"/>
      <c r="GC201" s="50"/>
      <c r="GD201" s="50"/>
      <c r="GE201" s="50"/>
      <c r="GF201" s="50"/>
      <c r="GG201" s="50"/>
      <c r="GH201" s="50"/>
      <c r="GI201" s="50"/>
      <c r="GJ201" s="50"/>
      <c r="GK201" s="50"/>
      <c r="GL201" s="50"/>
      <c r="GM201" s="50"/>
      <c r="GN201" s="50"/>
      <c r="GO201" s="50"/>
      <c r="GP201" s="50"/>
      <c r="GQ201" s="50"/>
      <c r="GR201" s="50"/>
      <c r="GS201" s="50"/>
      <c r="GT201" s="50"/>
      <c r="GU201" s="50"/>
      <c r="GV201" s="50"/>
      <c r="GW201" s="50"/>
      <c r="GX201" s="50"/>
      <c r="GY201" s="50"/>
      <c r="GZ201" s="50"/>
      <c r="HA201" s="50"/>
      <c r="HB201" s="50"/>
      <c r="HC201" s="50"/>
      <c r="HD201" s="50"/>
      <c r="HE201" s="50"/>
      <c r="HF201" s="50"/>
      <c r="HG201" s="50"/>
      <c r="HH201" s="50"/>
      <c r="HI201" s="50"/>
      <c r="HJ201" s="50"/>
      <c r="HK201" s="50"/>
      <c r="HL201" s="50"/>
      <c r="HM201" s="50"/>
      <c r="HN201" s="50"/>
      <c r="HO201" s="50"/>
      <c r="HP201" s="50"/>
      <c r="HQ201" s="50"/>
      <c r="HR201" s="50"/>
      <c r="HS201" s="50"/>
      <c r="HT201" s="50"/>
      <c r="HU201" s="50"/>
      <c r="HV201" s="50"/>
      <c r="HW201" s="50"/>
      <c r="HX201" s="50"/>
      <c r="HY201" s="50"/>
      <c r="HZ201" s="50"/>
      <c r="IA201" s="50"/>
      <c r="IB201" s="50"/>
      <c r="IC201" s="50"/>
      <c r="ID201" s="50"/>
      <c r="IE201" s="50"/>
      <c r="IF201" s="50"/>
      <c r="IG201" s="50"/>
      <c r="IH201" s="50"/>
      <c r="II201" s="50"/>
      <c r="IJ201" s="50"/>
      <c r="IK201" s="50"/>
      <c r="IL201" s="50"/>
      <c r="IM201" s="50"/>
      <c r="IN201" s="50"/>
      <c r="IO201" s="50"/>
      <c r="IP201" s="50"/>
      <c r="IQ201" s="50"/>
      <c r="IR201" s="50"/>
      <c r="IS201" s="50"/>
      <c r="IT201" s="50"/>
      <c r="IU201" s="50"/>
      <c r="IV201" s="50"/>
    </row>
    <row r="202" spans="1:256" s="249" customFormat="1" x14ac:dyDescent="0.2">
      <c r="A202" s="246"/>
      <c r="B202" s="233"/>
      <c r="C202" s="242"/>
      <c r="D202" s="50"/>
      <c r="E202" s="248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  <c r="FT202" s="50"/>
      <c r="FU202" s="50"/>
      <c r="FV202" s="50"/>
      <c r="FW202" s="50"/>
      <c r="FX202" s="50"/>
      <c r="FY202" s="50"/>
      <c r="FZ202" s="50"/>
      <c r="GA202" s="50"/>
      <c r="GB202" s="50"/>
      <c r="GC202" s="50"/>
      <c r="GD202" s="50"/>
      <c r="GE202" s="50"/>
      <c r="GF202" s="50"/>
      <c r="GG202" s="50"/>
      <c r="GH202" s="50"/>
      <c r="GI202" s="50"/>
      <c r="GJ202" s="50"/>
      <c r="GK202" s="50"/>
      <c r="GL202" s="50"/>
      <c r="GM202" s="50"/>
      <c r="GN202" s="50"/>
      <c r="GO202" s="50"/>
      <c r="GP202" s="50"/>
      <c r="GQ202" s="50"/>
      <c r="GR202" s="50"/>
      <c r="GS202" s="50"/>
      <c r="GT202" s="50"/>
      <c r="GU202" s="50"/>
      <c r="GV202" s="50"/>
      <c r="GW202" s="50"/>
      <c r="GX202" s="50"/>
      <c r="GY202" s="50"/>
      <c r="GZ202" s="50"/>
      <c r="HA202" s="50"/>
      <c r="HB202" s="50"/>
      <c r="HC202" s="50"/>
      <c r="HD202" s="50"/>
      <c r="HE202" s="50"/>
      <c r="HF202" s="50"/>
      <c r="HG202" s="50"/>
      <c r="HH202" s="50"/>
      <c r="HI202" s="50"/>
      <c r="HJ202" s="50"/>
      <c r="HK202" s="50"/>
      <c r="HL202" s="50"/>
      <c r="HM202" s="50"/>
      <c r="HN202" s="50"/>
      <c r="HO202" s="50"/>
      <c r="HP202" s="50"/>
      <c r="HQ202" s="50"/>
      <c r="HR202" s="50"/>
      <c r="HS202" s="50"/>
      <c r="HT202" s="50"/>
      <c r="HU202" s="50"/>
      <c r="HV202" s="50"/>
      <c r="HW202" s="50"/>
      <c r="HX202" s="50"/>
      <c r="HY202" s="50"/>
      <c r="HZ202" s="50"/>
      <c r="IA202" s="50"/>
      <c r="IB202" s="50"/>
      <c r="IC202" s="50"/>
      <c r="ID202" s="50"/>
      <c r="IE202" s="50"/>
      <c r="IF202" s="50"/>
      <c r="IG202" s="50"/>
      <c r="IH202" s="50"/>
      <c r="II202" s="50"/>
      <c r="IJ202" s="50"/>
      <c r="IK202" s="50"/>
      <c r="IL202" s="50"/>
      <c r="IM202" s="50"/>
      <c r="IN202" s="50"/>
      <c r="IO202" s="50"/>
      <c r="IP202" s="50"/>
      <c r="IQ202" s="50"/>
      <c r="IR202" s="50"/>
      <c r="IS202" s="50"/>
      <c r="IT202" s="50"/>
      <c r="IU202" s="50"/>
      <c r="IV202" s="50"/>
    </row>
    <row r="203" spans="1:256" s="249" customFormat="1" x14ac:dyDescent="0.2">
      <c r="A203" s="246"/>
      <c r="B203" s="233"/>
      <c r="C203" s="242"/>
      <c r="D203" s="50"/>
      <c r="E203" s="248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  <c r="FT203" s="50"/>
      <c r="FU203" s="50"/>
      <c r="FV203" s="50"/>
      <c r="FW203" s="50"/>
      <c r="FX203" s="50"/>
      <c r="FY203" s="50"/>
      <c r="FZ203" s="50"/>
      <c r="GA203" s="50"/>
      <c r="GB203" s="50"/>
      <c r="GC203" s="50"/>
      <c r="GD203" s="50"/>
      <c r="GE203" s="50"/>
      <c r="GF203" s="50"/>
      <c r="GG203" s="50"/>
      <c r="GH203" s="50"/>
      <c r="GI203" s="50"/>
      <c r="GJ203" s="50"/>
      <c r="GK203" s="50"/>
      <c r="GL203" s="50"/>
      <c r="GM203" s="50"/>
      <c r="GN203" s="50"/>
      <c r="GO203" s="50"/>
      <c r="GP203" s="50"/>
      <c r="GQ203" s="50"/>
      <c r="GR203" s="50"/>
      <c r="GS203" s="50"/>
      <c r="GT203" s="50"/>
      <c r="GU203" s="50"/>
      <c r="GV203" s="50"/>
      <c r="GW203" s="50"/>
      <c r="GX203" s="50"/>
      <c r="GY203" s="50"/>
      <c r="GZ203" s="50"/>
      <c r="HA203" s="50"/>
      <c r="HB203" s="50"/>
      <c r="HC203" s="50"/>
      <c r="HD203" s="50"/>
      <c r="HE203" s="50"/>
      <c r="HF203" s="50"/>
      <c r="HG203" s="50"/>
      <c r="HH203" s="50"/>
      <c r="HI203" s="50"/>
      <c r="HJ203" s="50"/>
      <c r="HK203" s="50"/>
      <c r="HL203" s="50"/>
      <c r="HM203" s="50"/>
      <c r="HN203" s="50"/>
      <c r="HO203" s="50"/>
      <c r="HP203" s="50"/>
      <c r="HQ203" s="50"/>
      <c r="HR203" s="50"/>
      <c r="HS203" s="50"/>
      <c r="HT203" s="50"/>
      <c r="HU203" s="50"/>
      <c r="HV203" s="50"/>
      <c r="HW203" s="50"/>
      <c r="HX203" s="50"/>
      <c r="HY203" s="50"/>
      <c r="HZ203" s="50"/>
      <c r="IA203" s="50"/>
      <c r="IB203" s="50"/>
      <c r="IC203" s="50"/>
      <c r="ID203" s="50"/>
      <c r="IE203" s="50"/>
      <c r="IF203" s="50"/>
      <c r="IG203" s="50"/>
      <c r="IH203" s="50"/>
      <c r="II203" s="50"/>
      <c r="IJ203" s="50"/>
      <c r="IK203" s="50"/>
      <c r="IL203" s="50"/>
      <c r="IM203" s="50"/>
      <c r="IN203" s="50"/>
      <c r="IO203" s="50"/>
      <c r="IP203" s="50"/>
      <c r="IQ203" s="50"/>
      <c r="IR203" s="50"/>
      <c r="IS203" s="50"/>
      <c r="IT203" s="50"/>
      <c r="IU203" s="50"/>
      <c r="IV203" s="50"/>
    </row>
    <row r="204" spans="1:256" s="249" customFormat="1" x14ac:dyDescent="0.2">
      <c r="A204" s="246"/>
      <c r="B204" s="233"/>
      <c r="C204" s="242"/>
      <c r="D204" s="50"/>
      <c r="E204" s="248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  <c r="FT204" s="50"/>
      <c r="FU204" s="50"/>
      <c r="FV204" s="50"/>
      <c r="FW204" s="50"/>
      <c r="FX204" s="50"/>
      <c r="FY204" s="50"/>
      <c r="FZ204" s="50"/>
      <c r="GA204" s="50"/>
      <c r="GB204" s="50"/>
      <c r="GC204" s="50"/>
      <c r="GD204" s="50"/>
      <c r="GE204" s="50"/>
      <c r="GF204" s="50"/>
      <c r="GG204" s="50"/>
      <c r="GH204" s="50"/>
      <c r="GI204" s="50"/>
      <c r="GJ204" s="50"/>
      <c r="GK204" s="50"/>
      <c r="GL204" s="50"/>
      <c r="GM204" s="50"/>
      <c r="GN204" s="50"/>
      <c r="GO204" s="50"/>
      <c r="GP204" s="50"/>
      <c r="GQ204" s="50"/>
      <c r="GR204" s="50"/>
      <c r="GS204" s="50"/>
      <c r="GT204" s="50"/>
      <c r="GU204" s="50"/>
      <c r="GV204" s="50"/>
      <c r="GW204" s="50"/>
      <c r="GX204" s="50"/>
      <c r="GY204" s="50"/>
      <c r="GZ204" s="50"/>
      <c r="HA204" s="50"/>
      <c r="HB204" s="50"/>
      <c r="HC204" s="50"/>
      <c r="HD204" s="50"/>
      <c r="HE204" s="50"/>
      <c r="HF204" s="50"/>
      <c r="HG204" s="50"/>
      <c r="HH204" s="50"/>
      <c r="HI204" s="50"/>
      <c r="HJ204" s="50"/>
      <c r="HK204" s="50"/>
      <c r="HL204" s="50"/>
      <c r="HM204" s="50"/>
      <c r="HN204" s="50"/>
      <c r="HO204" s="50"/>
      <c r="HP204" s="50"/>
      <c r="HQ204" s="50"/>
      <c r="HR204" s="50"/>
      <c r="HS204" s="50"/>
      <c r="HT204" s="50"/>
      <c r="HU204" s="50"/>
      <c r="HV204" s="50"/>
      <c r="HW204" s="50"/>
      <c r="HX204" s="50"/>
      <c r="HY204" s="50"/>
      <c r="HZ204" s="50"/>
      <c r="IA204" s="50"/>
      <c r="IB204" s="50"/>
      <c r="IC204" s="50"/>
      <c r="ID204" s="50"/>
      <c r="IE204" s="50"/>
      <c r="IF204" s="50"/>
      <c r="IG204" s="50"/>
      <c r="IH204" s="50"/>
      <c r="II204" s="50"/>
      <c r="IJ204" s="50"/>
      <c r="IK204" s="50"/>
      <c r="IL204" s="50"/>
      <c r="IM204" s="50"/>
      <c r="IN204" s="50"/>
      <c r="IO204" s="50"/>
      <c r="IP204" s="50"/>
      <c r="IQ204" s="50"/>
      <c r="IR204" s="50"/>
      <c r="IS204" s="50"/>
      <c r="IT204" s="50"/>
      <c r="IU204" s="50"/>
      <c r="IV204" s="50"/>
    </row>
    <row r="205" spans="1:256" s="249" customFormat="1" x14ac:dyDescent="0.2">
      <c r="A205" s="246"/>
      <c r="B205" s="233"/>
      <c r="C205" s="242"/>
      <c r="D205" s="50"/>
      <c r="E205" s="248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  <c r="FT205" s="50"/>
      <c r="FU205" s="50"/>
      <c r="FV205" s="50"/>
      <c r="FW205" s="50"/>
      <c r="FX205" s="50"/>
      <c r="FY205" s="50"/>
      <c r="FZ205" s="50"/>
      <c r="GA205" s="50"/>
      <c r="GB205" s="50"/>
      <c r="GC205" s="50"/>
      <c r="GD205" s="50"/>
      <c r="GE205" s="50"/>
      <c r="GF205" s="50"/>
      <c r="GG205" s="50"/>
      <c r="GH205" s="50"/>
      <c r="GI205" s="50"/>
      <c r="GJ205" s="50"/>
      <c r="GK205" s="50"/>
      <c r="GL205" s="50"/>
      <c r="GM205" s="50"/>
      <c r="GN205" s="50"/>
      <c r="GO205" s="50"/>
      <c r="GP205" s="50"/>
      <c r="GQ205" s="50"/>
      <c r="GR205" s="50"/>
      <c r="GS205" s="50"/>
      <c r="GT205" s="50"/>
      <c r="GU205" s="50"/>
      <c r="GV205" s="50"/>
      <c r="GW205" s="50"/>
      <c r="GX205" s="50"/>
      <c r="GY205" s="50"/>
      <c r="GZ205" s="50"/>
      <c r="HA205" s="50"/>
      <c r="HB205" s="50"/>
      <c r="HC205" s="50"/>
      <c r="HD205" s="50"/>
      <c r="HE205" s="50"/>
      <c r="HF205" s="50"/>
      <c r="HG205" s="50"/>
      <c r="HH205" s="50"/>
      <c r="HI205" s="50"/>
      <c r="HJ205" s="50"/>
      <c r="HK205" s="50"/>
      <c r="HL205" s="50"/>
      <c r="HM205" s="50"/>
      <c r="HN205" s="50"/>
      <c r="HO205" s="50"/>
      <c r="HP205" s="50"/>
      <c r="HQ205" s="50"/>
      <c r="HR205" s="50"/>
      <c r="HS205" s="50"/>
      <c r="HT205" s="50"/>
      <c r="HU205" s="50"/>
      <c r="HV205" s="50"/>
      <c r="HW205" s="50"/>
      <c r="HX205" s="50"/>
      <c r="HY205" s="50"/>
      <c r="HZ205" s="50"/>
      <c r="IA205" s="50"/>
      <c r="IB205" s="50"/>
      <c r="IC205" s="50"/>
      <c r="ID205" s="50"/>
      <c r="IE205" s="50"/>
      <c r="IF205" s="50"/>
      <c r="IG205" s="50"/>
      <c r="IH205" s="50"/>
      <c r="II205" s="50"/>
      <c r="IJ205" s="50"/>
      <c r="IK205" s="50"/>
      <c r="IL205" s="50"/>
      <c r="IM205" s="50"/>
      <c r="IN205" s="50"/>
      <c r="IO205" s="50"/>
      <c r="IP205" s="50"/>
      <c r="IQ205" s="50"/>
      <c r="IR205" s="50"/>
      <c r="IS205" s="50"/>
      <c r="IT205" s="50"/>
      <c r="IU205" s="50"/>
      <c r="IV205" s="50"/>
    </row>
    <row r="206" spans="1:256" s="249" customFormat="1" x14ac:dyDescent="0.2">
      <c r="A206" s="246"/>
      <c r="B206" s="233"/>
      <c r="C206" s="242"/>
      <c r="D206" s="50"/>
      <c r="E206" s="248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  <c r="FT206" s="50"/>
      <c r="FU206" s="50"/>
      <c r="FV206" s="50"/>
      <c r="FW206" s="50"/>
      <c r="FX206" s="50"/>
      <c r="FY206" s="50"/>
      <c r="FZ206" s="50"/>
      <c r="GA206" s="50"/>
      <c r="GB206" s="50"/>
      <c r="GC206" s="50"/>
      <c r="GD206" s="50"/>
      <c r="GE206" s="50"/>
      <c r="GF206" s="50"/>
      <c r="GG206" s="50"/>
      <c r="GH206" s="50"/>
      <c r="GI206" s="50"/>
      <c r="GJ206" s="50"/>
      <c r="GK206" s="50"/>
      <c r="GL206" s="50"/>
      <c r="GM206" s="50"/>
      <c r="GN206" s="50"/>
      <c r="GO206" s="50"/>
      <c r="GP206" s="50"/>
      <c r="GQ206" s="50"/>
      <c r="GR206" s="50"/>
      <c r="GS206" s="50"/>
      <c r="GT206" s="50"/>
      <c r="GU206" s="50"/>
      <c r="GV206" s="50"/>
      <c r="GW206" s="50"/>
      <c r="GX206" s="50"/>
      <c r="GY206" s="50"/>
      <c r="GZ206" s="50"/>
      <c r="HA206" s="50"/>
      <c r="HB206" s="50"/>
      <c r="HC206" s="50"/>
      <c r="HD206" s="50"/>
      <c r="HE206" s="50"/>
      <c r="HF206" s="50"/>
      <c r="HG206" s="50"/>
      <c r="HH206" s="50"/>
      <c r="HI206" s="50"/>
      <c r="HJ206" s="50"/>
      <c r="HK206" s="50"/>
      <c r="HL206" s="50"/>
      <c r="HM206" s="50"/>
      <c r="HN206" s="50"/>
      <c r="HO206" s="50"/>
      <c r="HP206" s="50"/>
      <c r="HQ206" s="50"/>
      <c r="HR206" s="50"/>
      <c r="HS206" s="50"/>
      <c r="HT206" s="50"/>
      <c r="HU206" s="50"/>
      <c r="HV206" s="50"/>
      <c r="HW206" s="50"/>
      <c r="HX206" s="50"/>
      <c r="HY206" s="50"/>
      <c r="HZ206" s="50"/>
      <c r="IA206" s="50"/>
      <c r="IB206" s="50"/>
      <c r="IC206" s="50"/>
      <c r="ID206" s="50"/>
      <c r="IE206" s="50"/>
      <c r="IF206" s="50"/>
      <c r="IG206" s="50"/>
      <c r="IH206" s="50"/>
      <c r="II206" s="50"/>
      <c r="IJ206" s="50"/>
      <c r="IK206" s="50"/>
      <c r="IL206" s="50"/>
      <c r="IM206" s="50"/>
      <c r="IN206" s="50"/>
      <c r="IO206" s="50"/>
      <c r="IP206" s="50"/>
      <c r="IQ206" s="50"/>
      <c r="IR206" s="50"/>
      <c r="IS206" s="50"/>
      <c r="IT206" s="50"/>
      <c r="IU206" s="50"/>
      <c r="IV206" s="50"/>
    </row>
    <row r="207" spans="1:256" s="249" customFormat="1" x14ac:dyDescent="0.2">
      <c r="A207" s="246"/>
      <c r="B207" s="233"/>
      <c r="C207" s="242"/>
      <c r="D207" s="50"/>
      <c r="E207" s="248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  <c r="GK207" s="50"/>
      <c r="GL207" s="50"/>
      <c r="GM207" s="50"/>
      <c r="GN207" s="50"/>
      <c r="GO207" s="50"/>
      <c r="GP207" s="50"/>
      <c r="GQ207" s="50"/>
      <c r="GR207" s="50"/>
      <c r="GS207" s="50"/>
      <c r="GT207" s="50"/>
      <c r="GU207" s="50"/>
      <c r="GV207" s="50"/>
      <c r="GW207" s="50"/>
      <c r="GX207" s="50"/>
      <c r="GY207" s="50"/>
      <c r="GZ207" s="50"/>
      <c r="HA207" s="50"/>
      <c r="HB207" s="50"/>
      <c r="HC207" s="50"/>
      <c r="HD207" s="50"/>
      <c r="HE207" s="50"/>
      <c r="HF207" s="50"/>
      <c r="HG207" s="50"/>
      <c r="HH207" s="50"/>
      <c r="HI207" s="50"/>
      <c r="HJ207" s="50"/>
      <c r="HK207" s="50"/>
      <c r="HL207" s="50"/>
      <c r="HM207" s="50"/>
      <c r="HN207" s="50"/>
      <c r="HO207" s="50"/>
      <c r="HP207" s="50"/>
      <c r="HQ207" s="50"/>
      <c r="HR207" s="50"/>
      <c r="HS207" s="50"/>
      <c r="HT207" s="50"/>
      <c r="HU207" s="50"/>
      <c r="HV207" s="50"/>
      <c r="HW207" s="50"/>
      <c r="HX207" s="50"/>
      <c r="HY207" s="50"/>
      <c r="HZ207" s="50"/>
      <c r="IA207" s="50"/>
      <c r="IB207" s="50"/>
      <c r="IC207" s="50"/>
      <c r="ID207" s="50"/>
      <c r="IE207" s="50"/>
      <c r="IF207" s="50"/>
      <c r="IG207" s="50"/>
      <c r="IH207" s="50"/>
      <c r="II207" s="50"/>
      <c r="IJ207" s="50"/>
      <c r="IK207" s="50"/>
      <c r="IL207" s="50"/>
      <c r="IM207" s="50"/>
      <c r="IN207" s="50"/>
      <c r="IO207" s="50"/>
      <c r="IP207" s="50"/>
      <c r="IQ207" s="50"/>
      <c r="IR207" s="50"/>
      <c r="IS207" s="50"/>
      <c r="IT207" s="50"/>
      <c r="IU207" s="50"/>
      <c r="IV207" s="50"/>
    </row>
    <row r="208" spans="1:256" s="249" customFormat="1" x14ac:dyDescent="0.2">
      <c r="A208" s="246"/>
      <c r="B208" s="233"/>
      <c r="C208" s="242"/>
      <c r="D208" s="50"/>
      <c r="E208" s="248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  <c r="FT208" s="50"/>
      <c r="FU208" s="50"/>
      <c r="FV208" s="50"/>
      <c r="FW208" s="50"/>
      <c r="FX208" s="50"/>
      <c r="FY208" s="50"/>
      <c r="FZ208" s="50"/>
      <c r="GA208" s="50"/>
      <c r="GB208" s="50"/>
      <c r="GC208" s="50"/>
      <c r="GD208" s="50"/>
      <c r="GE208" s="50"/>
      <c r="GF208" s="50"/>
      <c r="GG208" s="50"/>
      <c r="GH208" s="50"/>
      <c r="GI208" s="50"/>
      <c r="GJ208" s="50"/>
      <c r="GK208" s="50"/>
      <c r="GL208" s="50"/>
      <c r="GM208" s="50"/>
      <c r="GN208" s="50"/>
      <c r="GO208" s="50"/>
      <c r="GP208" s="50"/>
      <c r="GQ208" s="50"/>
      <c r="GR208" s="50"/>
      <c r="GS208" s="50"/>
      <c r="GT208" s="50"/>
      <c r="GU208" s="50"/>
      <c r="GV208" s="50"/>
      <c r="GW208" s="50"/>
      <c r="GX208" s="50"/>
      <c r="GY208" s="50"/>
      <c r="GZ208" s="50"/>
      <c r="HA208" s="50"/>
      <c r="HB208" s="50"/>
      <c r="HC208" s="50"/>
      <c r="HD208" s="50"/>
      <c r="HE208" s="50"/>
      <c r="HF208" s="50"/>
      <c r="HG208" s="50"/>
      <c r="HH208" s="50"/>
      <c r="HI208" s="50"/>
      <c r="HJ208" s="50"/>
      <c r="HK208" s="50"/>
      <c r="HL208" s="50"/>
      <c r="HM208" s="50"/>
      <c r="HN208" s="50"/>
      <c r="HO208" s="50"/>
      <c r="HP208" s="50"/>
      <c r="HQ208" s="50"/>
      <c r="HR208" s="50"/>
      <c r="HS208" s="50"/>
      <c r="HT208" s="50"/>
      <c r="HU208" s="50"/>
      <c r="HV208" s="50"/>
      <c r="HW208" s="50"/>
      <c r="HX208" s="50"/>
      <c r="HY208" s="50"/>
      <c r="HZ208" s="50"/>
      <c r="IA208" s="50"/>
      <c r="IB208" s="50"/>
      <c r="IC208" s="50"/>
      <c r="ID208" s="50"/>
      <c r="IE208" s="50"/>
      <c r="IF208" s="50"/>
      <c r="IG208" s="50"/>
      <c r="IH208" s="50"/>
      <c r="II208" s="50"/>
      <c r="IJ208" s="50"/>
      <c r="IK208" s="50"/>
      <c r="IL208" s="50"/>
      <c r="IM208" s="50"/>
      <c r="IN208" s="50"/>
      <c r="IO208" s="50"/>
      <c r="IP208" s="50"/>
      <c r="IQ208" s="50"/>
      <c r="IR208" s="50"/>
      <c r="IS208" s="50"/>
      <c r="IT208" s="50"/>
      <c r="IU208" s="50"/>
      <c r="IV208" s="50"/>
    </row>
    <row r="209" spans="1:256" s="249" customFormat="1" x14ac:dyDescent="0.2">
      <c r="A209" s="246"/>
      <c r="B209" s="233"/>
      <c r="C209" s="242"/>
      <c r="D209" s="50"/>
      <c r="E209" s="248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  <c r="GK209" s="50"/>
      <c r="GL209" s="50"/>
      <c r="GM209" s="50"/>
      <c r="GN209" s="50"/>
      <c r="GO209" s="50"/>
      <c r="GP209" s="50"/>
      <c r="GQ209" s="50"/>
      <c r="GR209" s="50"/>
      <c r="GS209" s="50"/>
      <c r="GT209" s="50"/>
      <c r="GU209" s="50"/>
      <c r="GV209" s="50"/>
      <c r="GW209" s="50"/>
      <c r="GX209" s="50"/>
      <c r="GY209" s="50"/>
      <c r="GZ209" s="50"/>
      <c r="HA209" s="50"/>
      <c r="HB209" s="50"/>
      <c r="HC209" s="50"/>
      <c r="HD209" s="50"/>
      <c r="HE209" s="50"/>
      <c r="HF209" s="50"/>
      <c r="HG209" s="50"/>
      <c r="HH209" s="50"/>
      <c r="HI209" s="50"/>
      <c r="HJ209" s="50"/>
      <c r="HK209" s="50"/>
      <c r="HL209" s="50"/>
      <c r="HM209" s="50"/>
      <c r="HN209" s="50"/>
      <c r="HO209" s="50"/>
      <c r="HP209" s="50"/>
      <c r="HQ209" s="50"/>
      <c r="HR209" s="50"/>
      <c r="HS209" s="50"/>
      <c r="HT209" s="50"/>
      <c r="HU209" s="50"/>
      <c r="HV209" s="50"/>
      <c r="HW209" s="50"/>
      <c r="HX209" s="50"/>
      <c r="HY209" s="50"/>
      <c r="HZ209" s="50"/>
      <c r="IA209" s="50"/>
      <c r="IB209" s="50"/>
      <c r="IC209" s="50"/>
      <c r="ID209" s="50"/>
      <c r="IE209" s="50"/>
      <c r="IF209" s="50"/>
      <c r="IG209" s="50"/>
      <c r="IH209" s="50"/>
      <c r="II209" s="50"/>
      <c r="IJ209" s="50"/>
      <c r="IK209" s="50"/>
      <c r="IL209" s="50"/>
      <c r="IM209" s="50"/>
      <c r="IN209" s="50"/>
      <c r="IO209" s="50"/>
      <c r="IP209" s="50"/>
      <c r="IQ209" s="50"/>
      <c r="IR209" s="50"/>
      <c r="IS209" s="50"/>
      <c r="IT209" s="50"/>
      <c r="IU209" s="50"/>
      <c r="IV209" s="50"/>
    </row>
    <row r="210" spans="1:256" s="249" customFormat="1" x14ac:dyDescent="0.2">
      <c r="A210" s="246"/>
      <c r="B210" s="233"/>
      <c r="C210" s="242"/>
      <c r="D210" s="50"/>
      <c r="E210" s="248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  <c r="GK210" s="50"/>
      <c r="GL210" s="50"/>
      <c r="GM210" s="50"/>
      <c r="GN210" s="50"/>
      <c r="GO210" s="50"/>
      <c r="GP210" s="50"/>
      <c r="GQ210" s="50"/>
      <c r="GR210" s="50"/>
      <c r="GS210" s="50"/>
      <c r="GT210" s="50"/>
      <c r="GU210" s="50"/>
      <c r="GV210" s="50"/>
      <c r="GW210" s="50"/>
      <c r="GX210" s="50"/>
      <c r="GY210" s="50"/>
      <c r="GZ210" s="50"/>
      <c r="HA210" s="50"/>
      <c r="HB210" s="50"/>
      <c r="HC210" s="50"/>
      <c r="HD210" s="50"/>
      <c r="HE210" s="50"/>
      <c r="HF210" s="50"/>
      <c r="HG210" s="50"/>
      <c r="HH210" s="50"/>
      <c r="HI210" s="50"/>
      <c r="HJ210" s="50"/>
      <c r="HK210" s="50"/>
      <c r="HL210" s="50"/>
      <c r="HM210" s="50"/>
      <c r="HN210" s="50"/>
      <c r="HO210" s="50"/>
      <c r="HP210" s="50"/>
      <c r="HQ210" s="50"/>
      <c r="HR210" s="50"/>
      <c r="HS210" s="50"/>
      <c r="HT210" s="50"/>
      <c r="HU210" s="50"/>
      <c r="HV210" s="50"/>
      <c r="HW210" s="50"/>
      <c r="HX210" s="50"/>
      <c r="HY210" s="50"/>
      <c r="HZ210" s="50"/>
      <c r="IA210" s="50"/>
      <c r="IB210" s="50"/>
      <c r="IC210" s="50"/>
      <c r="ID210" s="50"/>
      <c r="IE210" s="50"/>
      <c r="IF210" s="50"/>
      <c r="IG210" s="50"/>
      <c r="IH210" s="50"/>
      <c r="II210" s="50"/>
      <c r="IJ210" s="50"/>
      <c r="IK210" s="50"/>
      <c r="IL210" s="50"/>
      <c r="IM210" s="50"/>
      <c r="IN210" s="50"/>
      <c r="IO210" s="50"/>
      <c r="IP210" s="50"/>
      <c r="IQ210" s="50"/>
      <c r="IR210" s="50"/>
      <c r="IS210" s="50"/>
      <c r="IT210" s="50"/>
      <c r="IU210" s="50"/>
      <c r="IV210" s="50"/>
    </row>
    <row r="211" spans="1:256" s="249" customFormat="1" x14ac:dyDescent="0.2">
      <c r="A211" s="246"/>
      <c r="B211" s="233"/>
      <c r="C211" s="242"/>
      <c r="D211" s="50"/>
      <c r="E211" s="248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  <c r="GK211" s="50"/>
      <c r="GL211" s="50"/>
      <c r="GM211" s="50"/>
      <c r="GN211" s="50"/>
      <c r="GO211" s="50"/>
      <c r="GP211" s="50"/>
      <c r="GQ211" s="50"/>
      <c r="GR211" s="50"/>
      <c r="GS211" s="50"/>
      <c r="GT211" s="50"/>
      <c r="GU211" s="50"/>
      <c r="GV211" s="50"/>
      <c r="GW211" s="50"/>
      <c r="GX211" s="50"/>
      <c r="GY211" s="50"/>
      <c r="GZ211" s="50"/>
      <c r="HA211" s="50"/>
      <c r="HB211" s="50"/>
      <c r="HC211" s="50"/>
      <c r="HD211" s="50"/>
      <c r="HE211" s="50"/>
      <c r="HF211" s="50"/>
      <c r="HG211" s="50"/>
      <c r="HH211" s="50"/>
      <c r="HI211" s="50"/>
      <c r="HJ211" s="50"/>
      <c r="HK211" s="50"/>
      <c r="HL211" s="50"/>
      <c r="HM211" s="50"/>
      <c r="HN211" s="50"/>
      <c r="HO211" s="50"/>
      <c r="HP211" s="50"/>
      <c r="HQ211" s="50"/>
      <c r="HR211" s="50"/>
      <c r="HS211" s="50"/>
      <c r="HT211" s="50"/>
      <c r="HU211" s="50"/>
      <c r="HV211" s="50"/>
      <c r="HW211" s="50"/>
      <c r="HX211" s="50"/>
      <c r="HY211" s="50"/>
      <c r="HZ211" s="50"/>
      <c r="IA211" s="50"/>
      <c r="IB211" s="50"/>
      <c r="IC211" s="50"/>
      <c r="ID211" s="50"/>
      <c r="IE211" s="50"/>
      <c r="IF211" s="50"/>
      <c r="IG211" s="50"/>
      <c r="IH211" s="50"/>
      <c r="II211" s="50"/>
      <c r="IJ211" s="50"/>
      <c r="IK211" s="50"/>
      <c r="IL211" s="50"/>
      <c r="IM211" s="50"/>
      <c r="IN211" s="50"/>
      <c r="IO211" s="50"/>
      <c r="IP211" s="50"/>
      <c r="IQ211" s="50"/>
      <c r="IR211" s="50"/>
      <c r="IS211" s="50"/>
      <c r="IT211" s="50"/>
      <c r="IU211" s="50"/>
      <c r="IV211" s="50"/>
    </row>
    <row r="212" spans="1:256" s="249" customFormat="1" x14ac:dyDescent="0.2">
      <c r="A212" s="246"/>
      <c r="B212" s="233"/>
      <c r="C212" s="242"/>
      <c r="D212" s="50"/>
      <c r="E212" s="248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  <c r="FT212" s="50"/>
      <c r="FU212" s="50"/>
      <c r="FV212" s="50"/>
      <c r="FW212" s="50"/>
      <c r="FX212" s="50"/>
      <c r="FY212" s="50"/>
      <c r="FZ212" s="50"/>
      <c r="GA212" s="50"/>
      <c r="GB212" s="50"/>
      <c r="GC212" s="50"/>
      <c r="GD212" s="50"/>
      <c r="GE212" s="50"/>
      <c r="GF212" s="50"/>
      <c r="GG212" s="50"/>
      <c r="GH212" s="50"/>
      <c r="GI212" s="50"/>
      <c r="GJ212" s="50"/>
      <c r="GK212" s="50"/>
      <c r="GL212" s="50"/>
      <c r="GM212" s="50"/>
      <c r="GN212" s="50"/>
      <c r="GO212" s="50"/>
      <c r="GP212" s="50"/>
      <c r="GQ212" s="50"/>
      <c r="GR212" s="50"/>
      <c r="GS212" s="50"/>
      <c r="GT212" s="50"/>
      <c r="GU212" s="50"/>
      <c r="GV212" s="50"/>
      <c r="GW212" s="50"/>
      <c r="GX212" s="50"/>
      <c r="GY212" s="50"/>
      <c r="GZ212" s="50"/>
      <c r="HA212" s="50"/>
      <c r="HB212" s="50"/>
      <c r="HC212" s="50"/>
      <c r="HD212" s="50"/>
      <c r="HE212" s="50"/>
      <c r="HF212" s="50"/>
      <c r="HG212" s="50"/>
      <c r="HH212" s="50"/>
      <c r="HI212" s="50"/>
      <c r="HJ212" s="50"/>
      <c r="HK212" s="50"/>
      <c r="HL212" s="50"/>
      <c r="HM212" s="50"/>
      <c r="HN212" s="50"/>
      <c r="HO212" s="50"/>
      <c r="HP212" s="50"/>
      <c r="HQ212" s="50"/>
      <c r="HR212" s="50"/>
      <c r="HS212" s="50"/>
      <c r="HT212" s="50"/>
      <c r="HU212" s="50"/>
      <c r="HV212" s="50"/>
      <c r="HW212" s="50"/>
      <c r="HX212" s="50"/>
      <c r="HY212" s="50"/>
      <c r="HZ212" s="50"/>
      <c r="IA212" s="50"/>
      <c r="IB212" s="50"/>
      <c r="IC212" s="50"/>
      <c r="ID212" s="50"/>
      <c r="IE212" s="50"/>
      <c r="IF212" s="50"/>
      <c r="IG212" s="50"/>
      <c r="IH212" s="50"/>
      <c r="II212" s="50"/>
      <c r="IJ212" s="50"/>
      <c r="IK212" s="50"/>
      <c r="IL212" s="50"/>
      <c r="IM212" s="50"/>
      <c r="IN212" s="50"/>
      <c r="IO212" s="50"/>
      <c r="IP212" s="50"/>
      <c r="IQ212" s="50"/>
      <c r="IR212" s="50"/>
      <c r="IS212" s="50"/>
      <c r="IT212" s="50"/>
      <c r="IU212" s="50"/>
      <c r="IV212" s="50"/>
    </row>
    <row r="213" spans="1:256" s="249" customFormat="1" x14ac:dyDescent="0.2">
      <c r="A213" s="246"/>
      <c r="B213" s="233"/>
      <c r="C213" s="242"/>
      <c r="D213" s="50"/>
      <c r="E213" s="248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  <c r="FT213" s="50"/>
      <c r="FU213" s="50"/>
      <c r="FV213" s="50"/>
      <c r="FW213" s="50"/>
      <c r="FX213" s="50"/>
      <c r="FY213" s="50"/>
      <c r="FZ213" s="50"/>
      <c r="GA213" s="50"/>
      <c r="GB213" s="50"/>
      <c r="GC213" s="50"/>
      <c r="GD213" s="50"/>
      <c r="GE213" s="50"/>
      <c r="GF213" s="50"/>
      <c r="GG213" s="50"/>
      <c r="GH213" s="50"/>
      <c r="GI213" s="50"/>
      <c r="GJ213" s="50"/>
      <c r="GK213" s="50"/>
      <c r="GL213" s="50"/>
      <c r="GM213" s="50"/>
      <c r="GN213" s="50"/>
      <c r="GO213" s="50"/>
      <c r="GP213" s="50"/>
      <c r="GQ213" s="50"/>
      <c r="GR213" s="50"/>
      <c r="GS213" s="50"/>
      <c r="GT213" s="50"/>
      <c r="GU213" s="50"/>
      <c r="GV213" s="50"/>
      <c r="GW213" s="50"/>
      <c r="GX213" s="50"/>
      <c r="GY213" s="50"/>
      <c r="GZ213" s="50"/>
      <c r="HA213" s="50"/>
      <c r="HB213" s="50"/>
      <c r="HC213" s="50"/>
      <c r="HD213" s="50"/>
      <c r="HE213" s="50"/>
      <c r="HF213" s="50"/>
      <c r="HG213" s="50"/>
      <c r="HH213" s="50"/>
      <c r="HI213" s="50"/>
      <c r="HJ213" s="50"/>
      <c r="HK213" s="50"/>
      <c r="HL213" s="50"/>
      <c r="HM213" s="50"/>
      <c r="HN213" s="50"/>
      <c r="HO213" s="50"/>
      <c r="HP213" s="50"/>
      <c r="HQ213" s="50"/>
      <c r="HR213" s="50"/>
      <c r="HS213" s="50"/>
      <c r="HT213" s="50"/>
      <c r="HU213" s="50"/>
      <c r="HV213" s="50"/>
      <c r="HW213" s="50"/>
      <c r="HX213" s="50"/>
      <c r="HY213" s="50"/>
      <c r="HZ213" s="50"/>
      <c r="IA213" s="50"/>
      <c r="IB213" s="50"/>
      <c r="IC213" s="50"/>
      <c r="ID213" s="50"/>
      <c r="IE213" s="50"/>
      <c r="IF213" s="50"/>
      <c r="IG213" s="50"/>
      <c r="IH213" s="50"/>
      <c r="II213" s="50"/>
      <c r="IJ213" s="50"/>
      <c r="IK213" s="50"/>
      <c r="IL213" s="50"/>
      <c r="IM213" s="50"/>
      <c r="IN213" s="50"/>
      <c r="IO213" s="50"/>
      <c r="IP213" s="50"/>
      <c r="IQ213" s="50"/>
      <c r="IR213" s="50"/>
      <c r="IS213" s="50"/>
      <c r="IT213" s="50"/>
      <c r="IU213" s="50"/>
      <c r="IV213" s="50"/>
    </row>
    <row r="214" spans="1:256" s="249" customFormat="1" x14ac:dyDescent="0.2">
      <c r="A214" s="246"/>
      <c r="B214" s="233"/>
      <c r="C214" s="242"/>
      <c r="D214" s="50"/>
      <c r="E214" s="248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  <c r="FT214" s="50"/>
      <c r="FU214" s="50"/>
      <c r="FV214" s="50"/>
      <c r="FW214" s="50"/>
      <c r="FX214" s="50"/>
      <c r="FY214" s="50"/>
      <c r="FZ214" s="50"/>
      <c r="GA214" s="50"/>
      <c r="GB214" s="50"/>
      <c r="GC214" s="50"/>
      <c r="GD214" s="50"/>
      <c r="GE214" s="50"/>
      <c r="GF214" s="50"/>
      <c r="GG214" s="50"/>
      <c r="GH214" s="50"/>
      <c r="GI214" s="50"/>
      <c r="GJ214" s="50"/>
      <c r="GK214" s="50"/>
      <c r="GL214" s="50"/>
      <c r="GM214" s="50"/>
      <c r="GN214" s="50"/>
      <c r="GO214" s="50"/>
      <c r="GP214" s="50"/>
      <c r="GQ214" s="50"/>
      <c r="GR214" s="50"/>
      <c r="GS214" s="50"/>
      <c r="GT214" s="50"/>
      <c r="GU214" s="50"/>
      <c r="GV214" s="50"/>
      <c r="GW214" s="50"/>
      <c r="GX214" s="50"/>
      <c r="GY214" s="50"/>
      <c r="GZ214" s="50"/>
      <c r="HA214" s="50"/>
      <c r="HB214" s="50"/>
      <c r="HC214" s="50"/>
      <c r="HD214" s="50"/>
      <c r="HE214" s="50"/>
      <c r="HF214" s="50"/>
      <c r="HG214" s="50"/>
      <c r="HH214" s="50"/>
      <c r="HI214" s="50"/>
      <c r="HJ214" s="50"/>
      <c r="HK214" s="50"/>
      <c r="HL214" s="50"/>
      <c r="HM214" s="50"/>
      <c r="HN214" s="50"/>
      <c r="HO214" s="50"/>
      <c r="HP214" s="50"/>
      <c r="HQ214" s="50"/>
      <c r="HR214" s="50"/>
      <c r="HS214" s="50"/>
      <c r="HT214" s="50"/>
      <c r="HU214" s="50"/>
      <c r="HV214" s="50"/>
      <c r="HW214" s="50"/>
      <c r="HX214" s="50"/>
      <c r="HY214" s="50"/>
      <c r="HZ214" s="50"/>
      <c r="IA214" s="50"/>
      <c r="IB214" s="50"/>
      <c r="IC214" s="50"/>
      <c r="ID214" s="50"/>
      <c r="IE214" s="50"/>
      <c r="IF214" s="50"/>
      <c r="IG214" s="50"/>
      <c r="IH214" s="50"/>
      <c r="II214" s="50"/>
      <c r="IJ214" s="50"/>
      <c r="IK214" s="50"/>
      <c r="IL214" s="50"/>
      <c r="IM214" s="50"/>
      <c r="IN214" s="50"/>
      <c r="IO214" s="50"/>
      <c r="IP214" s="50"/>
      <c r="IQ214" s="50"/>
      <c r="IR214" s="50"/>
      <c r="IS214" s="50"/>
      <c r="IT214" s="50"/>
      <c r="IU214" s="50"/>
      <c r="IV214" s="50"/>
    </row>
    <row r="215" spans="1:256" s="249" customFormat="1" x14ac:dyDescent="0.2">
      <c r="A215" s="246"/>
      <c r="B215" s="233"/>
      <c r="C215" s="242"/>
      <c r="D215" s="50"/>
      <c r="E215" s="248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  <c r="FT215" s="50"/>
      <c r="FU215" s="50"/>
      <c r="FV215" s="50"/>
      <c r="FW215" s="50"/>
      <c r="FX215" s="50"/>
      <c r="FY215" s="50"/>
      <c r="FZ215" s="50"/>
      <c r="GA215" s="50"/>
      <c r="GB215" s="50"/>
      <c r="GC215" s="50"/>
      <c r="GD215" s="50"/>
      <c r="GE215" s="50"/>
      <c r="GF215" s="50"/>
      <c r="GG215" s="50"/>
      <c r="GH215" s="50"/>
      <c r="GI215" s="50"/>
      <c r="GJ215" s="50"/>
      <c r="GK215" s="50"/>
      <c r="GL215" s="50"/>
      <c r="GM215" s="50"/>
      <c r="GN215" s="50"/>
      <c r="GO215" s="50"/>
      <c r="GP215" s="50"/>
      <c r="GQ215" s="50"/>
      <c r="GR215" s="50"/>
      <c r="GS215" s="50"/>
      <c r="GT215" s="50"/>
      <c r="GU215" s="50"/>
      <c r="GV215" s="50"/>
      <c r="GW215" s="50"/>
      <c r="GX215" s="50"/>
      <c r="GY215" s="50"/>
      <c r="GZ215" s="50"/>
      <c r="HA215" s="50"/>
      <c r="HB215" s="50"/>
      <c r="HC215" s="50"/>
      <c r="HD215" s="50"/>
      <c r="HE215" s="50"/>
      <c r="HF215" s="50"/>
      <c r="HG215" s="50"/>
      <c r="HH215" s="50"/>
      <c r="HI215" s="50"/>
      <c r="HJ215" s="50"/>
      <c r="HK215" s="50"/>
      <c r="HL215" s="50"/>
      <c r="HM215" s="50"/>
      <c r="HN215" s="50"/>
      <c r="HO215" s="50"/>
      <c r="HP215" s="50"/>
      <c r="HQ215" s="50"/>
      <c r="HR215" s="50"/>
      <c r="HS215" s="50"/>
      <c r="HT215" s="50"/>
      <c r="HU215" s="50"/>
      <c r="HV215" s="50"/>
      <c r="HW215" s="50"/>
      <c r="HX215" s="50"/>
      <c r="HY215" s="50"/>
      <c r="HZ215" s="50"/>
      <c r="IA215" s="50"/>
      <c r="IB215" s="50"/>
      <c r="IC215" s="50"/>
      <c r="ID215" s="50"/>
      <c r="IE215" s="50"/>
      <c r="IF215" s="50"/>
      <c r="IG215" s="50"/>
      <c r="IH215" s="50"/>
      <c r="II215" s="50"/>
      <c r="IJ215" s="50"/>
      <c r="IK215" s="50"/>
      <c r="IL215" s="50"/>
      <c r="IM215" s="50"/>
      <c r="IN215" s="50"/>
      <c r="IO215" s="50"/>
      <c r="IP215" s="50"/>
      <c r="IQ215" s="50"/>
      <c r="IR215" s="50"/>
      <c r="IS215" s="50"/>
      <c r="IT215" s="50"/>
      <c r="IU215" s="50"/>
      <c r="IV215" s="50"/>
    </row>
    <row r="216" spans="1:256" s="249" customFormat="1" x14ac:dyDescent="0.2">
      <c r="A216" s="246"/>
      <c r="B216" s="233"/>
      <c r="C216" s="242"/>
      <c r="D216" s="50"/>
      <c r="E216" s="248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  <c r="FT216" s="50"/>
      <c r="FU216" s="50"/>
      <c r="FV216" s="50"/>
      <c r="FW216" s="50"/>
      <c r="FX216" s="50"/>
      <c r="FY216" s="50"/>
      <c r="FZ216" s="50"/>
      <c r="GA216" s="50"/>
      <c r="GB216" s="50"/>
      <c r="GC216" s="50"/>
      <c r="GD216" s="50"/>
      <c r="GE216" s="50"/>
      <c r="GF216" s="50"/>
      <c r="GG216" s="50"/>
      <c r="GH216" s="50"/>
      <c r="GI216" s="50"/>
      <c r="GJ216" s="50"/>
      <c r="GK216" s="50"/>
      <c r="GL216" s="50"/>
      <c r="GM216" s="50"/>
      <c r="GN216" s="50"/>
      <c r="GO216" s="50"/>
      <c r="GP216" s="50"/>
      <c r="GQ216" s="50"/>
      <c r="GR216" s="50"/>
      <c r="GS216" s="50"/>
      <c r="GT216" s="50"/>
      <c r="GU216" s="50"/>
      <c r="GV216" s="50"/>
      <c r="GW216" s="50"/>
      <c r="GX216" s="50"/>
      <c r="GY216" s="50"/>
      <c r="GZ216" s="50"/>
      <c r="HA216" s="50"/>
      <c r="HB216" s="50"/>
      <c r="HC216" s="50"/>
      <c r="HD216" s="50"/>
      <c r="HE216" s="50"/>
      <c r="HF216" s="50"/>
      <c r="HG216" s="50"/>
      <c r="HH216" s="50"/>
      <c r="HI216" s="50"/>
      <c r="HJ216" s="50"/>
      <c r="HK216" s="50"/>
      <c r="HL216" s="50"/>
      <c r="HM216" s="50"/>
      <c r="HN216" s="50"/>
      <c r="HO216" s="50"/>
      <c r="HP216" s="50"/>
      <c r="HQ216" s="50"/>
      <c r="HR216" s="50"/>
      <c r="HS216" s="50"/>
      <c r="HT216" s="50"/>
      <c r="HU216" s="50"/>
      <c r="HV216" s="50"/>
      <c r="HW216" s="50"/>
      <c r="HX216" s="50"/>
      <c r="HY216" s="50"/>
      <c r="HZ216" s="50"/>
      <c r="IA216" s="50"/>
      <c r="IB216" s="50"/>
      <c r="IC216" s="50"/>
      <c r="ID216" s="50"/>
      <c r="IE216" s="50"/>
      <c r="IF216" s="50"/>
      <c r="IG216" s="50"/>
      <c r="IH216" s="50"/>
      <c r="II216" s="50"/>
      <c r="IJ216" s="50"/>
      <c r="IK216" s="50"/>
      <c r="IL216" s="50"/>
      <c r="IM216" s="50"/>
      <c r="IN216" s="50"/>
      <c r="IO216" s="50"/>
      <c r="IP216" s="50"/>
      <c r="IQ216" s="50"/>
      <c r="IR216" s="50"/>
      <c r="IS216" s="50"/>
      <c r="IT216" s="50"/>
      <c r="IU216" s="50"/>
      <c r="IV216" s="50"/>
    </row>
    <row r="217" spans="1:256" s="249" customFormat="1" x14ac:dyDescent="0.2">
      <c r="A217" s="246"/>
      <c r="B217" s="233"/>
      <c r="C217" s="242"/>
      <c r="D217" s="50"/>
      <c r="E217" s="248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  <c r="FT217" s="50"/>
      <c r="FU217" s="50"/>
      <c r="FV217" s="50"/>
      <c r="FW217" s="50"/>
      <c r="FX217" s="50"/>
      <c r="FY217" s="50"/>
      <c r="FZ217" s="50"/>
      <c r="GA217" s="50"/>
      <c r="GB217" s="50"/>
      <c r="GC217" s="50"/>
      <c r="GD217" s="50"/>
      <c r="GE217" s="50"/>
      <c r="GF217" s="50"/>
      <c r="GG217" s="50"/>
      <c r="GH217" s="50"/>
      <c r="GI217" s="50"/>
      <c r="GJ217" s="50"/>
      <c r="GK217" s="50"/>
      <c r="GL217" s="50"/>
      <c r="GM217" s="50"/>
      <c r="GN217" s="50"/>
      <c r="GO217" s="50"/>
      <c r="GP217" s="50"/>
      <c r="GQ217" s="50"/>
      <c r="GR217" s="50"/>
      <c r="GS217" s="50"/>
      <c r="GT217" s="50"/>
      <c r="GU217" s="50"/>
      <c r="GV217" s="50"/>
      <c r="GW217" s="50"/>
      <c r="GX217" s="50"/>
      <c r="GY217" s="50"/>
      <c r="GZ217" s="50"/>
      <c r="HA217" s="50"/>
      <c r="HB217" s="50"/>
      <c r="HC217" s="50"/>
      <c r="HD217" s="50"/>
      <c r="HE217" s="50"/>
      <c r="HF217" s="50"/>
      <c r="HG217" s="50"/>
      <c r="HH217" s="50"/>
      <c r="HI217" s="50"/>
      <c r="HJ217" s="50"/>
      <c r="HK217" s="50"/>
      <c r="HL217" s="50"/>
      <c r="HM217" s="50"/>
      <c r="HN217" s="50"/>
      <c r="HO217" s="50"/>
      <c r="HP217" s="50"/>
      <c r="HQ217" s="50"/>
      <c r="HR217" s="50"/>
      <c r="HS217" s="50"/>
      <c r="HT217" s="50"/>
      <c r="HU217" s="50"/>
      <c r="HV217" s="50"/>
      <c r="HW217" s="50"/>
      <c r="HX217" s="50"/>
      <c r="HY217" s="50"/>
      <c r="HZ217" s="50"/>
      <c r="IA217" s="50"/>
      <c r="IB217" s="50"/>
      <c r="IC217" s="50"/>
      <c r="ID217" s="50"/>
      <c r="IE217" s="50"/>
      <c r="IF217" s="50"/>
      <c r="IG217" s="50"/>
      <c r="IH217" s="50"/>
      <c r="II217" s="50"/>
      <c r="IJ217" s="50"/>
      <c r="IK217" s="50"/>
      <c r="IL217" s="50"/>
      <c r="IM217" s="50"/>
      <c r="IN217" s="50"/>
      <c r="IO217" s="50"/>
      <c r="IP217" s="50"/>
      <c r="IQ217" s="50"/>
      <c r="IR217" s="50"/>
      <c r="IS217" s="50"/>
      <c r="IT217" s="50"/>
      <c r="IU217" s="50"/>
      <c r="IV217" s="50"/>
    </row>
    <row r="218" spans="1:256" s="249" customFormat="1" x14ac:dyDescent="0.2">
      <c r="A218" s="246"/>
      <c r="B218" s="233"/>
      <c r="C218" s="242"/>
      <c r="D218" s="50"/>
      <c r="E218" s="248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  <c r="FT218" s="50"/>
      <c r="FU218" s="50"/>
      <c r="FV218" s="50"/>
      <c r="FW218" s="50"/>
      <c r="FX218" s="50"/>
      <c r="FY218" s="50"/>
      <c r="FZ218" s="50"/>
      <c r="GA218" s="50"/>
      <c r="GB218" s="50"/>
      <c r="GC218" s="50"/>
      <c r="GD218" s="50"/>
      <c r="GE218" s="50"/>
      <c r="GF218" s="50"/>
      <c r="GG218" s="50"/>
      <c r="GH218" s="50"/>
      <c r="GI218" s="50"/>
      <c r="GJ218" s="50"/>
      <c r="GK218" s="50"/>
      <c r="GL218" s="50"/>
      <c r="GM218" s="50"/>
      <c r="GN218" s="50"/>
      <c r="GO218" s="50"/>
      <c r="GP218" s="50"/>
      <c r="GQ218" s="50"/>
      <c r="GR218" s="50"/>
      <c r="GS218" s="50"/>
      <c r="GT218" s="50"/>
      <c r="GU218" s="50"/>
      <c r="GV218" s="50"/>
      <c r="GW218" s="50"/>
      <c r="GX218" s="50"/>
      <c r="GY218" s="50"/>
      <c r="GZ218" s="50"/>
      <c r="HA218" s="50"/>
      <c r="HB218" s="50"/>
      <c r="HC218" s="50"/>
      <c r="HD218" s="50"/>
      <c r="HE218" s="50"/>
      <c r="HF218" s="50"/>
      <c r="HG218" s="50"/>
      <c r="HH218" s="50"/>
      <c r="HI218" s="50"/>
      <c r="HJ218" s="50"/>
      <c r="HK218" s="50"/>
      <c r="HL218" s="50"/>
      <c r="HM218" s="50"/>
      <c r="HN218" s="50"/>
      <c r="HO218" s="50"/>
      <c r="HP218" s="50"/>
      <c r="HQ218" s="50"/>
      <c r="HR218" s="50"/>
      <c r="HS218" s="50"/>
      <c r="HT218" s="50"/>
      <c r="HU218" s="50"/>
      <c r="HV218" s="50"/>
      <c r="HW218" s="50"/>
      <c r="HX218" s="50"/>
      <c r="HY218" s="50"/>
      <c r="HZ218" s="50"/>
      <c r="IA218" s="50"/>
      <c r="IB218" s="50"/>
      <c r="IC218" s="50"/>
      <c r="ID218" s="50"/>
      <c r="IE218" s="50"/>
      <c r="IF218" s="50"/>
      <c r="IG218" s="50"/>
      <c r="IH218" s="50"/>
      <c r="II218" s="50"/>
      <c r="IJ218" s="50"/>
      <c r="IK218" s="50"/>
      <c r="IL218" s="50"/>
      <c r="IM218" s="50"/>
      <c r="IN218" s="50"/>
      <c r="IO218" s="50"/>
      <c r="IP218" s="50"/>
      <c r="IQ218" s="50"/>
      <c r="IR218" s="50"/>
      <c r="IS218" s="50"/>
      <c r="IT218" s="50"/>
      <c r="IU218" s="50"/>
      <c r="IV218" s="50"/>
    </row>
    <row r="219" spans="1:256" s="249" customFormat="1" x14ac:dyDescent="0.2">
      <c r="A219" s="246"/>
      <c r="B219" s="233"/>
      <c r="C219" s="242"/>
      <c r="D219" s="50"/>
      <c r="E219" s="248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  <c r="FT219" s="50"/>
      <c r="FU219" s="50"/>
      <c r="FV219" s="50"/>
      <c r="FW219" s="50"/>
      <c r="FX219" s="50"/>
      <c r="FY219" s="50"/>
      <c r="FZ219" s="50"/>
      <c r="GA219" s="50"/>
      <c r="GB219" s="50"/>
      <c r="GC219" s="50"/>
      <c r="GD219" s="50"/>
      <c r="GE219" s="50"/>
      <c r="GF219" s="50"/>
      <c r="GG219" s="50"/>
      <c r="GH219" s="50"/>
      <c r="GI219" s="50"/>
      <c r="GJ219" s="50"/>
      <c r="GK219" s="50"/>
      <c r="GL219" s="50"/>
      <c r="GM219" s="50"/>
      <c r="GN219" s="50"/>
      <c r="GO219" s="50"/>
      <c r="GP219" s="50"/>
      <c r="GQ219" s="50"/>
      <c r="GR219" s="50"/>
      <c r="GS219" s="50"/>
      <c r="GT219" s="50"/>
      <c r="GU219" s="50"/>
      <c r="GV219" s="50"/>
      <c r="GW219" s="50"/>
      <c r="GX219" s="50"/>
      <c r="GY219" s="50"/>
      <c r="GZ219" s="50"/>
      <c r="HA219" s="50"/>
      <c r="HB219" s="50"/>
      <c r="HC219" s="50"/>
      <c r="HD219" s="50"/>
      <c r="HE219" s="50"/>
      <c r="HF219" s="50"/>
      <c r="HG219" s="50"/>
      <c r="HH219" s="50"/>
      <c r="HI219" s="50"/>
      <c r="HJ219" s="50"/>
      <c r="HK219" s="50"/>
      <c r="HL219" s="50"/>
      <c r="HM219" s="50"/>
      <c r="HN219" s="50"/>
      <c r="HO219" s="50"/>
      <c r="HP219" s="50"/>
      <c r="HQ219" s="50"/>
      <c r="HR219" s="50"/>
      <c r="HS219" s="50"/>
      <c r="HT219" s="50"/>
      <c r="HU219" s="50"/>
      <c r="HV219" s="50"/>
      <c r="HW219" s="50"/>
      <c r="HX219" s="50"/>
      <c r="HY219" s="50"/>
      <c r="HZ219" s="50"/>
      <c r="IA219" s="50"/>
      <c r="IB219" s="50"/>
      <c r="IC219" s="50"/>
      <c r="ID219" s="50"/>
      <c r="IE219" s="50"/>
      <c r="IF219" s="50"/>
      <c r="IG219" s="50"/>
      <c r="IH219" s="50"/>
      <c r="II219" s="50"/>
      <c r="IJ219" s="50"/>
      <c r="IK219" s="50"/>
      <c r="IL219" s="50"/>
      <c r="IM219" s="50"/>
      <c r="IN219" s="50"/>
      <c r="IO219" s="50"/>
      <c r="IP219" s="50"/>
      <c r="IQ219" s="50"/>
      <c r="IR219" s="50"/>
      <c r="IS219" s="50"/>
      <c r="IT219" s="50"/>
      <c r="IU219" s="50"/>
      <c r="IV219" s="50"/>
    </row>
    <row r="220" spans="1:256" s="249" customFormat="1" x14ac:dyDescent="0.2">
      <c r="A220" s="246"/>
      <c r="B220" s="233"/>
      <c r="C220" s="242"/>
      <c r="D220" s="50"/>
      <c r="E220" s="248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  <c r="FT220" s="50"/>
      <c r="FU220" s="50"/>
      <c r="FV220" s="50"/>
      <c r="FW220" s="50"/>
      <c r="FX220" s="50"/>
      <c r="FY220" s="50"/>
      <c r="FZ220" s="50"/>
      <c r="GA220" s="50"/>
      <c r="GB220" s="50"/>
      <c r="GC220" s="50"/>
      <c r="GD220" s="50"/>
      <c r="GE220" s="50"/>
      <c r="GF220" s="50"/>
      <c r="GG220" s="50"/>
      <c r="GH220" s="50"/>
      <c r="GI220" s="50"/>
      <c r="GJ220" s="50"/>
      <c r="GK220" s="50"/>
      <c r="GL220" s="50"/>
      <c r="GM220" s="50"/>
      <c r="GN220" s="50"/>
      <c r="GO220" s="50"/>
      <c r="GP220" s="50"/>
      <c r="GQ220" s="50"/>
      <c r="GR220" s="50"/>
      <c r="GS220" s="50"/>
      <c r="GT220" s="50"/>
      <c r="GU220" s="50"/>
      <c r="GV220" s="50"/>
      <c r="GW220" s="50"/>
      <c r="GX220" s="50"/>
      <c r="GY220" s="50"/>
      <c r="GZ220" s="50"/>
      <c r="HA220" s="50"/>
      <c r="HB220" s="50"/>
      <c r="HC220" s="50"/>
      <c r="HD220" s="50"/>
      <c r="HE220" s="50"/>
      <c r="HF220" s="50"/>
      <c r="HG220" s="50"/>
      <c r="HH220" s="50"/>
      <c r="HI220" s="50"/>
      <c r="HJ220" s="50"/>
      <c r="HK220" s="50"/>
      <c r="HL220" s="50"/>
      <c r="HM220" s="50"/>
      <c r="HN220" s="50"/>
      <c r="HO220" s="50"/>
      <c r="HP220" s="50"/>
      <c r="HQ220" s="50"/>
      <c r="HR220" s="50"/>
      <c r="HS220" s="50"/>
      <c r="HT220" s="50"/>
      <c r="HU220" s="50"/>
      <c r="HV220" s="50"/>
      <c r="HW220" s="50"/>
      <c r="HX220" s="50"/>
      <c r="HY220" s="50"/>
      <c r="HZ220" s="50"/>
      <c r="IA220" s="50"/>
      <c r="IB220" s="50"/>
      <c r="IC220" s="50"/>
      <c r="ID220" s="50"/>
      <c r="IE220" s="50"/>
      <c r="IF220" s="50"/>
      <c r="IG220" s="50"/>
      <c r="IH220" s="50"/>
      <c r="II220" s="50"/>
      <c r="IJ220" s="50"/>
      <c r="IK220" s="50"/>
      <c r="IL220" s="50"/>
      <c r="IM220" s="50"/>
      <c r="IN220" s="50"/>
      <c r="IO220" s="50"/>
      <c r="IP220" s="50"/>
      <c r="IQ220" s="50"/>
      <c r="IR220" s="50"/>
      <c r="IS220" s="50"/>
      <c r="IT220" s="50"/>
      <c r="IU220" s="50"/>
      <c r="IV220" s="50"/>
    </row>
    <row r="221" spans="1:256" s="249" customFormat="1" x14ac:dyDescent="0.2">
      <c r="A221" s="246"/>
      <c r="B221" s="233"/>
      <c r="C221" s="242"/>
      <c r="D221" s="50"/>
      <c r="E221" s="248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  <c r="FT221" s="50"/>
      <c r="FU221" s="50"/>
      <c r="FV221" s="50"/>
      <c r="FW221" s="50"/>
      <c r="FX221" s="50"/>
      <c r="FY221" s="50"/>
      <c r="FZ221" s="50"/>
      <c r="GA221" s="50"/>
      <c r="GB221" s="50"/>
      <c r="GC221" s="50"/>
      <c r="GD221" s="50"/>
      <c r="GE221" s="50"/>
      <c r="GF221" s="50"/>
      <c r="GG221" s="50"/>
      <c r="GH221" s="50"/>
      <c r="GI221" s="50"/>
      <c r="GJ221" s="50"/>
      <c r="GK221" s="50"/>
      <c r="GL221" s="50"/>
      <c r="GM221" s="50"/>
      <c r="GN221" s="50"/>
      <c r="GO221" s="50"/>
      <c r="GP221" s="50"/>
      <c r="GQ221" s="50"/>
      <c r="GR221" s="50"/>
      <c r="GS221" s="50"/>
      <c r="GT221" s="50"/>
      <c r="GU221" s="50"/>
      <c r="GV221" s="50"/>
      <c r="GW221" s="50"/>
      <c r="GX221" s="50"/>
      <c r="GY221" s="50"/>
      <c r="GZ221" s="50"/>
      <c r="HA221" s="50"/>
      <c r="HB221" s="50"/>
      <c r="HC221" s="50"/>
      <c r="HD221" s="50"/>
      <c r="HE221" s="50"/>
      <c r="HF221" s="50"/>
      <c r="HG221" s="50"/>
      <c r="HH221" s="50"/>
      <c r="HI221" s="50"/>
      <c r="HJ221" s="50"/>
      <c r="HK221" s="50"/>
      <c r="HL221" s="50"/>
      <c r="HM221" s="50"/>
      <c r="HN221" s="50"/>
      <c r="HO221" s="50"/>
      <c r="HP221" s="50"/>
      <c r="HQ221" s="50"/>
      <c r="HR221" s="50"/>
      <c r="HS221" s="50"/>
      <c r="HT221" s="50"/>
      <c r="HU221" s="50"/>
      <c r="HV221" s="50"/>
      <c r="HW221" s="50"/>
      <c r="HX221" s="50"/>
      <c r="HY221" s="50"/>
      <c r="HZ221" s="50"/>
      <c r="IA221" s="50"/>
      <c r="IB221" s="50"/>
      <c r="IC221" s="50"/>
      <c r="ID221" s="50"/>
      <c r="IE221" s="50"/>
      <c r="IF221" s="50"/>
      <c r="IG221" s="50"/>
      <c r="IH221" s="50"/>
      <c r="II221" s="50"/>
      <c r="IJ221" s="50"/>
      <c r="IK221" s="50"/>
      <c r="IL221" s="50"/>
      <c r="IM221" s="50"/>
      <c r="IN221" s="50"/>
      <c r="IO221" s="50"/>
      <c r="IP221" s="50"/>
      <c r="IQ221" s="50"/>
      <c r="IR221" s="50"/>
      <c r="IS221" s="50"/>
      <c r="IT221" s="50"/>
      <c r="IU221" s="50"/>
      <c r="IV221" s="50"/>
    </row>
    <row r="222" spans="1:256" s="249" customFormat="1" x14ac:dyDescent="0.2">
      <c r="A222" s="246"/>
      <c r="B222" s="233"/>
      <c r="C222" s="242"/>
      <c r="D222" s="50"/>
      <c r="E222" s="248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  <c r="FT222" s="50"/>
      <c r="FU222" s="50"/>
      <c r="FV222" s="50"/>
      <c r="FW222" s="50"/>
      <c r="FX222" s="50"/>
      <c r="FY222" s="50"/>
      <c r="FZ222" s="50"/>
      <c r="GA222" s="50"/>
      <c r="GB222" s="50"/>
      <c r="GC222" s="50"/>
      <c r="GD222" s="50"/>
      <c r="GE222" s="50"/>
      <c r="GF222" s="50"/>
      <c r="GG222" s="50"/>
      <c r="GH222" s="50"/>
      <c r="GI222" s="50"/>
      <c r="GJ222" s="50"/>
      <c r="GK222" s="50"/>
      <c r="GL222" s="50"/>
      <c r="GM222" s="50"/>
      <c r="GN222" s="50"/>
      <c r="GO222" s="50"/>
      <c r="GP222" s="50"/>
      <c r="GQ222" s="50"/>
      <c r="GR222" s="50"/>
      <c r="GS222" s="50"/>
      <c r="GT222" s="50"/>
      <c r="GU222" s="50"/>
      <c r="GV222" s="50"/>
      <c r="GW222" s="50"/>
      <c r="GX222" s="50"/>
      <c r="GY222" s="50"/>
      <c r="GZ222" s="50"/>
      <c r="HA222" s="50"/>
      <c r="HB222" s="50"/>
      <c r="HC222" s="50"/>
      <c r="HD222" s="50"/>
      <c r="HE222" s="50"/>
      <c r="HF222" s="50"/>
      <c r="HG222" s="50"/>
      <c r="HH222" s="50"/>
      <c r="HI222" s="50"/>
      <c r="HJ222" s="50"/>
      <c r="HK222" s="50"/>
      <c r="HL222" s="50"/>
      <c r="HM222" s="50"/>
      <c r="HN222" s="50"/>
      <c r="HO222" s="50"/>
      <c r="HP222" s="50"/>
      <c r="HQ222" s="50"/>
      <c r="HR222" s="50"/>
      <c r="HS222" s="50"/>
      <c r="HT222" s="50"/>
      <c r="HU222" s="50"/>
      <c r="HV222" s="50"/>
      <c r="HW222" s="50"/>
      <c r="HX222" s="50"/>
      <c r="HY222" s="50"/>
      <c r="HZ222" s="50"/>
      <c r="IA222" s="50"/>
      <c r="IB222" s="50"/>
      <c r="IC222" s="50"/>
      <c r="ID222" s="50"/>
      <c r="IE222" s="50"/>
      <c r="IF222" s="50"/>
      <c r="IG222" s="50"/>
      <c r="IH222" s="50"/>
      <c r="II222" s="50"/>
      <c r="IJ222" s="50"/>
      <c r="IK222" s="50"/>
      <c r="IL222" s="50"/>
      <c r="IM222" s="50"/>
      <c r="IN222" s="50"/>
      <c r="IO222" s="50"/>
      <c r="IP222" s="50"/>
      <c r="IQ222" s="50"/>
      <c r="IR222" s="50"/>
      <c r="IS222" s="50"/>
      <c r="IT222" s="50"/>
      <c r="IU222" s="50"/>
      <c r="IV222" s="50"/>
    </row>
    <row r="223" spans="1:256" s="249" customFormat="1" x14ac:dyDescent="0.2">
      <c r="A223" s="246"/>
      <c r="B223" s="233"/>
      <c r="C223" s="242"/>
      <c r="D223" s="50"/>
      <c r="E223" s="248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  <c r="FT223" s="50"/>
      <c r="FU223" s="50"/>
      <c r="FV223" s="50"/>
      <c r="FW223" s="50"/>
      <c r="FX223" s="50"/>
      <c r="FY223" s="50"/>
      <c r="FZ223" s="50"/>
      <c r="GA223" s="50"/>
      <c r="GB223" s="50"/>
      <c r="GC223" s="50"/>
      <c r="GD223" s="50"/>
      <c r="GE223" s="50"/>
      <c r="GF223" s="50"/>
      <c r="GG223" s="50"/>
      <c r="GH223" s="50"/>
      <c r="GI223" s="50"/>
      <c r="GJ223" s="50"/>
      <c r="GK223" s="50"/>
      <c r="GL223" s="50"/>
      <c r="GM223" s="50"/>
      <c r="GN223" s="50"/>
      <c r="GO223" s="50"/>
      <c r="GP223" s="50"/>
      <c r="GQ223" s="50"/>
      <c r="GR223" s="50"/>
      <c r="GS223" s="50"/>
      <c r="GT223" s="50"/>
      <c r="GU223" s="50"/>
      <c r="GV223" s="50"/>
      <c r="GW223" s="50"/>
      <c r="GX223" s="50"/>
      <c r="GY223" s="50"/>
      <c r="GZ223" s="50"/>
      <c r="HA223" s="50"/>
      <c r="HB223" s="50"/>
      <c r="HC223" s="50"/>
      <c r="HD223" s="50"/>
      <c r="HE223" s="50"/>
      <c r="HF223" s="50"/>
      <c r="HG223" s="50"/>
      <c r="HH223" s="50"/>
      <c r="HI223" s="50"/>
      <c r="HJ223" s="50"/>
      <c r="HK223" s="50"/>
      <c r="HL223" s="50"/>
      <c r="HM223" s="50"/>
      <c r="HN223" s="50"/>
      <c r="HO223" s="50"/>
      <c r="HP223" s="50"/>
      <c r="HQ223" s="50"/>
      <c r="HR223" s="50"/>
      <c r="HS223" s="50"/>
      <c r="HT223" s="50"/>
      <c r="HU223" s="50"/>
      <c r="HV223" s="50"/>
      <c r="HW223" s="50"/>
      <c r="HX223" s="50"/>
      <c r="HY223" s="50"/>
      <c r="HZ223" s="50"/>
      <c r="IA223" s="50"/>
      <c r="IB223" s="50"/>
      <c r="IC223" s="50"/>
      <c r="ID223" s="50"/>
      <c r="IE223" s="50"/>
      <c r="IF223" s="50"/>
      <c r="IG223" s="50"/>
      <c r="IH223" s="50"/>
      <c r="II223" s="50"/>
      <c r="IJ223" s="50"/>
      <c r="IK223" s="50"/>
      <c r="IL223" s="50"/>
      <c r="IM223" s="50"/>
      <c r="IN223" s="50"/>
      <c r="IO223" s="50"/>
      <c r="IP223" s="50"/>
      <c r="IQ223" s="50"/>
      <c r="IR223" s="50"/>
      <c r="IS223" s="50"/>
      <c r="IT223" s="50"/>
      <c r="IU223" s="50"/>
      <c r="IV223" s="50"/>
    </row>
    <row r="224" spans="1:256" s="249" customFormat="1" x14ac:dyDescent="0.2">
      <c r="A224" s="246"/>
      <c r="B224" s="233"/>
      <c r="C224" s="242"/>
      <c r="D224" s="50"/>
      <c r="E224" s="248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  <c r="FT224" s="50"/>
      <c r="FU224" s="50"/>
      <c r="FV224" s="50"/>
      <c r="FW224" s="50"/>
      <c r="FX224" s="50"/>
      <c r="FY224" s="50"/>
      <c r="FZ224" s="50"/>
      <c r="GA224" s="50"/>
      <c r="GB224" s="50"/>
      <c r="GC224" s="50"/>
      <c r="GD224" s="50"/>
      <c r="GE224" s="50"/>
      <c r="GF224" s="50"/>
      <c r="GG224" s="50"/>
      <c r="GH224" s="50"/>
      <c r="GI224" s="50"/>
      <c r="GJ224" s="50"/>
      <c r="GK224" s="50"/>
      <c r="GL224" s="50"/>
      <c r="GM224" s="50"/>
      <c r="GN224" s="50"/>
      <c r="GO224" s="50"/>
      <c r="GP224" s="50"/>
      <c r="GQ224" s="50"/>
      <c r="GR224" s="50"/>
      <c r="GS224" s="50"/>
      <c r="GT224" s="50"/>
      <c r="GU224" s="50"/>
      <c r="GV224" s="50"/>
      <c r="GW224" s="50"/>
      <c r="GX224" s="50"/>
      <c r="GY224" s="50"/>
      <c r="GZ224" s="50"/>
      <c r="HA224" s="50"/>
      <c r="HB224" s="50"/>
      <c r="HC224" s="50"/>
      <c r="HD224" s="50"/>
      <c r="HE224" s="50"/>
      <c r="HF224" s="50"/>
      <c r="HG224" s="50"/>
      <c r="HH224" s="50"/>
      <c r="HI224" s="50"/>
      <c r="HJ224" s="50"/>
      <c r="HK224" s="50"/>
      <c r="HL224" s="50"/>
      <c r="HM224" s="50"/>
      <c r="HN224" s="50"/>
      <c r="HO224" s="50"/>
      <c r="HP224" s="50"/>
      <c r="HQ224" s="50"/>
      <c r="HR224" s="50"/>
      <c r="HS224" s="50"/>
      <c r="HT224" s="50"/>
      <c r="HU224" s="50"/>
      <c r="HV224" s="50"/>
      <c r="HW224" s="50"/>
      <c r="HX224" s="50"/>
      <c r="HY224" s="50"/>
      <c r="HZ224" s="50"/>
      <c r="IA224" s="50"/>
      <c r="IB224" s="50"/>
      <c r="IC224" s="50"/>
      <c r="ID224" s="50"/>
      <c r="IE224" s="50"/>
      <c r="IF224" s="50"/>
      <c r="IG224" s="50"/>
      <c r="IH224" s="50"/>
      <c r="II224" s="50"/>
      <c r="IJ224" s="50"/>
      <c r="IK224" s="50"/>
      <c r="IL224" s="50"/>
      <c r="IM224" s="50"/>
      <c r="IN224" s="50"/>
      <c r="IO224" s="50"/>
      <c r="IP224" s="50"/>
      <c r="IQ224" s="50"/>
      <c r="IR224" s="50"/>
      <c r="IS224" s="50"/>
      <c r="IT224" s="50"/>
      <c r="IU224" s="50"/>
      <c r="IV224" s="50"/>
    </row>
    <row r="225" spans="1:256" s="249" customFormat="1" x14ac:dyDescent="0.2">
      <c r="A225" s="246"/>
      <c r="B225" s="233"/>
      <c r="C225" s="242"/>
      <c r="D225" s="50"/>
      <c r="E225" s="248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  <c r="FT225" s="50"/>
      <c r="FU225" s="50"/>
      <c r="FV225" s="50"/>
      <c r="FW225" s="50"/>
      <c r="FX225" s="50"/>
      <c r="FY225" s="50"/>
      <c r="FZ225" s="50"/>
      <c r="GA225" s="50"/>
      <c r="GB225" s="50"/>
      <c r="GC225" s="50"/>
      <c r="GD225" s="50"/>
      <c r="GE225" s="50"/>
      <c r="GF225" s="50"/>
      <c r="GG225" s="50"/>
      <c r="GH225" s="50"/>
      <c r="GI225" s="50"/>
      <c r="GJ225" s="50"/>
      <c r="GK225" s="50"/>
      <c r="GL225" s="50"/>
      <c r="GM225" s="50"/>
      <c r="GN225" s="50"/>
      <c r="GO225" s="50"/>
      <c r="GP225" s="50"/>
      <c r="GQ225" s="50"/>
      <c r="GR225" s="50"/>
      <c r="GS225" s="50"/>
      <c r="GT225" s="50"/>
      <c r="GU225" s="50"/>
      <c r="GV225" s="50"/>
      <c r="GW225" s="50"/>
      <c r="GX225" s="50"/>
      <c r="GY225" s="50"/>
      <c r="GZ225" s="50"/>
      <c r="HA225" s="50"/>
      <c r="HB225" s="50"/>
      <c r="HC225" s="50"/>
      <c r="HD225" s="50"/>
      <c r="HE225" s="50"/>
      <c r="HF225" s="50"/>
      <c r="HG225" s="50"/>
      <c r="HH225" s="50"/>
      <c r="HI225" s="50"/>
      <c r="HJ225" s="50"/>
      <c r="HK225" s="50"/>
      <c r="HL225" s="50"/>
      <c r="HM225" s="50"/>
      <c r="HN225" s="50"/>
      <c r="HO225" s="50"/>
      <c r="HP225" s="50"/>
      <c r="HQ225" s="50"/>
      <c r="HR225" s="50"/>
      <c r="HS225" s="50"/>
      <c r="HT225" s="50"/>
      <c r="HU225" s="50"/>
      <c r="HV225" s="50"/>
      <c r="HW225" s="50"/>
      <c r="HX225" s="50"/>
      <c r="HY225" s="50"/>
      <c r="HZ225" s="50"/>
      <c r="IA225" s="50"/>
      <c r="IB225" s="50"/>
      <c r="IC225" s="50"/>
      <c r="ID225" s="50"/>
      <c r="IE225" s="50"/>
      <c r="IF225" s="50"/>
      <c r="IG225" s="50"/>
      <c r="IH225" s="50"/>
      <c r="II225" s="50"/>
      <c r="IJ225" s="50"/>
      <c r="IK225" s="50"/>
      <c r="IL225" s="50"/>
      <c r="IM225" s="50"/>
      <c r="IN225" s="50"/>
      <c r="IO225" s="50"/>
      <c r="IP225" s="50"/>
      <c r="IQ225" s="50"/>
      <c r="IR225" s="50"/>
      <c r="IS225" s="50"/>
      <c r="IT225" s="50"/>
      <c r="IU225" s="50"/>
      <c r="IV225" s="50"/>
    </row>
    <row r="226" spans="1:256" s="249" customFormat="1" x14ac:dyDescent="0.2">
      <c r="A226" s="246"/>
      <c r="B226" s="233"/>
      <c r="C226" s="242"/>
      <c r="D226" s="50"/>
      <c r="E226" s="248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  <c r="FT226" s="50"/>
      <c r="FU226" s="50"/>
      <c r="FV226" s="50"/>
      <c r="FW226" s="50"/>
      <c r="FX226" s="50"/>
      <c r="FY226" s="50"/>
      <c r="FZ226" s="50"/>
      <c r="GA226" s="50"/>
      <c r="GB226" s="50"/>
      <c r="GC226" s="50"/>
      <c r="GD226" s="50"/>
      <c r="GE226" s="50"/>
      <c r="GF226" s="50"/>
      <c r="GG226" s="50"/>
      <c r="GH226" s="50"/>
      <c r="GI226" s="50"/>
      <c r="GJ226" s="50"/>
      <c r="GK226" s="50"/>
      <c r="GL226" s="50"/>
      <c r="GM226" s="50"/>
      <c r="GN226" s="50"/>
      <c r="GO226" s="50"/>
      <c r="GP226" s="50"/>
      <c r="GQ226" s="50"/>
      <c r="GR226" s="50"/>
      <c r="GS226" s="50"/>
      <c r="GT226" s="50"/>
      <c r="GU226" s="50"/>
      <c r="GV226" s="50"/>
      <c r="GW226" s="50"/>
      <c r="GX226" s="50"/>
      <c r="GY226" s="50"/>
      <c r="GZ226" s="50"/>
      <c r="HA226" s="50"/>
      <c r="HB226" s="50"/>
      <c r="HC226" s="50"/>
      <c r="HD226" s="50"/>
      <c r="HE226" s="50"/>
      <c r="HF226" s="50"/>
      <c r="HG226" s="50"/>
      <c r="HH226" s="50"/>
      <c r="HI226" s="50"/>
      <c r="HJ226" s="50"/>
      <c r="HK226" s="50"/>
      <c r="HL226" s="50"/>
      <c r="HM226" s="50"/>
      <c r="HN226" s="50"/>
      <c r="HO226" s="50"/>
      <c r="HP226" s="50"/>
      <c r="HQ226" s="50"/>
      <c r="HR226" s="50"/>
      <c r="HS226" s="50"/>
      <c r="HT226" s="50"/>
      <c r="HU226" s="50"/>
      <c r="HV226" s="50"/>
      <c r="HW226" s="50"/>
      <c r="HX226" s="50"/>
      <c r="HY226" s="50"/>
      <c r="HZ226" s="50"/>
      <c r="IA226" s="50"/>
      <c r="IB226" s="50"/>
      <c r="IC226" s="50"/>
      <c r="ID226" s="50"/>
      <c r="IE226" s="50"/>
      <c r="IF226" s="50"/>
      <c r="IG226" s="50"/>
      <c r="IH226" s="50"/>
      <c r="II226" s="50"/>
      <c r="IJ226" s="50"/>
      <c r="IK226" s="50"/>
      <c r="IL226" s="50"/>
      <c r="IM226" s="50"/>
      <c r="IN226" s="50"/>
      <c r="IO226" s="50"/>
      <c r="IP226" s="50"/>
      <c r="IQ226" s="50"/>
      <c r="IR226" s="50"/>
      <c r="IS226" s="50"/>
      <c r="IT226" s="50"/>
      <c r="IU226" s="50"/>
      <c r="IV226" s="50"/>
    </row>
    <row r="227" spans="1:256" s="249" customFormat="1" x14ac:dyDescent="0.2">
      <c r="A227" s="246"/>
      <c r="B227" s="233"/>
      <c r="C227" s="242"/>
      <c r="D227" s="50"/>
      <c r="E227" s="248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  <c r="FT227" s="50"/>
      <c r="FU227" s="50"/>
      <c r="FV227" s="50"/>
      <c r="FW227" s="50"/>
      <c r="FX227" s="50"/>
      <c r="FY227" s="50"/>
      <c r="FZ227" s="50"/>
      <c r="GA227" s="50"/>
      <c r="GB227" s="50"/>
      <c r="GC227" s="50"/>
      <c r="GD227" s="50"/>
      <c r="GE227" s="50"/>
      <c r="GF227" s="50"/>
      <c r="GG227" s="50"/>
      <c r="GH227" s="50"/>
      <c r="GI227" s="50"/>
      <c r="GJ227" s="50"/>
      <c r="GK227" s="50"/>
      <c r="GL227" s="50"/>
      <c r="GM227" s="50"/>
      <c r="GN227" s="50"/>
      <c r="GO227" s="50"/>
      <c r="GP227" s="50"/>
      <c r="GQ227" s="50"/>
      <c r="GR227" s="50"/>
      <c r="GS227" s="50"/>
      <c r="GT227" s="50"/>
      <c r="GU227" s="50"/>
      <c r="GV227" s="50"/>
      <c r="GW227" s="50"/>
      <c r="GX227" s="50"/>
      <c r="GY227" s="50"/>
      <c r="GZ227" s="50"/>
      <c r="HA227" s="50"/>
      <c r="HB227" s="50"/>
      <c r="HC227" s="50"/>
      <c r="HD227" s="50"/>
      <c r="HE227" s="50"/>
      <c r="HF227" s="50"/>
      <c r="HG227" s="50"/>
      <c r="HH227" s="50"/>
      <c r="HI227" s="50"/>
      <c r="HJ227" s="50"/>
      <c r="HK227" s="50"/>
      <c r="HL227" s="50"/>
      <c r="HM227" s="50"/>
      <c r="HN227" s="50"/>
      <c r="HO227" s="50"/>
      <c r="HP227" s="50"/>
      <c r="HQ227" s="50"/>
      <c r="HR227" s="50"/>
      <c r="HS227" s="50"/>
      <c r="HT227" s="50"/>
      <c r="HU227" s="50"/>
      <c r="HV227" s="50"/>
      <c r="HW227" s="50"/>
      <c r="HX227" s="50"/>
      <c r="HY227" s="50"/>
      <c r="HZ227" s="50"/>
      <c r="IA227" s="50"/>
      <c r="IB227" s="50"/>
      <c r="IC227" s="50"/>
      <c r="ID227" s="50"/>
      <c r="IE227" s="50"/>
      <c r="IF227" s="50"/>
      <c r="IG227" s="50"/>
      <c r="IH227" s="50"/>
      <c r="II227" s="50"/>
      <c r="IJ227" s="50"/>
      <c r="IK227" s="50"/>
      <c r="IL227" s="50"/>
      <c r="IM227" s="50"/>
      <c r="IN227" s="50"/>
      <c r="IO227" s="50"/>
      <c r="IP227" s="50"/>
      <c r="IQ227" s="50"/>
      <c r="IR227" s="50"/>
      <c r="IS227" s="50"/>
      <c r="IT227" s="50"/>
      <c r="IU227" s="50"/>
      <c r="IV227" s="50"/>
    </row>
    <row r="228" spans="1:256" s="249" customFormat="1" x14ac:dyDescent="0.2">
      <c r="A228" s="246"/>
      <c r="B228" s="233"/>
      <c r="C228" s="242"/>
      <c r="D228" s="50"/>
      <c r="E228" s="248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  <c r="FT228" s="50"/>
      <c r="FU228" s="50"/>
      <c r="FV228" s="50"/>
      <c r="FW228" s="50"/>
      <c r="FX228" s="50"/>
      <c r="FY228" s="50"/>
      <c r="FZ228" s="50"/>
      <c r="GA228" s="50"/>
      <c r="GB228" s="50"/>
      <c r="GC228" s="50"/>
      <c r="GD228" s="50"/>
      <c r="GE228" s="50"/>
      <c r="GF228" s="50"/>
      <c r="GG228" s="50"/>
      <c r="GH228" s="50"/>
      <c r="GI228" s="50"/>
      <c r="GJ228" s="50"/>
      <c r="GK228" s="50"/>
      <c r="GL228" s="50"/>
      <c r="GM228" s="50"/>
      <c r="GN228" s="50"/>
      <c r="GO228" s="50"/>
      <c r="GP228" s="50"/>
      <c r="GQ228" s="50"/>
      <c r="GR228" s="50"/>
      <c r="GS228" s="50"/>
      <c r="GT228" s="50"/>
      <c r="GU228" s="50"/>
      <c r="GV228" s="50"/>
      <c r="GW228" s="50"/>
      <c r="GX228" s="50"/>
      <c r="GY228" s="50"/>
      <c r="GZ228" s="50"/>
      <c r="HA228" s="50"/>
      <c r="HB228" s="50"/>
      <c r="HC228" s="50"/>
      <c r="HD228" s="50"/>
      <c r="HE228" s="50"/>
      <c r="HF228" s="50"/>
      <c r="HG228" s="50"/>
      <c r="HH228" s="50"/>
      <c r="HI228" s="50"/>
      <c r="HJ228" s="50"/>
      <c r="HK228" s="50"/>
      <c r="HL228" s="50"/>
      <c r="HM228" s="50"/>
      <c r="HN228" s="50"/>
      <c r="HO228" s="50"/>
      <c r="HP228" s="50"/>
      <c r="HQ228" s="50"/>
      <c r="HR228" s="50"/>
      <c r="HS228" s="50"/>
      <c r="HT228" s="50"/>
      <c r="HU228" s="50"/>
      <c r="HV228" s="50"/>
      <c r="HW228" s="50"/>
      <c r="HX228" s="50"/>
      <c r="HY228" s="50"/>
      <c r="HZ228" s="50"/>
      <c r="IA228" s="50"/>
      <c r="IB228" s="50"/>
      <c r="IC228" s="50"/>
      <c r="ID228" s="50"/>
      <c r="IE228" s="50"/>
      <c r="IF228" s="50"/>
      <c r="IG228" s="50"/>
      <c r="IH228" s="50"/>
      <c r="II228" s="50"/>
      <c r="IJ228" s="50"/>
      <c r="IK228" s="50"/>
      <c r="IL228" s="50"/>
      <c r="IM228" s="50"/>
      <c r="IN228" s="50"/>
      <c r="IO228" s="50"/>
      <c r="IP228" s="50"/>
      <c r="IQ228" s="50"/>
      <c r="IR228" s="50"/>
      <c r="IS228" s="50"/>
      <c r="IT228" s="50"/>
      <c r="IU228" s="50"/>
      <c r="IV228" s="50"/>
    </row>
    <row r="229" spans="1:256" s="249" customFormat="1" x14ac:dyDescent="0.2">
      <c r="A229" s="246"/>
      <c r="B229" s="233"/>
      <c r="C229" s="242"/>
      <c r="D229" s="50"/>
      <c r="E229" s="248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</row>
    <row r="230" spans="1:256" s="249" customFormat="1" x14ac:dyDescent="0.2">
      <c r="A230" s="246"/>
      <c r="B230" s="233"/>
      <c r="C230" s="242"/>
      <c r="D230" s="50"/>
      <c r="E230" s="248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</row>
    <row r="231" spans="1:256" s="249" customFormat="1" x14ac:dyDescent="0.2">
      <c r="A231" s="246"/>
      <c r="B231" s="233"/>
      <c r="C231" s="242"/>
      <c r="D231" s="50"/>
      <c r="E231" s="248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  <c r="FT231" s="50"/>
      <c r="FU231" s="50"/>
      <c r="FV231" s="50"/>
      <c r="FW231" s="50"/>
      <c r="FX231" s="50"/>
      <c r="FY231" s="50"/>
      <c r="FZ231" s="50"/>
      <c r="GA231" s="50"/>
      <c r="GB231" s="50"/>
      <c r="GC231" s="50"/>
      <c r="GD231" s="50"/>
      <c r="GE231" s="50"/>
      <c r="GF231" s="50"/>
      <c r="GG231" s="50"/>
      <c r="GH231" s="50"/>
      <c r="GI231" s="50"/>
      <c r="GJ231" s="50"/>
      <c r="GK231" s="50"/>
      <c r="GL231" s="50"/>
      <c r="GM231" s="50"/>
      <c r="GN231" s="50"/>
      <c r="GO231" s="50"/>
      <c r="GP231" s="50"/>
      <c r="GQ231" s="50"/>
      <c r="GR231" s="50"/>
      <c r="GS231" s="50"/>
      <c r="GT231" s="50"/>
      <c r="GU231" s="50"/>
      <c r="GV231" s="50"/>
      <c r="GW231" s="50"/>
      <c r="GX231" s="50"/>
      <c r="GY231" s="50"/>
      <c r="GZ231" s="50"/>
      <c r="HA231" s="50"/>
      <c r="HB231" s="50"/>
      <c r="HC231" s="50"/>
      <c r="HD231" s="50"/>
      <c r="HE231" s="50"/>
      <c r="HF231" s="50"/>
      <c r="HG231" s="50"/>
      <c r="HH231" s="50"/>
      <c r="HI231" s="50"/>
      <c r="HJ231" s="50"/>
      <c r="HK231" s="50"/>
      <c r="HL231" s="50"/>
      <c r="HM231" s="50"/>
      <c r="HN231" s="50"/>
      <c r="HO231" s="50"/>
      <c r="HP231" s="50"/>
      <c r="HQ231" s="50"/>
      <c r="HR231" s="50"/>
      <c r="HS231" s="50"/>
      <c r="HT231" s="50"/>
      <c r="HU231" s="50"/>
      <c r="HV231" s="50"/>
      <c r="HW231" s="50"/>
      <c r="HX231" s="50"/>
      <c r="HY231" s="50"/>
      <c r="HZ231" s="50"/>
      <c r="IA231" s="50"/>
      <c r="IB231" s="50"/>
      <c r="IC231" s="50"/>
      <c r="ID231" s="50"/>
      <c r="IE231" s="50"/>
      <c r="IF231" s="50"/>
      <c r="IG231" s="50"/>
      <c r="IH231" s="50"/>
      <c r="II231" s="50"/>
      <c r="IJ231" s="50"/>
      <c r="IK231" s="50"/>
      <c r="IL231" s="50"/>
      <c r="IM231" s="50"/>
      <c r="IN231" s="50"/>
      <c r="IO231" s="50"/>
      <c r="IP231" s="50"/>
      <c r="IQ231" s="50"/>
      <c r="IR231" s="50"/>
      <c r="IS231" s="50"/>
      <c r="IT231" s="50"/>
      <c r="IU231" s="50"/>
      <c r="IV231" s="50"/>
    </row>
    <row r="232" spans="1:256" s="249" customFormat="1" x14ac:dyDescent="0.2">
      <c r="A232" s="246"/>
      <c r="B232" s="233"/>
      <c r="C232" s="242"/>
      <c r="D232" s="50"/>
      <c r="E232" s="248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  <c r="FT232" s="50"/>
      <c r="FU232" s="50"/>
      <c r="FV232" s="50"/>
      <c r="FW232" s="50"/>
      <c r="FX232" s="50"/>
      <c r="FY232" s="50"/>
      <c r="FZ232" s="50"/>
      <c r="GA232" s="50"/>
      <c r="GB232" s="50"/>
      <c r="GC232" s="50"/>
      <c r="GD232" s="50"/>
      <c r="GE232" s="50"/>
      <c r="GF232" s="50"/>
      <c r="GG232" s="50"/>
      <c r="GH232" s="50"/>
      <c r="GI232" s="50"/>
      <c r="GJ232" s="50"/>
      <c r="GK232" s="50"/>
      <c r="GL232" s="50"/>
      <c r="GM232" s="50"/>
      <c r="GN232" s="50"/>
      <c r="GO232" s="50"/>
      <c r="GP232" s="50"/>
      <c r="GQ232" s="50"/>
      <c r="GR232" s="50"/>
      <c r="GS232" s="50"/>
      <c r="GT232" s="50"/>
      <c r="GU232" s="50"/>
      <c r="GV232" s="50"/>
      <c r="GW232" s="50"/>
      <c r="GX232" s="50"/>
      <c r="GY232" s="50"/>
      <c r="GZ232" s="50"/>
      <c r="HA232" s="50"/>
      <c r="HB232" s="50"/>
      <c r="HC232" s="50"/>
      <c r="HD232" s="50"/>
      <c r="HE232" s="50"/>
      <c r="HF232" s="50"/>
      <c r="HG232" s="50"/>
      <c r="HH232" s="50"/>
      <c r="HI232" s="50"/>
      <c r="HJ232" s="50"/>
      <c r="HK232" s="50"/>
      <c r="HL232" s="50"/>
      <c r="HM232" s="50"/>
      <c r="HN232" s="50"/>
      <c r="HO232" s="50"/>
      <c r="HP232" s="50"/>
      <c r="HQ232" s="50"/>
      <c r="HR232" s="50"/>
      <c r="HS232" s="50"/>
      <c r="HT232" s="50"/>
      <c r="HU232" s="50"/>
      <c r="HV232" s="50"/>
      <c r="HW232" s="50"/>
      <c r="HX232" s="50"/>
      <c r="HY232" s="50"/>
      <c r="HZ232" s="50"/>
      <c r="IA232" s="50"/>
      <c r="IB232" s="50"/>
      <c r="IC232" s="50"/>
      <c r="ID232" s="50"/>
      <c r="IE232" s="50"/>
      <c r="IF232" s="50"/>
      <c r="IG232" s="50"/>
      <c r="IH232" s="50"/>
      <c r="II232" s="50"/>
      <c r="IJ232" s="50"/>
      <c r="IK232" s="50"/>
      <c r="IL232" s="50"/>
      <c r="IM232" s="50"/>
      <c r="IN232" s="50"/>
      <c r="IO232" s="50"/>
      <c r="IP232" s="50"/>
      <c r="IQ232" s="50"/>
      <c r="IR232" s="50"/>
      <c r="IS232" s="50"/>
      <c r="IT232" s="50"/>
      <c r="IU232" s="50"/>
      <c r="IV232" s="50"/>
    </row>
    <row r="233" spans="1:256" s="249" customFormat="1" x14ac:dyDescent="0.2">
      <c r="A233" s="246"/>
      <c r="B233" s="233"/>
      <c r="C233" s="242"/>
      <c r="D233" s="50"/>
      <c r="E233" s="248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  <c r="FT233" s="50"/>
      <c r="FU233" s="50"/>
      <c r="FV233" s="50"/>
      <c r="FW233" s="50"/>
      <c r="FX233" s="50"/>
      <c r="FY233" s="50"/>
      <c r="FZ233" s="50"/>
      <c r="GA233" s="50"/>
      <c r="GB233" s="50"/>
      <c r="GC233" s="50"/>
      <c r="GD233" s="50"/>
      <c r="GE233" s="50"/>
      <c r="GF233" s="50"/>
      <c r="GG233" s="50"/>
      <c r="GH233" s="50"/>
      <c r="GI233" s="50"/>
      <c r="GJ233" s="50"/>
      <c r="GK233" s="50"/>
      <c r="GL233" s="50"/>
      <c r="GM233" s="50"/>
      <c r="GN233" s="50"/>
      <c r="GO233" s="50"/>
      <c r="GP233" s="50"/>
      <c r="GQ233" s="50"/>
      <c r="GR233" s="50"/>
      <c r="GS233" s="50"/>
      <c r="GT233" s="50"/>
      <c r="GU233" s="50"/>
      <c r="GV233" s="50"/>
      <c r="GW233" s="50"/>
      <c r="GX233" s="50"/>
      <c r="GY233" s="50"/>
      <c r="GZ233" s="50"/>
      <c r="HA233" s="50"/>
      <c r="HB233" s="50"/>
      <c r="HC233" s="50"/>
      <c r="HD233" s="50"/>
      <c r="HE233" s="50"/>
      <c r="HF233" s="50"/>
      <c r="HG233" s="50"/>
      <c r="HH233" s="50"/>
      <c r="HI233" s="50"/>
      <c r="HJ233" s="50"/>
      <c r="HK233" s="50"/>
      <c r="HL233" s="50"/>
      <c r="HM233" s="50"/>
      <c r="HN233" s="50"/>
      <c r="HO233" s="50"/>
      <c r="HP233" s="50"/>
      <c r="HQ233" s="50"/>
      <c r="HR233" s="50"/>
      <c r="HS233" s="50"/>
      <c r="HT233" s="50"/>
      <c r="HU233" s="50"/>
      <c r="HV233" s="50"/>
      <c r="HW233" s="50"/>
      <c r="HX233" s="50"/>
      <c r="HY233" s="50"/>
      <c r="HZ233" s="50"/>
      <c r="IA233" s="50"/>
      <c r="IB233" s="50"/>
      <c r="IC233" s="50"/>
      <c r="ID233" s="50"/>
      <c r="IE233" s="50"/>
      <c r="IF233" s="50"/>
      <c r="IG233" s="50"/>
      <c r="IH233" s="50"/>
      <c r="II233" s="50"/>
      <c r="IJ233" s="50"/>
      <c r="IK233" s="50"/>
      <c r="IL233" s="50"/>
      <c r="IM233" s="50"/>
      <c r="IN233" s="50"/>
      <c r="IO233" s="50"/>
      <c r="IP233" s="50"/>
      <c r="IQ233" s="50"/>
      <c r="IR233" s="50"/>
      <c r="IS233" s="50"/>
      <c r="IT233" s="50"/>
      <c r="IU233" s="50"/>
      <c r="IV233" s="50"/>
    </row>
    <row r="234" spans="1:256" s="249" customFormat="1" x14ac:dyDescent="0.2">
      <c r="A234" s="246"/>
      <c r="B234" s="233"/>
      <c r="C234" s="242"/>
      <c r="D234" s="50"/>
      <c r="E234" s="248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  <c r="FT234" s="50"/>
      <c r="FU234" s="50"/>
      <c r="FV234" s="50"/>
      <c r="FW234" s="50"/>
      <c r="FX234" s="50"/>
      <c r="FY234" s="50"/>
      <c r="FZ234" s="50"/>
      <c r="GA234" s="50"/>
      <c r="GB234" s="50"/>
      <c r="GC234" s="50"/>
      <c r="GD234" s="50"/>
      <c r="GE234" s="50"/>
      <c r="GF234" s="50"/>
      <c r="GG234" s="50"/>
      <c r="GH234" s="50"/>
      <c r="GI234" s="50"/>
      <c r="GJ234" s="50"/>
      <c r="GK234" s="50"/>
      <c r="GL234" s="50"/>
      <c r="GM234" s="50"/>
      <c r="GN234" s="50"/>
      <c r="GO234" s="50"/>
      <c r="GP234" s="50"/>
      <c r="GQ234" s="50"/>
      <c r="GR234" s="50"/>
      <c r="GS234" s="50"/>
      <c r="GT234" s="50"/>
      <c r="GU234" s="50"/>
      <c r="GV234" s="50"/>
      <c r="GW234" s="50"/>
      <c r="GX234" s="50"/>
      <c r="GY234" s="50"/>
      <c r="GZ234" s="50"/>
      <c r="HA234" s="50"/>
      <c r="HB234" s="50"/>
      <c r="HC234" s="50"/>
      <c r="HD234" s="50"/>
      <c r="HE234" s="50"/>
      <c r="HF234" s="50"/>
      <c r="HG234" s="50"/>
      <c r="HH234" s="50"/>
      <c r="HI234" s="50"/>
      <c r="HJ234" s="50"/>
      <c r="HK234" s="50"/>
      <c r="HL234" s="50"/>
      <c r="HM234" s="50"/>
      <c r="HN234" s="50"/>
      <c r="HO234" s="50"/>
      <c r="HP234" s="50"/>
      <c r="HQ234" s="50"/>
      <c r="HR234" s="50"/>
      <c r="HS234" s="50"/>
      <c r="HT234" s="50"/>
      <c r="HU234" s="50"/>
      <c r="HV234" s="50"/>
      <c r="HW234" s="50"/>
      <c r="HX234" s="50"/>
      <c r="HY234" s="50"/>
      <c r="HZ234" s="50"/>
      <c r="IA234" s="50"/>
      <c r="IB234" s="50"/>
      <c r="IC234" s="50"/>
      <c r="ID234" s="50"/>
      <c r="IE234" s="50"/>
      <c r="IF234" s="50"/>
      <c r="IG234" s="50"/>
      <c r="IH234" s="50"/>
      <c r="II234" s="50"/>
      <c r="IJ234" s="50"/>
      <c r="IK234" s="50"/>
      <c r="IL234" s="50"/>
      <c r="IM234" s="50"/>
      <c r="IN234" s="50"/>
      <c r="IO234" s="50"/>
      <c r="IP234" s="50"/>
      <c r="IQ234" s="50"/>
      <c r="IR234" s="50"/>
      <c r="IS234" s="50"/>
      <c r="IT234" s="50"/>
      <c r="IU234" s="50"/>
      <c r="IV234" s="50"/>
    </row>
    <row r="235" spans="1:256" s="249" customFormat="1" x14ac:dyDescent="0.2">
      <c r="A235" s="246"/>
      <c r="B235" s="233"/>
      <c r="C235" s="242"/>
      <c r="D235" s="50"/>
      <c r="E235" s="248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  <c r="FT235" s="50"/>
      <c r="FU235" s="50"/>
      <c r="FV235" s="50"/>
      <c r="FW235" s="50"/>
      <c r="FX235" s="50"/>
      <c r="FY235" s="50"/>
      <c r="FZ235" s="50"/>
      <c r="GA235" s="50"/>
      <c r="GB235" s="50"/>
      <c r="GC235" s="50"/>
      <c r="GD235" s="50"/>
      <c r="GE235" s="50"/>
      <c r="GF235" s="50"/>
      <c r="GG235" s="50"/>
      <c r="GH235" s="50"/>
      <c r="GI235" s="50"/>
      <c r="GJ235" s="50"/>
      <c r="GK235" s="50"/>
      <c r="GL235" s="50"/>
      <c r="GM235" s="50"/>
      <c r="GN235" s="50"/>
      <c r="GO235" s="50"/>
      <c r="GP235" s="50"/>
      <c r="GQ235" s="50"/>
      <c r="GR235" s="50"/>
      <c r="GS235" s="50"/>
      <c r="GT235" s="50"/>
      <c r="GU235" s="50"/>
      <c r="GV235" s="50"/>
      <c r="GW235" s="50"/>
      <c r="GX235" s="50"/>
      <c r="GY235" s="50"/>
      <c r="GZ235" s="50"/>
      <c r="HA235" s="50"/>
      <c r="HB235" s="50"/>
      <c r="HC235" s="50"/>
      <c r="HD235" s="50"/>
      <c r="HE235" s="50"/>
      <c r="HF235" s="50"/>
      <c r="HG235" s="50"/>
      <c r="HH235" s="50"/>
      <c r="HI235" s="50"/>
      <c r="HJ235" s="50"/>
      <c r="HK235" s="50"/>
      <c r="HL235" s="50"/>
      <c r="HM235" s="50"/>
      <c r="HN235" s="50"/>
      <c r="HO235" s="50"/>
      <c r="HP235" s="50"/>
      <c r="HQ235" s="50"/>
      <c r="HR235" s="50"/>
      <c r="HS235" s="50"/>
      <c r="HT235" s="50"/>
      <c r="HU235" s="50"/>
      <c r="HV235" s="50"/>
      <c r="HW235" s="50"/>
      <c r="HX235" s="50"/>
      <c r="HY235" s="50"/>
      <c r="HZ235" s="50"/>
      <c r="IA235" s="50"/>
      <c r="IB235" s="50"/>
      <c r="IC235" s="50"/>
      <c r="ID235" s="50"/>
      <c r="IE235" s="50"/>
      <c r="IF235" s="50"/>
      <c r="IG235" s="50"/>
      <c r="IH235" s="50"/>
      <c r="II235" s="50"/>
      <c r="IJ235" s="50"/>
      <c r="IK235" s="50"/>
      <c r="IL235" s="50"/>
      <c r="IM235" s="50"/>
      <c r="IN235" s="50"/>
      <c r="IO235" s="50"/>
      <c r="IP235" s="50"/>
      <c r="IQ235" s="50"/>
      <c r="IR235" s="50"/>
      <c r="IS235" s="50"/>
      <c r="IT235" s="50"/>
      <c r="IU235" s="50"/>
      <c r="IV235" s="50"/>
    </row>
    <row r="236" spans="1:256" s="249" customFormat="1" x14ac:dyDescent="0.2">
      <c r="A236" s="246"/>
      <c r="B236" s="233"/>
      <c r="C236" s="242"/>
      <c r="D236" s="50"/>
      <c r="E236" s="248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  <c r="FT236" s="50"/>
      <c r="FU236" s="50"/>
      <c r="FV236" s="50"/>
      <c r="FW236" s="50"/>
      <c r="FX236" s="50"/>
      <c r="FY236" s="50"/>
      <c r="FZ236" s="50"/>
      <c r="GA236" s="50"/>
      <c r="GB236" s="50"/>
      <c r="GC236" s="50"/>
      <c r="GD236" s="50"/>
      <c r="GE236" s="50"/>
      <c r="GF236" s="50"/>
      <c r="GG236" s="50"/>
      <c r="GH236" s="50"/>
      <c r="GI236" s="50"/>
      <c r="GJ236" s="50"/>
      <c r="GK236" s="50"/>
      <c r="GL236" s="50"/>
      <c r="GM236" s="50"/>
      <c r="GN236" s="50"/>
      <c r="GO236" s="50"/>
      <c r="GP236" s="50"/>
      <c r="GQ236" s="50"/>
      <c r="GR236" s="50"/>
      <c r="GS236" s="50"/>
      <c r="GT236" s="50"/>
      <c r="GU236" s="50"/>
      <c r="GV236" s="50"/>
      <c r="GW236" s="50"/>
      <c r="GX236" s="50"/>
      <c r="GY236" s="50"/>
      <c r="GZ236" s="50"/>
      <c r="HA236" s="50"/>
      <c r="HB236" s="50"/>
      <c r="HC236" s="50"/>
      <c r="HD236" s="50"/>
      <c r="HE236" s="50"/>
      <c r="HF236" s="50"/>
      <c r="HG236" s="50"/>
      <c r="HH236" s="50"/>
      <c r="HI236" s="50"/>
      <c r="HJ236" s="50"/>
      <c r="HK236" s="50"/>
      <c r="HL236" s="50"/>
      <c r="HM236" s="50"/>
      <c r="HN236" s="50"/>
      <c r="HO236" s="50"/>
      <c r="HP236" s="50"/>
      <c r="HQ236" s="50"/>
      <c r="HR236" s="50"/>
      <c r="HS236" s="50"/>
      <c r="HT236" s="50"/>
      <c r="HU236" s="50"/>
      <c r="HV236" s="50"/>
      <c r="HW236" s="50"/>
      <c r="HX236" s="50"/>
      <c r="HY236" s="50"/>
      <c r="HZ236" s="50"/>
      <c r="IA236" s="50"/>
      <c r="IB236" s="50"/>
      <c r="IC236" s="50"/>
      <c r="ID236" s="50"/>
      <c r="IE236" s="50"/>
      <c r="IF236" s="50"/>
      <c r="IG236" s="50"/>
      <c r="IH236" s="50"/>
      <c r="II236" s="50"/>
      <c r="IJ236" s="50"/>
      <c r="IK236" s="50"/>
      <c r="IL236" s="50"/>
      <c r="IM236" s="50"/>
      <c r="IN236" s="50"/>
      <c r="IO236" s="50"/>
      <c r="IP236" s="50"/>
      <c r="IQ236" s="50"/>
      <c r="IR236" s="50"/>
      <c r="IS236" s="50"/>
      <c r="IT236" s="50"/>
      <c r="IU236" s="50"/>
      <c r="IV236" s="50"/>
    </row>
    <row r="237" spans="1:256" s="249" customFormat="1" x14ac:dyDescent="0.2">
      <c r="A237" s="246"/>
      <c r="B237" s="233"/>
      <c r="C237" s="242"/>
      <c r="D237" s="50"/>
      <c r="E237" s="248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  <c r="FT237" s="50"/>
      <c r="FU237" s="50"/>
      <c r="FV237" s="50"/>
      <c r="FW237" s="50"/>
      <c r="FX237" s="50"/>
      <c r="FY237" s="50"/>
      <c r="FZ237" s="50"/>
      <c r="GA237" s="50"/>
      <c r="GB237" s="50"/>
      <c r="GC237" s="50"/>
      <c r="GD237" s="50"/>
      <c r="GE237" s="50"/>
      <c r="GF237" s="50"/>
      <c r="GG237" s="50"/>
      <c r="GH237" s="50"/>
      <c r="GI237" s="50"/>
      <c r="GJ237" s="50"/>
      <c r="GK237" s="50"/>
      <c r="GL237" s="50"/>
      <c r="GM237" s="50"/>
      <c r="GN237" s="50"/>
      <c r="GO237" s="50"/>
      <c r="GP237" s="50"/>
      <c r="GQ237" s="50"/>
      <c r="GR237" s="50"/>
      <c r="GS237" s="50"/>
      <c r="GT237" s="50"/>
      <c r="GU237" s="50"/>
      <c r="GV237" s="50"/>
      <c r="GW237" s="50"/>
      <c r="GX237" s="50"/>
      <c r="GY237" s="50"/>
      <c r="GZ237" s="50"/>
      <c r="HA237" s="50"/>
      <c r="HB237" s="50"/>
      <c r="HC237" s="50"/>
      <c r="HD237" s="50"/>
      <c r="HE237" s="50"/>
      <c r="HF237" s="50"/>
      <c r="HG237" s="50"/>
      <c r="HH237" s="50"/>
      <c r="HI237" s="50"/>
      <c r="HJ237" s="50"/>
      <c r="HK237" s="50"/>
      <c r="HL237" s="50"/>
      <c r="HM237" s="50"/>
      <c r="HN237" s="50"/>
      <c r="HO237" s="50"/>
      <c r="HP237" s="50"/>
      <c r="HQ237" s="50"/>
      <c r="HR237" s="50"/>
      <c r="HS237" s="50"/>
      <c r="HT237" s="50"/>
      <c r="HU237" s="50"/>
      <c r="HV237" s="50"/>
      <c r="HW237" s="50"/>
      <c r="HX237" s="50"/>
      <c r="HY237" s="50"/>
      <c r="HZ237" s="50"/>
      <c r="IA237" s="50"/>
      <c r="IB237" s="50"/>
      <c r="IC237" s="50"/>
      <c r="ID237" s="50"/>
      <c r="IE237" s="50"/>
      <c r="IF237" s="50"/>
      <c r="IG237" s="50"/>
      <c r="IH237" s="50"/>
      <c r="II237" s="50"/>
      <c r="IJ237" s="50"/>
      <c r="IK237" s="50"/>
      <c r="IL237" s="50"/>
      <c r="IM237" s="50"/>
      <c r="IN237" s="50"/>
      <c r="IO237" s="50"/>
      <c r="IP237" s="50"/>
      <c r="IQ237" s="50"/>
      <c r="IR237" s="50"/>
      <c r="IS237" s="50"/>
      <c r="IT237" s="50"/>
      <c r="IU237" s="50"/>
      <c r="IV237" s="50"/>
    </row>
    <row r="238" spans="1:256" s="249" customFormat="1" x14ac:dyDescent="0.2">
      <c r="A238" s="246"/>
      <c r="B238" s="233"/>
      <c r="C238" s="242"/>
      <c r="D238" s="50"/>
      <c r="E238" s="248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  <c r="FT238" s="50"/>
      <c r="FU238" s="50"/>
      <c r="FV238" s="50"/>
      <c r="FW238" s="50"/>
      <c r="FX238" s="50"/>
      <c r="FY238" s="50"/>
      <c r="FZ238" s="50"/>
      <c r="GA238" s="50"/>
      <c r="GB238" s="50"/>
      <c r="GC238" s="50"/>
      <c r="GD238" s="50"/>
      <c r="GE238" s="50"/>
      <c r="GF238" s="50"/>
      <c r="GG238" s="50"/>
      <c r="GH238" s="50"/>
      <c r="GI238" s="50"/>
      <c r="GJ238" s="50"/>
      <c r="GK238" s="50"/>
      <c r="GL238" s="50"/>
      <c r="GM238" s="50"/>
      <c r="GN238" s="50"/>
      <c r="GO238" s="50"/>
      <c r="GP238" s="50"/>
      <c r="GQ238" s="50"/>
      <c r="GR238" s="50"/>
      <c r="GS238" s="50"/>
      <c r="GT238" s="50"/>
      <c r="GU238" s="50"/>
      <c r="GV238" s="50"/>
      <c r="GW238" s="50"/>
      <c r="GX238" s="50"/>
      <c r="GY238" s="50"/>
      <c r="GZ238" s="50"/>
      <c r="HA238" s="50"/>
      <c r="HB238" s="50"/>
      <c r="HC238" s="50"/>
      <c r="HD238" s="50"/>
      <c r="HE238" s="50"/>
      <c r="HF238" s="50"/>
      <c r="HG238" s="50"/>
      <c r="HH238" s="50"/>
      <c r="HI238" s="50"/>
      <c r="HJ238" s="50"/>
      <c r="HK238" s="50"/>
      <c r="HL238" s="50"/>
      <c r="HM238" s="50"/>
      <c r="HN238" s="50"/>
      <c r="HO238" s="50"/>
      <c r="HP238" s="50"/>
      <c r="HQ238" s="50"/>
      <c r="HR238" s="50"/>
      <c r="HS238" s="50"/>
      <c r="HT238" s="50"/>
      <c r="HU238" s="50"/>
      <c r="HV238" s="50"/>
      <c r="HW238" s="50"/>
      <c r="HX238" s="50"/>
      <c r="HY238" s="50"/>
      <c r="HZ238" s="50"/>
      <c r="IA238" s="50"/>
      <c r="IB238" s="50"/>
      <c r="IC238" s="50"/>
      <c r="ID238" s="50"/>
      <c r="IE238" s="50"/>
      <c r="IF238" s="50"/>
      <c r="IG238" s="50"/>
      <c r="IH238" s="50"/>
      <c r="II238" s="50"/>
      <c r="IJ238" s="50"/>
      <c r="IK238" s="50"/>
      <c r="IL238" s="50"/>
      <c r="IM238" s="50"/>
      <c r="IN238" s="50"/>
      <c r="IO238" s="50"/>
      <c r="IP238" s="50"/>
      <c r="IQ238" s="50"/>
      <c r="IR238" s="50"/>
      <c r="IS238" s="50"/>
      <c r="IT238" s="50"/>
      <c r="IU238" s="50"/>
      <c r="IV238" s="50"/>
    </row>
    <row r="239" spans="1:256" s="249" customFormat="1" x14ac:dyDescent="0.2">
      <c r="A239" s="246"/>
      <c r="B239" s="233"/>
      <c r="C239" s="242"/>
      <c r="D239" s="50"/>
      <c r="E239" s="248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0"/>
      <c r="FU239" s="50"/>
      <c r="FV239" s="50"/>
      <c r="FW239" s="50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0"/>
      <c r="GI239" s="50"/>
      <c r="GJ239" s="50"/>
      <c r="GK239" s="50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0"/>
      <c r="GW239" s="50"/>
      <c r="GX239" s="50"/>
      <c r="GY239" s="50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0"/>
      <c r="HK239" s="50"/>
      <c r="HL239" s="50"/>
      <c r="HM239" s="50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  <c r="HX239" s="50"/>
      <c r="HY239" s="50"/>
      <c r="HZ239" s="50"/>
      <c r="IA239" s="50"/>
      <c r="IB239" s="50"/>
      <c r="IC239" s="50"/>
      <c r="ID239" s="50"/>
      <c r="IE239" s="50"/>
      <c r="IF239" s="50"/>
      <c r="IG239" s="50"/>
      <c r="IH239" s="50"/>
      <c r="II239" s="50"/>
      <c r="IJ239" s="50"/>
      <c r="IK239" s="50"/>
      <c r="IL239" s="50"/>
      <c r="IM239" s="50"/>
      <c r="IN239" s="50"/>
      <c r="IO239" s="50"/>
      <c r="IP239" s="50"/>
      <c r="IQ239" s="50"/>
      <c r="IR239" s="50"/>
      <c r="IS239" s="50"/>
      <c r="IT239" s="50"/>
      <c r="IU239" s="50"/>
      <c r="IV239" s="50"/>
    </row>
    <row r="240" spans="1:256" s="249" customFormat="1" x14ac:dyDescent="0.2">
      <c r="A240" s="246"/>
      <c r="B240" s="233"/>
      <c r="C240" s="242"/>
      <c r="D240" s="50"/>
      <c r="E240" s="248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0"/>
      <c r="GI240" s="50"/>
      <c r="GJ240" s="50"/>
      <c r="GK240" s="50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0"/>
      <c r="GW240" s="50"/>
      <c r="GX240" s="50"/>
      <c r="GY240" s="50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0"/>
      <c r="HK240" s="50"/>
      <c r="HL240" s="50"/>
      <c r="HM240" s="50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0"/>
      <c r="HY240" s="50"/>
      <c r="HZ240" s="50"/>
      <c r="IA240" s="50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  <c r="IL240" s="50"/>
      <c r="IM240" s="50"/>
      <c r="IN240" s="50"/>
      <c r="IO240" s="50"/>
      <c r="IP240" s="50"/>
      <c r="IQ240" s="50"/>
      <c r="IR240" s="50"/>
      <c r="IS240" s="50"/>
      <c r="IT240" s="50"/>
      <c r="IU240" s="50"/>
      <c r="IV240" s="50"/>
    </row>
    <row r="241" spans="1:256" s="249" customFormat="1" x14ac:dyDescent="0.2">
      <c r="A241" s="246"/>
      <c r="B241" s="233"/>
      <c r="C241" s="242"/>
      <c r="D241" s="50"/>
      <c r="E241" s="248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  <c r="GE241" s="50"/>
      <c r="GF241" s="50"/>
      <c r="GG241" s="50"/>
      <c r="GH241" s="50"/>
      <c r="GI241" s="50"/>
      <c r="GJ241" s="50"/>
      <c r="GK241" s="50"/>
      <c r="GL241" s="50"/>
      <c r="GM241" s="50"/>
      <c r="GN241" s="50"/>
      <c r="GO241" s="50"/>
      <c r="GP241" s="50"/>
      <c r="GQ241" s="50"/>
      <c r="GR241" s="50"/>
      <c r="GS241" s="50"/>
      <c r="GT241" s="50"/>
      <c r="GU241" s="50"/>
      <c r="GV241" s="50"/>
      <c r="GW241" s="50"/>
      <c r="GX241" s="50"/>
      <c r="GY241" s="50"/>
      <c r="GZ241" s="50"/>
      <c r="HA241" s="50"/>
      <c r="HB241" s="50"/>
      <c r="HC241" s="50"/>
      <c r="HD241" s="50"/>
      <c r="HE241" s="50"/>
      <c r="HF241" s="50"/>
      <c r="HG241" s="50"/>
      <c r="HH241" s="50"/>
      <c r="HI241" s="50"/>
      <c r="HJ241" s="50"/>
      <c r="HK241" s="50"/>
      <c r="HL241" s="50"/>
      <c r="HM241" s="50"/>
      <c r="HN241" s="50"/>
      <c r="HO241" s="50"/>
      <c r="HP241" s="50"/>
      <c r="HQ241" s="50"/>
      <c r="HR241" s="50"/>
      <c r="HS241" s="50"/>
      <c r="HT241" s="50"/>
      <c r="HU241" s="50"/>
      <c r="HV241" s="50"/>
      <c r="HW241" s="50"/>
      <c r="HX241" s="50"/>
      <c r="HY241" s="50"/>
      <c r="HZ241" s="50"/>
      <c r="IA241" s="50"/>
      <c r="IB241" s="50"/>
      <c r="IC241" s="50"/>
      <c r="ID241" s="50"/>
      <c r="IE241" s="50"/>
      <c r="IF241" s="50"/>
      <c r="IG241" s="50"/>
      <c r="IH241" s="50"/>
      <c r="II241" s="50"/>
      <c r="IJ241" s="50"/>
      <c r="IK241" s="50"/>
      <c r="IL241" s="50"/>
      <c r="IM241" s="50"/>
      <c r="IN241" s="50"/>
      <c r="IO241" s="50"/>
      <c r="IP241" s="50"/>
      <c r="IQ241" s="50"/>
      <c r="IR241" s="50"/>
      <c r="IS241" s="50"/>
      <c r="IT241" s="50"/>
      <c r="IU241" s="50"/>
      <c r="IV241" s="50"/>
    </row>
    <row r="242" spans="1:256" s="249" customFormat="1" x14ac:dyDescent="0.2">
      <c r="A242" s="246"/>
      <c r="B242" s="233"/>
      <c r="C242" s="242"/>
      <c r="D242" s="50"/>
      <c r="E242" s="248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0"/>
      <c r="FU242" s="50"/>
      <c r="FV242" s="50"/>
      <c r="FW242" s="50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0"/>
      <c r="GI242" s="50"/>
      <c r="GJ242" s="50"/>
      <c r="GK242" s="50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0"/>
      <c r="GW242" s="50"/>
      <c r="GX242" s="50"/>
      <c r="GY242" s="50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0"/>
      <c r="HK242" s="50"/>
      <c r="HL242" s="50"/>
      <c r="HM242" s="50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0"/>
      <c r="HY242" s="50"/>
      <c r="HZ242" s="50"/>
      <c r="IA242" s="50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0"/>
      <c r="IM242" s="50"/>
      <c r="IN242" s="50"/>
      <c r="IO242" s="50"/>
      <c r="IP242" s="50"/>
      <c r="IQ242" s="50"/>
      <c r="IR242" s="50"/>
      <c r="IS242" s="50"/>
      <c r="IT242" s="50"/>
      <c r="IU242" s="50"/>
      <c r="IV242" s="50"/>
    </row>
    <row r="243" spans="1:256" s="249" customFormat="1" x14ac:dyDescent="0.2">
      <c r="A243" s="246"/>
      <c r="B243" s="233"/>
      <c r="C243" s="242"/>
      <c r="D243" s="50"/>
      <c r="E243" s="248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0"/>
      <c r="GI243" s="50"/>
      <c r="GJ243" s="50"/>
      <c r="GK243" s="50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0"/>
      <c r="GW243" s="50"/>
      <c r="GX243" s="50"/>
      <c r="GY243" s="50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0"/>
      <c r="HK243" s="50"/>
      <c r="HL243" s="50"/>
      <c r="HM243" s="50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  <c r="HX243" s="50"/>
      <c r="HY243" s="50"/>
      <c r="HZ243" s="50"/>
      <c r="IA243" s="50"/>
      <c r="IB243" s="50"/>
      <c r="IC243" s="50"/>
      <c r="ID243" s="50"/>
      <c r="IE243" s="50"/>
      <c r="IF243" s="50"/>
      <c r="IG243" s="50"/>
      <c r="IH243" s="50"/>
      <c r="II243" s="50"/>
      <c r="IJ243" s="50"/>
      <c r="IK243" s="50"/>
      <c r="IL243" s="50"/>
      <c r="IM243" s="50"/>
      <c r="IN243" s="50"/>
      <c r="IO243" s="50"/>
      <c r="IP243" s="50"/>
      <c r="IQ243" s="50"/>
      <c r="IR243" s="50"/>
      <c r="IS243" s="50"/>
      <c r="IT243" s="50"/>
      <c r="IU243" s="50"/>
      <c r="IV243" s="50"/>
    </row>
    <row r="244" spans="1:256" s="249" customFormat="1" x14ac:dyDescent="0.2">
      <c r="A244" s="246"/>
      <c r="B244" s="233"/>
      <c r="C244" s="242"/>
      <c r="D244" s="50"/>
      <c r="E244" s="248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0"/>
      <c r="GW244" s="50"/>
      <c r="GX244" s="50"/>
      <c r="GY244" s="50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0"/>
      <c r="HK244" s="50"/>
      <c r="HL244" s="50"/>
      <c r="HM244" s="50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0"/>
      <c r="HY244" s="50"/>
      <c r="HZ244" s="50"/>
      <c r="IA244" s="50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  <c r="IL244" s="50"/>
      <c r="IM244" s="50"/>
      <c r="IN244" s="50"/>
      <c r="IO244" s="50"/>
      <c r="IP244" s="50"/>
      <c r="IQ244" s="50"/>
      <c r="IR244" s="50"/>
      <c r="IS244" s="50"/>
      <c r="IT244" s="50"/>
      <c r="IU244" s="50"/>
      <c r="IV244" s="50"/>
    </row>
    <row r="245" spans="1:256" s="249" customFormat="1" x14ac:dyDescent="0.2">
      <c r="A245" s="246"/>
      <c r="B245" s="233"/>
      <c r="C245" s="242"/>
      <c r="D245" s="50"/>
      <c r="E245" s="248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  <c r="GG245" s="50"/>
      <c r="GH245" s="50"/>
      <c r="GI245" s="50"/>
      <c r="GJ245" s="50"/>
      <c r="GK245" s="50"/>
      <c r="GL245" s="50"/>
      <c r="GM245" s="50"/>
      <c r="GN245" s="50"/>
      <c r="GO245" s="50"/>
      <c r="GP245" s="50"/>
      <c r="GQ245" s="50"/>
      <c r="GR245" s="50"/>
      <c r="GS245" s="50"/>
      <c r="GT245" s="50"/>
      <c r="GU245" s="50"/>
      <c r="GV245" s="50"/>
      <c r="GW245" s="50"/>
      <c r="GX245" s="50"/>
      <c r="GY245" s="50"/>
      <c r="GZ245" s="50"/>
      <c r="HA245" s="50"/>
      <c r="HB245" s="50"/>
      <c r="HC245" s="50"/>
      <c r="HD245" s="50"/>
      <c r="HE245" s="50"/>
      <c r="HF245" s="50"/>
      <c r="HG245" s="50"/>
      <c r="HH245" s="50"/>
      <c r="HI245" s="50"/>
      <c r="HJ245" s="50"/>
      <c r="HK245" s="50"/>
      <c r="HL245" s="50"/>
      <c r="HM245" s="50"/>
      <c r="HN245" s="50"/>
      <c r="HO245" s="50"/>
      <c r="HP245" s="50"/>
      <c r="HQ245" s="50"/>
      <c r="HR245" s="50"/>
      <c r="HS245" s="50"/>
      <c r="HT245" s="50"/>
      <c r="HU245" s="50"/>
      <c r="HV245" s="50"/>
      <c r="HW245" s="50"/>
      <c r="HX245" s="50"/>
      <c r="HY245" s="50"/>
      <c r="HZ245" s="50"/>
      <c r="IA245" s="50"/>
      <c r="IB245" s="50"/>
      <c r="IC245" s="50"/>
      <c r="ID245" s="50"/>
      <c r="IE245" s="50"/>
      <c r="IF245" s="50"/>
      <c r="IG245" s="50"/>
      <c r="IH245" s="50"/>
      <c r="II245" s="50"/>
      <c r="IJ245" s="50"/>
      <c r="IK245" s="50"/>
      <c r="IL245" s="50"/>
      <c r="IM245" s="50"/>
      <c r="IN245" s="50"/>
      <c r="IO245" s="50"/>
      <c r="IP245" s="50"/>
      <c r="IQ245" s="50"/>
      <c r="IR245" s="50"/>
      <c r="IS245" s="50"/>
      <c r="IT245" s="50"/>
      <c r="IU245" s="50"/>
      <c r="IV245" s="50"/>
    </row>
    <row r="246" spans="1:256" s="249" customFormat="1" x14ac:dyDescent="0.2">
      <c r="A246" s="246"/>
      <c r="B246" s="233"/>
      <c r="C246" s="242"/>
      <c r="D246" s="50"/>
      <c r="E246" s="248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0"/>
      <c r="GW246" s="50"/>
      <c r="GX246" s="50"/>
      <c r="GY246" s="50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0"/>
      <c r="HK246" s="50"/>
      <c r="HL246" s="50"/>
      <c r="HM246" s="50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0"/>
      <c r="HY246" s="50"/>
      <c r="HZ246" s="50"/>
      <c r="IA246" s="50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0"/>
      <c r="IM246" s="50"/>
      <c r="IN246" s="50"/>
      <c r="IO246" s="50"/>
      <c r="IP246" s="50"/>
      <c r="IQ246" s="50"/>
      <c r="IR246" s="50"/>
      <c r="IS246" s="50"/>
      <c r="IT246" s="50"/>
      <c r="IU246" s="50"/>
      <c r="IV246" s="50"/>
    </row>
    <row r="247" spans="1:256" s="249" customFormat="1" x14ac:dyDescent="0.2">
      <c r="A247" s="246"/>
      <c r="B247" s="233"/>
      <c r="C247" s="242"/>
      <c r="D247" s="50"/>
      <c r="E247" s="248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  <c r="GO247" s="50"/>
      <c r="GP247" s="50"/>
      <c r="GQ247" s="50"/>
      <c r="GR247" s="50"/>
      <c r="GS247" s="50"/>
      <c r="GT247" s="50"/>
      <c r="GU247" s="50"/>
      <c r="GV247" s="50"/>
      <c r="GW247" s="50"/>
      <c r="GX247" s="50"/>
      <c r="GY247" s="50"/>
      <c r="GZ247" s="50"/>
      <c r="HA247" s="50"/>
      <c r="HB247" s="50"/>
      <c r="HC247" s="50"/>
      <c r="HD247" s="50"/>
      <c r="HE247" s="50"/>
      <c r="HF247" s="50"/>
      <c r="HG247" s="50"/>
      <c r="HH247" s="50"/>
      <c r="HI247" s="50"/>
      <c r="HJ247" s="50"/>
      <c r="HK247" s="50"/>
      <c r="HL247" s="50"/>
      <c r="HM247" s="50"/>
      <c r="HN247" s="50"/>
      <c r="HO247" s="50"/>
      <c r="HP247" s="50"/>
      <c r="HQ247" s="50"/>
      <c r="HR247" s="50"/>
      <c r="HS247" s="50"/>
      <c r="HT247" s="50"/>
      <c r="HU247" s="50"/>
      <c r="HV247" s="50"/>
      <c r="HW247" s="50"/>
      <c r="HX247" s="50"/>
      <c r="HY247" s="50"/>
      <c r="HZ247" s="50"/>
      <c r="IA247" s="50"/>
      <c r="IB247" s="50"/>
      <c r="IC247" s="50"/>
      <c r="ID247" s="50"/>
      <c r="IE247" s="50"/>
      <c r="IF247" s="50"/>
      <c r="IG247" s="50"/>
      <c r="IH247" s="50"/>
      <c r="II247" s="50"/>
      <c r="IJ247" s="50"/>
      <c r="IK247" s="50"/>
      <c r="IL247" s="50"/>
      <c r="IM247" s="50"/>
      <c r="IN247" s="50"/>
      <c r="IO247" s="50"/>
      <c r="IP247" s="50"/>
      <c r="IQ247" s="50"/>
      <c r="IR247" s="50"/>
      <c r="IS247" s="50"/>
      <c r="IT247" s="50"/>
      <c r="IU247" s="50"/>
      <c r="IV247" s="50"/>
    </row>
    <row r="248" spans="1:256" s="249" customFormat="1" x14ac:dyDescent="0.2">
      <c r="A248" s="246"/>
      <c r="B248" s="233"/>
      <c r="C248" s="242"/>
      <c r="D248" s="50"/>
      <c r="E248" s="248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  <c r="GO248" s="50"/>
      <c r="GP248" s="50"/>
      <c r="GQ248" s="50"/>
      <c r="GR248" s="50"/>
      <c r="GS248" s="50"/>
      <c r="GT248" s="50"/>
      <c r="GU248" s="50"/>
      <c r="GV248" s="50"/>
      <c r="GW248" s="50"/>
      <c r="GX248" s="50"/>
      <c r="GY248" s="50"/>
      <c r="GZ248" s="50"/>
      <c r="HA248" s="50"/>
      <c r="HB248" s="50"/>
      <c r="HC248" s="50"/>
      <c r="HD248" s="50"/>
      <c r="HE248" s="50"/>
      <c r="HF248" s="50"/>
      <c r="HG248" s="50"/>
      <c r="HH248" s="50"/>
      <c r="HI248" s="50"/>
      <c r="HJ248" s="50"/>
      <c r="HK248" s="50"/>
      <c r="HL248" s="50"/>
      <c r="HM248" s="50"/>
      <c r="HN248" s="50"/>
      <c r="HO248" s="50"/>
      <c r="HP248" s="50"/>
      <c r="HQ248" s="50"/>
      <c r="HR248" s="50"/>
      <c r="HS248" s="50"/>
      <c r="HT248" s="50"/>
      <c r="HU248" s="50"/>
      <c r="HV248" s="50"/>
      <c r="HW248" s="50"/>
      <c r="HX248" s="50"/>
      <c r="HY248" s="50"/>
      <c r="HZ248" s="50"/>
      <c r="IA248" s="50"/>
      <c r="IB248" s="50"/>
      <c r="IC248" s="50"/>
      <c r="ID248" s="50"/>
      <c r="IE248" s="50"/>
      <c r="IF248" s="50"/>
      <c r="IG248" s="50"/>
      <c r="IH248" s="50"/>
      <c r="II248" s="50"/>
      <c r="IJ248" s="50"/>
      <c r="IK248" s="50"/>
      <c r="IL248" s="50"/>
      <c r="IM248" s="50"/>
      <c r="IN248" s="50"/>
      <c r="IO248" s="50"/>
      <c r="IP248" s="50"/>
      <c r="IQ248" s="50"/>
      <c r="IR248" s="50"/>
      <c r="IS248" s="50"/>
      <c r="IT248" s="50"/>
      <c r="IU248" s="50"/>
      <c r="IV248" s="50"/>
    </row>
    <row r="249" spans="1:256" s="249" customFormat="1" x14ac:dyDescent="0.2">
      <c r="A249" s="246"/>
      <c r="B249" s="233"/>
      <c r="C249" s="242"/>
      <c r="D249" s="50"/>
      <c r="E249" s="248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0"/>
      <c r="GW249" s="50"/>
      <c r="GX249" s="50"/>
      <c r="GY249" s="50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0"/>
      <c r="HK249" s="50"/>
      <c r="HL249" s="50"/>
      <c r="HM249" s="50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0"/>
      <c r="HY249" s="50"/>
      <c r="HZ249" s="50"/>
      <c r="IA249" s="50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0"/>
      <c r="IM249" s="50"/>
      <c r="IN249" s="50"/>
      <c r="IO249" s="50"/>
      <c r="IP249" s="50"/>
      <c r="IQ249" s="50"/>
      <c r="IR249" s="50"/>
      <c r="IS249" s="50"/>
      <c r="IT249" s="50"/>
      <c r="IU249" s="50"/>
      <c r="IV249" s="50"/>
    </row>
    <row r="250" spans="1:256" s="249" customFormat="1" x14ac:dyDescent="0.2">
      <c r="A250" s="246"/>
      <c r="B250" s="233"/>
      <c r="C250" s="242"/>
      <c r="D250" s="50"/>
      <c r="E250" s="248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0"/>
      <c r="GW250" s="50"/>
      <c r="GX250" s="50"/>
      <c r="GY250" s="50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0"/>
      <c r="HK250" s="50"/>
      <c r="HL250" s="50"/>
      <c r="HM250" s="50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0"/>
      <c r="HY250" s="50"/>
      <c r="HZ250" s="50"/>
      <c r="IA250" s="50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0"/>
      <c r="IM250" s="50"/>
      <c r="IN250" s="50"/>
      <c r="IO250" s="50"/>
      <c r="IP250" s="50"/>
      <c r="IQ250" s="50"/>
      <c r="IR250" s="50"/>
      <c r="IS250" s="50"/>
      <c r="IT250" s="50"/>
      <c r="IU250" s="50"/>
      <c r="IV250" s="50"/>
    </row>
    <row r="251" spans="1:256" s="249" customFormat="1" x14ac:dyDescent="0.2">
      <c r="A251" s="246"/>
      <c r="B251" s="233"/>
      <c r="C251" s="242"/>
      <c r="D251" s="50"/>
      <c r="E251" s="248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  <c r="GL251" s="50"/>
      <c r="GM251" s="50"/>
      <c r="GN251" s="50"/>
      <c r="GO251" s="50"/>
      <c r="GP251" s="50"/>
      <c r="GQ251" s="50"/>
      <c r="GR251" s="50"/>
      <c r="GS251" s="50"/>
      <c r="GT251" s="50"/>
      <c r="GU251" s="50"/>
      <c r="GV251" s="50"/>
      <c r="GW251" s="50"/>
      <c r="GX251" s="50"/>
      <c r="GY251" s="50"/>
      <c r="GZ251" s="50"/>
      <c r="HA251" s="50"/>
      <c r="HB251" s="50"/>
      <c r="HC251" s="50"/>
      <c r="HD251" s="50"/>
      <c r="HE251" s="50"/>
      <c r="HF251" s="50"/>
      <c r="HG251" s="50"/>
      <c r="HH251" s="50"/>
      <c r="HI251" s="50"/>
      <c r="HJ251" s="50"/>
      <c r="HK251" s="50"/>
      <c r="HL251" s="50"/>
      <c r="HM251" s="50"/>
      <c r="HN251" s="50"/>
      <c r="HO251" s="50"/>
      <c r="HP251" s="50"/>
      <c r="HQ251" s="50"/>
      <c r="HR251" s="50"/>
      <c r="HS251" s="50"/>
      <c r="HT251" s="50"/>
      <c r="HU251" s="50"/>
      <c r="HV251" s="50"/>
      <c r="HW251" s="50"/>
      <c r="HX251" s="50"/>
      <c r="HY251" s="50"/>
      <c r="HZ251" s="50"/>
      <c r="IA251" s="50"/>
      <c r="IB251" s="50"/>
      <c r="IC251" s="50"/>
      <c r="ID251" s="50"/>
      <c r="IE251" s="50"/>
      <c r="IF251" s="50"/>
      <c r="IG251" s="50"/>
      <c r="IH251" s="50"/>
      <c r="II251" s="50"/>
      <c r="IJ251" s="50"/>
      <c r="IK251" s="50"/>
      <c r="IL251" s="50"/>
      <c r="IM251" s="50"/>
      <c r="IN251" s="50"/>
      <c r="IO251" s="50"/>
      <c r="IP251" s="50"/>
      <c r="IQ251" s="50"/>
      <c r="IR251" s="50"/>
      <c r="IS251" s="50"/>
      <c r="IT251" s="50"/>
      <c r="IU251" s="50"/>
      <c r="IV251" s="50"/>
    </row>
    <row r="252" spans="1:256" s="249" customFormat="1" x14ac:dyDescent="0.2">
      <c r="A252" s="246"/>
      <c r="B252" s="233"/>
      <c r="C252" s="242"/>
      <c r="D252" s="50"/>
      <c r="E252" s="248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  <c r="GG252" s="50"/>
      <c r="GH252" s="50"/>
      <c r="GI252" s="50"/>
      <c r="GJ252" s="50"/>
      <c r="GK252" s="50"/>
      <c r="GL252" s="50"/>
      <c r="GM252" s="50"/>
      <c r="GN252" s="50"/>
      <c r="GO252" s="50"/>
      <c r="GP252" s="50"/>
      <c r="GQ252" s="50"/>
      <c r="GR252" s="50"/>
      <c r="GS252" s="50"/>
      <c r="GT252" s="50"/>
      <c r="GU252" s="50"/>
      <c r="GV252" s="50"/>
      <c r="GW252" s="50"/>
      <c r="GX252" s="50"/>
      <c r="GY252" s="50"/>
      <c r="GZ252" s="50"/>
      <c r="HA252" s="50"/>
      <c r="HB252" s="50"/>
      <c r="HC252" s="50"/>
      <c r="HD252" s="50"/>
      <c r="HE252" s="50"/>
      <c r="HF252" s="50"/>
      <c r="HG252" s="50"/>
      <c r="HH252" s="50"/>
      <c r="HI252" s="50"/>
      <c r="HJ252" s="50"/>
      <c r="HK252" s="50"/>
      <c r="HL252" s="50"/>
      <c r="HM252" s="50"/>
      <c r="HN252" s="50"/>
      <c r="HO252" s="50"/>
      <c r="HP252" s="50"/>
      <c r="HQ252" s="50"/>
      <c r="HR252" s="50"/>
      <c r="HS252" s="50"/>
      <c r="HT252" s="50"/>
      <c r="HU252" s="50"/>
      <c r="HV252" s="50"/>
      <c r="HW252" s="50"/>
      <c r="HX252" s="50"/>
      <c r="HY252" s="50"/>
      <c r="HZ252" s="50"/>
      <c r="IA252" s="50"/>
      <c r="IB252" s="50"/>
      <c r="IC252" s="50"/>
      <c r="ID252" s="50"/>
      <c r="IE252" s="50"/>
      <c r="IF252" s="50"/>
      <c r="IG252" s="50"/>
      <c r="IH252" s="50"/>
      <c r="II252" s="50"/>
      <c r="IJ252" s="50"/>
      <c r="IK252" s="50"/>
      <c r="IL252" s="50"/>
      <c r="IM252" s="50"/>
      <c r="IN252" s="50"/>
      <c r="IO252" s="50"/>
      <c r="IP252" s="50"/>
      <c r="IQ252" s="50"/>
      <c r="IR252" s="50"/>
      <c r="IS252" s="50"/>
      <c r="IT252" s="50"/>
      <c r="IU252" s="50"/>
      <c r="IV252" s="50"/>
    </row>
    <row r="253" spans="1:256" s="249" customFormat="1" x14ac:dyDescent="0.2">
      <c r="A253" s="246"/>
      <c r="B253" s="233"/>
      <c r="C253" s="242"/>
      <c r="D253" s="50"/>
      <c r="E253" s="248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0"/>
      <c r="GW253" s="50"/>
      <c r="GX253" s="50"/>
      <c r="GY253" s="50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0"/>
      <c r="HK253" s="50"/>
      <c r="HL253" s="50"/>
      <c r="HM253" s="50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0"/>
      <c r="HY253" s="50"/>
      <c r="HZ253" s="50"/>
      <c r="IA253" s="50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0"/>
      <c r="IM253" s="50"/>
      <c r="IN253" s="50"/>
      <c r="IO253" s="50"/>
      <c r="IP253" s="50"/>
      <c r="IQ253" s="50"/>
      <c r="IR253" s="50"/>
      <c r="IS253" s="50"/>
      <c r="IT253" s="50"/>
      <c r="IU253" s="50"/>
      <c r="IV253" s="50"/>
    </row>
    <row r="254" spans="1:256" s="249" customFormat="1" x14ac:dyDescent="0.2">
      <c r="A254" s="246"/>
      <c r="B254" s="233"/>
      <c r="C254" s="242"/>
      <c r="D254" s="50"/>
      <c r="E254" s="248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0"/>
      <c r="GI254" s="50"/>
      <c r="GJ254" s="50"/>
      <c r="GK254" s="50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0"/>
      <c r="GW254" s="50"/>
      <c r="GX254" s="50"/>
      <c r="GY254" s="50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0"/>
      <c r="HK254" s="50"/>
      <c r="HL254" s="50"/>
      <c r="HM254" s="50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0"/>
      <c r="HY254" s="50"/>
      <c r="HZ254" s="50"/>
      <c r="IA254" s="50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0"/>
      <c r="IM254" s="50"/>
      <c r="IN254" s="50"/>
      <c r="IO254" s="50"/>
      <c r="IP254" s="50"/>
      <c r="IQ254" s="50"/>
      <c r="IR254" s="50"/>
      <c r="IS254" s="50"/>
      <c r="IT254" s="50"/>
      <c r="IU254" s="50"/>
      <c r="IV254" s="50"/>
    </row>
    <row r="255" spans="1:256" s="249" customFormat="1" x14ac:dyDescent="0.2">
      <c r="A255" s="246"/>
      <c r="B255" s="233"/>
      <c r="C255" s="242"/>
      <c r="D255" s="50"/>
      <c r="E255" s="248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  <c r="GL255" s="50"/>
      <c r="GM255" s="50"/>
      <c r="GN255" s="50"/>
      <c r="GO255" s="50"/>
      <c r="GP255" s="50"/>
      <c r="GQ255" s="50"/>
      <c r="GR255" s="50"/>
      <c r="GS255" s="50"/>
      <c r="GT255" s="50"/>
      <c r="GU255" s="50"/>
      <c r="GV255" s="50"/>
      <c r="GW255" s="50"/>
      <c r="GX255" s="50"/>
      <c r="GY255" s="50"/>
      <c r="GZ255" s="50"/>
      <c r="HA255" s="50"/>
      <c r="HB255" s="50"/>
      <c r="HC255" s="50"/>
      <c r="HD255" s="50"/>
      <c r="HE255" s="50"/>
      <c r="HF255" s="50"/>
      <c r="HG255" s="50"/>
      <c r="HH255" s="50"/>
      <c r="HI255" s="50"/>
      <c r="HJ255" s="50"/>
      <c r="HK255" s="50"/>
      <c r="HL255" s="50"/>
      <c r="HM255" s="50"/>
      <c r="HN255" s="50"/>
      <c r="HO255" s="50"/>
      <c r="HP255" s="50"/>
      <c r="HQ255" s="50"/>
      <c r="HR255" s="50"/>
      <c r="HS255" s="50"/>
      <c r="HT255" s="50"/>
      <c r="HU255" s="50"/>
      <c r="HV255" s="50"/>
      <c r="HW255" s="50"/>
      <c r="HX255" s="50"/>
      <c r="HY255" s="50"/>
      <c r="HZ255" s="50"/>
      <c r="IA255" s="50"/>
      <c r="IB255" s="50"/>
      <c r="IC255" s="50"/>
      <c r="ID255" s="50"/>
      <c r="IE255" s="50"/>
      <c r="IF255" s="50"/>
      <c r="IG255" s="50"/>
      <c r="IH255" s="50"/>
      <c r="II255" s="50"/>
      <c r="IJ255" s="50"/>
      <c r="IK255" s="50"/>
      <c r="IL255" s="50"/>
      <c r="IM255" s="50"/>
      <c r="IN255" s="50"/>
      <c r="IO255" s="50"/>
      <c r="IP255" s="50"/>
      <c r="IQ255" s="50"/>
      <c r="IR255" s="50"/>
      <c r="IS255" s="50"/>
      <c r="IT255" s="50"/>
      <c r="IU255" s="50"/>
      <c r="IV255" s="50"/>
    </row>
    <row r="256" spans="1:256" s="249" customFormat="1" x14ac:dyDescent="0.2">
      <c r="A256" s="246"/>
      <c r="B256" s="233"/>
      <c r="C256" s="242"/>
      <c r="D256" s="50"/>
      <c r="E256" s="248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  <c r="GL256" s="50"/>
      <c r="GM256" s="50"/>
      <c r="GN256" s="50"/>
      <c r="GO256" s="50"/>
      <c r="GP256" s="50"/>
      <c r="GQ256" s="50"/>
      <c r="GR256" s="50"/>
      <c r="GS256" s="50"/>
      <c r="GT256" s="50"/>
      <c r="GU256" s="50"/>
      <c r="GV256" s="50"/>
      <c r="GW256" s="50"/>
      <c r="GX256" s="50"/>
      <c r="GY256" s="50"/>
      <c r="GZ256" s="50"/>
      <c r="HA256" s="50"/>
      <c r="HB256" s="50"/>
      <c r="HC256" s="50"/>
      <c r="HD256" s="50"/>
      <c r="HE256" s="50"/>
      <c r="HF256" s="50"/>
      <c r="HG256" s="50"/>
      <c r="HH256" s="50"/>
      <c r="HI256" s="50"/>
      <c r="HJ256" s="50"/>
      <c r="HK256" s="50"/>
      <c r="HL256" s="50"/>
      <c r="HM256" s="50"/>
      <c r="HN256" s="50"/>
      <c r="HO256" s="50"/>
      <c r="HP256" s="50"/>
      <c r="HQ256" s="50"/>
      <c r="HR256" s="50"/>
      <c r="HS256" s="50"/>
      <c r="HT256" s="50"/>
      <c r="HU256" s="50"/>
      <c r="HV256" s="50"/>
      <c r="HW256" s="50"/>
      <c r="HX256" s="50"/>
      <c r="HY256" s="50"/>
      <c r="HZ256" s="50"/>
      <c r="IA256" s="50"/>
      <c r="IB256" s="50"/>
      <c r="IC256" s="50"/>
      <c r="ID256" s="50"/>
      <c r="IE256" s="50"/>
      <c r="IF256" s="50"/>
      <c r="IG256" s="50"/>
      <c r="IH256" s="50"/>
      <c r="II256" s="50"/>
      <c r="IJ256" s="50"/>
      <c r="IK256" s="50"/>
      <c r="IL256" s="50"/>
      <c r="IM256" s="50"/>
      <c r="IN256" s="50"/>
      <c r="IO256" s="50"/>
      <c r="IP256" s="50"/>
      <c r="IQ256" s="50"/>
      <c r="IR256" s="50"/>
      <c r="IS256" s="50"/>
      <c r="IT256" s="50"/>
      <c r="IU256" s="50"/>
      <c r="IV256" s="50"/>
    </row>
    <row r="257" spans="1:256" s="249" customFormat="1" x14ac:dyDescent="0.2">
      <c r="A257" s="246"/>
      <c r="B257" s="233"/>
      <c r="C257" s="242"/>
      <c r="D257" s="50"/>
      <c r="E257" s="248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  <c r="GO257" s="50"/>
      <c r="GP257" s="50"/>
      <c r="GQ257" s="50"/>
      <c r="GR257" s="50"/>
      <c r="GS257" s="50"/>
      <c r="GT257" s="50"/>
      <c r="GU257" s="50"/>
      <c r="GV257" s="50"/>
      <c r="GW257" s="50"/>
      <c r="GX257" s="50"/>
      <c r="GY257" s="50"/>
      <c r="GZ257" s="50"/>
      <c r="HA257" s="50"/>
      <c r="HB257" s="50"/>
      <c r="HC257" s="50"/>
      <c r="HD257" s="50"/>
      <c r="HE257" s="50"/>
      <c r="HF257" s="50"/>
      <c r="HG257" s="50"/>
      <c r="HH257" s="50"/>
      <c r="HI257" s="50"/>
      <c r="HJ257" s="50"/>
      <c r="HK257" s="50"/>
      <c r="HL257" s="50"/>
      <c r="HM257" s="50"/>
      <c r="HN257" s="50"/>
      <c r="HO257" s="50"/>
      <c r="HP257" s="50"/>
      <c r="HQ257" s="50"/>
      <c r="HR257" s="50"/>
      <c r="HS257" s="50"/>
      <c r="HT257" s="50"/>
      <c r="HU257" s="50"/>
      <c r="HV257" s="50"/>
      <c r="HW257" s="50"/>
      <c r="HX257" s="50"/>
      <c r="HY257" s="50"/>
      <c r="HZ257" s="50"/>
      <c r="IA257" s="50"/>
      <c r="IB257" s="50"/>
      <c r="IC257" s="50"/>
      <c r="ID257" s="50"/>
      <c r="IE257" s="50"/>
      <c r="IF257" s="50"/>
      <c r="IG257" s="50"/>
      <c r="IH257" s="50"/>
      <c r="II257" s="50"/>
      <c r="IJ257" s="50"/>
      <c r="IK257" s="50"/>
      <c r="IL257" s="50"/>
      <c r="IM257" s="50"/>
      <c r="IN257" s="50"/>
      <c r="IO257" s="50"/>
      <c r="IP257" s="50"/>
      <c r="IQ257" s="50"/>
      <c r="IR257" s="50"/>
      <c r="IS257" s="50"/>
      <c r="IT257" s="50"/>
      <c r="IU257" s="50"/>
      <c r="IV257" s="50"/>
    </row>
    <row r="258" spans="1:256" s="249" customFormat="1" x14ac:dyDescent="0.2">
      <c r="A258" s="246"/>
      <c r="B258" s="233"/>
      <c r="C258" s="242"/>
      <c r="D258" s="50"/>
      <c r="E258" s="248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  <c r="GO258" s="50"/>
      <c r="GP258" s="50"/>
      <c r="GQ258" s="50"/>
      <c r="GR258" s="50"/>
      <c r="GS258" s="50"/>
      <c r="GT258" s="50"/>
      <c r="GU258" s="50"/>
      <c r="GV258" s="50"/>
      <c r="GW258" s="50"/>
      <c r="GX258" s="50"/>
      <c r="GY258" s="50"/>
      <c r="GZ258" s="50"/>
      <c r="HA258" s="50"/>
      <c r="HB258" s="50"/>
      <c r="HC258" s="50"/>
      <c r="HD258" s="50"/>
      <c r="HE258" s="50"/>
      <c r="HF258" s="50"/>
      <c r="HG258" s="50"/>
      <c r="HH258" s="50"/>
      <c r="HI258" s="50"/>
      <c r="HJ258" s="50"/>
      <c r="HK258" s="50"/>
      <c r="HL258" s="50"/>
      <c r="HM258" s="50"/>
      <c r="HN258" s="50"/>
      <c r="HO258" s="50"/>
      <c r="HP258" s="50"/>
      <c r="HQ258" s="50"/>
      <c r="HR258" s="50"/>
      <c r="HS258" s="50"/>
      <c r="HT258" s="50"/>
      <c r="HU258" s="50"/>
      <c r="HV258" s="50"/>
      <c r="HW258" s="50"/>
      <c r="HX258" s="50"/>
      <c r="HY258" s="50"/>
      <c r="HZ258" s="50"/>
      <c r="IA258" s="50"/>
      <c r="IB258" s="50"/>
      <c r="IC258" s="50"/>
      <c r="ID258" s="50"/>
      <c r="IE258" s="50"/>
      <c r="IF258" s="50"/>
      <c r="IG258" s="50"/>
      <c r="IH258" s="50"/>
      <c r="II258" s="50"/>
      <c r="IJ258" s="50"/>
      <c r="IK258" s="50"/>
      <c r="IL258" s="50"/>
      <c r="IM258" s="50"/>
      <c r="IN258" s="50"/>
      <c r="IO258" s="50"/>
      <c r="IP258" s="50"/>
      <c r="IQ258" s="50"/>
      <c r="IR258" s="50"/>
      <c r="IS258" s="50"/>
      <c r="IT258" s="50"/>
      <c r="IU258" s="50"/>
      <c r="IV258" s="50"/>
    </row>
    <row r="259" spans="1:256" s="249" customFormat="1" x14ac:dyDescent="0.2">
      <c r="A259" s="246"/>
      <c r="B259" s="233"/>
      <c r="C259" s="242"/>
      <c r="D259" s="50"/>
      <c r="E259" s="248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  <c r="GO259" s="50"/>
      <c r="GP259" s="50"/>
      <c r="GQ259" s="50"/>
      <c r="GR259" s="50"/>
      <c r="GS259" s="50"/>
      <c r="GT259" s="50"/>
      <c r="GU259" s="50"/>
      <c r="GV259" s="50"/>
      <c r="GW259" s="50"/>
      <c r="GX259" s="50"/>
      <c r="GY259" s="50"/>
      <c r="GZ259" s="50"/>
      <c r="HA259" s="50"/>
      <c r="HB259" s="50"/>
      <c r="HC259" s="50"/>
      <c r="HD259" s="50"/>
      <c r="HE259" s="50"/>
      <c r="HF259" s="50"/>
      <c r="HG259" s="50"/>
      <c r="HH259" s="50"/>
      <c r="HI259" s="50"/>
      <c r="HJ259" s="50"/>
      <c r="HK259" s="50"/>
      <c r="HL259" s="50"/>
      <c r="HM259" s="50"/>
      <c r="HN259" s="50"/>
      <c r="HO259" s="50"/>
      <c r="HP259" s="50"/>
      <c r="HQ259" s="50"/>
      <c r="HR259" s="50"/>
      <c r="HS259" s="50"/>
      <c r="HT259" s="50"/>
      <c r="HU259" s="50"/>
      <c r="HV259" s="50"/>
      <c r="HW259" s="50"/>
      <c r="HX259" s="50"/>
      <c r="HY259" s="50"/>
      <c r="HZ259" s="50"/>
      <c r="IA259" s="50"/>
      <c r="IB259" s="50"/>
      <c r="IC259" s="50"/>
      <c r="ID259" s="50"/>
      <c r="IE259" s="50"/>
      <c r="IF259" s="50"/>
      <c r="IG259" s="50"/>
      <c r="IH259" s="50"/>
      <c r="II259" s="50"/>
      <c r="IJ259" s="50"/>
      <c r="IK259" s="50"/>
      <c r="IL259" s="50"/>
      <c r="IM259" s="50"/>
      <c r="IN259" s="50"/>
      <c r="IO259" s="50"/>
      <c r="IP259" s="50"/>
      <c r="IQ259" s="50"/>
      <c r="IR259" s="50"/>
      <c r="IS259" s="50"/>
      <c r="IT259" s="50"/>
      <c r="IU259" s="50"/>
      <c r="IV259" s="50"/>
    </row>
    <row r="260" spans="1:256" s="249" customFormat="1" x14ac:dyDescent="0.2">
      <c r="A260" s="246"/>
      <c r="B260" s="233"/>
      <c r="C260" s="242"/>
      <c r="D260" s="50"/>
      <c r="E260" s="248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  <c r="GO260" s="50"/>
      <c r="GP260" s="50"/>
      <c r="GQ260" s="50"/>
      <c r="GR260" s="50"/>
      <c r="GS260" s="50"/>
      <c r="GT260" s="50"/>
      <c r="GU260" s="50"/>
      <c r="GV260" s="50"/>
      <c r="GW260" s="50"/>
      <c r="GX260" s="50"/>
      <c r="GY260" s="50"/>
      <c r="GZ260" s="50"/>
      <c r="HA260" s="50"/>
      <c r="HB260" s="50"/>
      <c r="HC260" s="50"/>
      <c r="HD260" s="50"/>
      <c r="HE260" s="50"/>
      <c r="HF260" s="50"/>
      <c r="HG260" s="50"/>
      <c r="HH260" s="50"/>
      <c r="HI260" s="50"/>
      <c r="HJ260" s="50"/>
      <c r="HK260" s="50"/>
      <c r="HL260" s="50"/>
      <c r="HM260" s="50"/>
      <c r="HN260" s="50"/>
      <c r="HO260" s="50"/>
      <c r="HP260" s="50"/>
      <c r="HQ260" s="50"/>
      <c r="HR260" s="50"/>
      <c r="HS260" s="50"/>
      <c r="HT260" s="50"/>
      <c r="HU260" s="50"/>
      <c r="HV260" s="50"/>
      <c r="HW260" s="50"/>
      <c r="HX260" s="50"/>
      <c r="HY260" s="50"/>
      <c r="HZ260" s="50"/>
      <c r="IA260" s="50"/>
      <c r="IB260" s="50"/>
      <c r="IC260" s="50"/>
      <c r="ID260" s="50"/>
      <c r="IE260" s="50"/>
      <c r="IF260" s="50"/>
      <c r="IG260" s="50"/>
      <c r="IH260" s="50"/>
      <c r="II260" s="50"/>
      <c r="IJ260" s="50"/>
      <c r="IK260" s="50"/>
      <c r="IL260" s="50"/>
      <c r="IM260" s="50"/>
      <c r="IN260" s="50"/>
      <c r="IO260" s="50"/>
      <c r="IP260" s="50"/>
      <c r="IQ260" s="50"/>
      <c r="IR260" s="50"/>
      <c r="IS260" s="50"/>
      <c r="IT260" s="50"/>
      <c r="IU260" s="50"/>
      <c r="IV260" s="50"/>
    </row>
    <row r="261" spans="1:256" s="249" customFormat="1" x14ac:dyDescent="0.2">
      <c r="A261" s="246"/>
      <c r="B261" s="233"/>
      <c r="C261" s="242"/>
      <c r="D261" s="50"/>
      <c r="E261" s="248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  <c r="GO261" s="50"/>
      <c r="GP261" s="50"/>
      <c r="GQ261" s="50"/>
      <c r="GR261" s="50"/>
      <c r="GS261" s="50"/>
      <c r="GT261" s="50"/>
      <c r="GU261" s="50"/>
      <c r="GV261" s="50"/>
      <c r="GW261" s="50"/>
      <c r="GX261" s="50"/>
      <c r="GY261" s="50"/>
      <c r="GZ261" s="50"/>
      <c r="HA261" s="50"/>
      <c r="HB261" s="50"/>
      <c r="HC261" s="50"/>
      <c r="HD261" s="50"/>
      <c r="HE261" s="50"/>
      <c r="HF261" s="50"/>
      <c r="HG261" s="50"/>
      <c r="HH261" s="50"/>
      <c r="HI261" s="50"/>
      <c r="HJ261" s="50"/>
      <c r="HK261" s="50"/>
      <c r="HL261" s="50"/>
      <c r="HM261" s="50"/>
      <c r="HN261" s="50"/>
      <c r="HO261" s="50"/>
      <c r="HP261" s="50"/>
      <c r="HQ261" s="50"/>
      <c r="HR261" s="50"/>
      <c r="HS261" s="50"/>
      <c r="HT261" s="50"/>
      <c r="HU261" s="50"/>
      <c r="HV261" s="50"/>
      <c r="HW261" s="50"/>
      <c r="HX261" s="50"/>
      <c r="HY261" s="50"/>
      <c r="HZ261" s="50"/>
      <c r="IA261" s="50"/>
      <c r="IB261" s="50"/>
      <c r="IC261" s="50"/>
      <c r="ID261" s="50"/>
      <c r="IE261" s="50"/>
      <c r="IF261" s="50"/>
      <c r="IG261" s="50"/>
      <c r="IH261" s="50"/>
      <c r="II261" s="50"/>
      <c r="IJ261" s="50"/>
      <c r="IK261" s="50"/>
      <c r="IL261" s="50"/>
      <c r="IM261" s="50"/>
      <c r="IN261" s="50"/>
      <c r="IO261" s="50"/>
      <c r="IP261" s="50"/>
      <c r="IQ261" s="50"/>
      <c r="IR261" s="50"/>
      <c r="IS261" s="50"/>
      <c r="IT261" s="50"/>
      <c r="IU261" s="50"/>
      <c r="IV261" s="50"/>
    </row>
    <row r="262" spans="1:256" s="249" customFormat="1" x14ac:dyDescent="0.2">
      <c r="A262" s="246"/>
      <c r="B262" s="233"/>
      <c r="C262" s="242"/>
      <c r="D262" s="50"/>
      <c r="E262" s="248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  <c r="GL262" s="50"/>
      <c r="GM262" s="50"/>
      <c r="GN262" s="50"/>
      <c r="GO262" s="50"/>
      <c r="GP262" s="50"/>
      <c r="GQ262" s="50"/>
      <c r="GR262" s="50"/>
      <c r="GS262" s="50"/>
      <c r="GT262" s="50"/>
      <c r="GU262" s="50"/>
      <c r="GV262" s="50"/>
      <c r="GW262" s="50"/>
      <c r="GX262" s="50"/>
      <c r="GY262" s="50"/>
      <c r="GZ262" s="50"/>
      <c r="HA262" s="50"/>
      <c r="HB262" s="50"/>
      <c r="HC262" s="50"/>
      <c r="HD262" s="50"/>
      <c r="HE262" s="50"/>
      <c r="HF262" s="50"/>
      <c r="HG262" s="50"/>
      <c r="HH262" s="50"/>
      <c r="HI262" s="50"/>
      <c r="HJ262" s="50"/>
      <c r="HK262" s="50"/>
      <c r="HL262" s="50"/>
      <c r="HM262" s="50"/>
      <c r="HN262" s="50"/>
      <c r="HO262" s="50"/>
      <c r="HP262" s="50"/>
      <c r="HQ262" s="50"/>
      <c r="HR262" s="50"/>
      <c r="HS262" s="50"/>
      <c r="HT262" s="50"/>
      <c r="HU262" s="50"/>
      <c r="HV262" s="50"/>
      <c r="HW262" s="50"/>
      <c r="HX262" s="50"/>
      <c r="HY262" s="50"/>
      <c r="HZ262" s="50"/>
      <c r="IA262" s="50"/>
      <c r="IB262" s="50"/>
      <c r="IC262" s="50"/>
      <c r="ID262" s="50"/>
      <c r="IE262" s="50"/>
      <c r="IF262" s="50"/>
      <c r="IG262" s="50"/>
      <c r="IH262" s="50"/>
      <c r="II262" s="50"/>
      <c r="IJ262" s="50"/>
      <c r="IK262" s="50"/>
      <c r="IL262" s="50"/>
      <c r="IM262" s="50"/>
      <c r="IN262" s="50"/>
      <c r="IO262" s="50"/>
      <c r="IP262" s="50"/>
      <c r="IQ262" s="50"/>
      <c r="IR262" s="50"/>
      <c r="IS262" s="50"/>
      <c r="IT262" s="50"/>
      <c r="IU262" s="50"/>
      <c r="IV262" s="50"/>
    </row>
    <row r="263" spans="1:256" s="249" customFormat="1" x14ac:dyDescent="0.2">
      <c r="A263" s="246"/>
      <c r="B263" s="233"/>
      <c r="C263" s="242"/>
      <c r="D263" s="50"/>
      <c r="E263" s="248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  <c r="GO263" s="50"/>
      <c r="GP263" s="50"/>
      <c r="GQ263" s="50"/>
      <c r="GR263" s="50"/>
      <c r="GS263" s="50"/>
      <c r="GT263" s="50"/>
      <c r="GU263" s="50"/>
      <c r="GV263" s="50"/>
      <c r="GW263" s="50"/>
      <c r="GX263" s="50"/>
      <c r="GY263" s="50"/>
      <c r="GZ263" s="50"/>
      <c r="HA263" s="50"/>
      <c r="HB263" s="50"/>
      <c r="HC263" s="50"/>
      <c r="HD263" s="50"/>
      <c r="HE263" s="50"/>
      <c r="HF263" s="50"/>
      <c r="HG263" s="50"/>
      <c r="HH263" s="50"/>
      <c r="HI263" s="50"/>
      <c r="HJ263" s="50"/>
      <c r="HK263" s="50"/>
      <c r="HL263" s="50"/>
      <c r="HM263" s="50"/>
      <c r="HN263" s="50"/>
      <c r="HO263" s="50"/>
      <c r="HP263" s="50"/>
      <c r="HQ263" s="50"/>
      <c r="HR263" s="50"/>
      <c r="HS263" s="50"/>
      <c r="HT263" s="50"/>
      <c r="HU263" s="50"/>
      <c r="HV263" s="50"/>
      <c r="HW263" s="50"/>
      <c r="HX263" s="50"/>
      <c r="HY263" s="50"/>
      <c r="HZ263" s="50"/>
      <c r="IA263" s="50"/>
      <c r="IB263" s="50"/>
      <c r="IC263" s="50"/>
      <c r="ID263" s="50"/>
      <c r="IE263" s="50"/>
      <c r="IF263" s="50"/>
      <c r="IG263" s="50"/>
      <c r="IH263" s="50"/>
      <c r="II263" s="50"/>
      <c r="IJ263" s="50"/>
      <c r="IK263" s="50"/>
      <c r="IL263" s="50"/>
      <c r="IM263" s="50"/>
      <c r="IN263" s="50"/>
      <c r="IO263" s="50"/>
      <c r="IP263" s="50"/>
      <c r="IQ263" s="50"/>
      <c r="IR263" s="50"/>
      <c r="IS263" s="50"/>
      <c r="IT263" s="50"/>
      <c r="IU263" s="50"/>
      <c r="IV263" s="50"/>
    </row>
    <row r="264" spans="1:256" s="249" customFormat="1" x14ac:dyDescent="0.2">
      <c r="A264" s="246"/>
      <c r="B264" s="233"/>
      <c r="C264" s="242"/>
      <c r="D264" s="50"/>
      <c r="E264" s="248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</row>
    <row r="265" spans="1:256" s="249" customFormat="1" x14ac:dyDescent="0.2">
      <c r="A265" s="246"/>
      <c r="B265" s="233"/>
      <c r="C265" s="242"/>
      <c r="D265" s="50"/>
      <c r="E265" s="248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</row>
    <row r="266" spans="1:256" s="249" customFormat="1" x14ac:dyDescent="0.2">
      <c r="A266" s="246"/>
      <c r="B266" s="233"/>
      <c r="C266" s="242"/>
      <c r="D266" s="50"/>
      <c r="E266" s="248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</row>
    <row r="267" spans="1:256" s="249" customFormat="1" x14ac:dyDescent="0.2">
      <c r="A267" s="246"/>
      <c r="B267" s="233"/>
      <c r="C267" s="242"/>
      <c r="D267" s="50"/>
      <c r="E267" s="248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  <c r="GO267" s="50"/>
      <c r="GP267" s="50"/>
      <c r="GQ267" s="50"/>
      <c r="GR267" s="50"/>
      <c r="GS267" s="50"/>
      <c r="GT267" s="50"/>
      <c r="GU267" s="50"/>
      <c r="GV267" s="50"/>
      <c r="GW267" s="50"/>
      <c r="GX267" s="50"/>
      <c r="GY267" s="50"/>
      <c r="GZ267" s="50"/>
      <c r="HA267" s="50"/>
      <c r="HB267" s="50"/>
      <c r="HC267" s="50"/>
      <c r="HD267" s="50"/>
      <c r="HE267" s="50"/>
      <c r="HF267" s="50"/>
      <c r="HG267" s="50"/>
      <c r="HH267" s="50"/>
      <c r="HI267" s="50"/>
      <c r="HJ267" s="50"/>
      <c r="HK267" s="50"/>
      <c r="HL267" s="50"/>
      <c r="HM267" s="50"/>
      <c r="HN267" s="50"/>
      <c r="HO267" s="50"/>
      <c r="HP267" s="50"/>
      <c r="HQ267" s="50"/>
      <c r="HR267" s="50"/>
      <c r="HS267" s="50"/>
      <c r="HT267" s="50"/>
      <c r="HU267" s="50"/>
      <c r="HV267" s="50"/>
      <c r="HW267" s="50"/>
      <c r="HX267" s="50"/>
      <c r="HY267" s="50"/>
      <c r="HZ267" s="50"/>
      <c r="IA267" s="50"/>
      <c r="IB267" s="50"/>
      <c r="IC267" s="50"/>
      <c r="ID267" s="50"/>
      <c r="IE267" s="50"/>
      <c r="IF267" s="50"/>
      <c r="IG267" s="50"/>
      <c r="IH267" s="50"/>
      <c r="II267" s="50"/>
      <c r="IJ267" s="50"/>
      <c r="IK267" s="50"/>
      <c r="IL267" s="50"/>
      <c r="IM267" s="50"/>
      <c r="IN267" s="50"/>
      <c r="IO267" s="50"/>
      <c r="IP267" s="50"/>
      <c r="IQ267" s="50"/>
      <c r="IR267" s="50"/>
      <c r="IS267" s="50"/>
      <c r="IT267" s="50"/>
      <c r="IU267" s="50"/>
      <c r="IV267" s="50"/>
    </row>
    <row r="268" spans="1:256" s="249" customFormat="1" x14ac:dyDescent="0.2">
      <c r="A268" s="246"/>
      <c r="B268" s="233"/>
      <c r="C268" s="242"/>
      <c r="D268" s="50"/>
      <c r="E268" s="248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  <c r="GO268" s="50"/>
      <c r="GP268" s="50"/>
      <c r="GQ268" s="50"/>
      <c r="GR268" s="50"/>
      <c r="GS268" s="50"/>
      <c r="GT268" s="50"/>
      <c r="GU268" s="50"/>
      <c r="GV268" s="50"/>
      <c r="GW268" s="50"/>
      <c r="GX268" s="50"/>
      <c r="GY268" s="50"/>
      <c r="GZ268" s="50"/>
      <c r="HA268" s="50"/>
      <c r="HB268" s="50"/>
      <c r="HC268" s="50"/>
      <c r="HD268" s="50"/>
      <c r="HE268" s="50"/>
      <c r="HF268" s="50"/>
      <c r="HG268" s="50"/>
      <c r="HH268" s="50"/>
      <c r="HI268" s="50"/>
      <c r="HJ268" s="50"/>
      <c r="HK268" s="50"/>
      <c r="HL268" s="50"/>
      <c r="HM268" s="50"/>
      <c r="HN268" s="50"/>
      <c r="HO268" s="50"/>
      <c r="HP268" s="50"/>
      <c r="HQ268" s="50"/>
      <c r="HR268" s="50"/>
      <c r="HS268" s="50"/>
      <c r="HT268" s="50"/>
      <c r="HU268" s="50"/>
      <c r="HV268" s="50"/>
      <c r="HW268" s="50"/>
      <c r="HX268" s="50"/>
      <c r="HY268" s="50"/>
      <c r="HZ268" s="50"/>
      <c r="IA268" s="50"/>
      <c r="IB268" s="50"/>
      <c r="IC268" s="50"/>
      <c r="ID268" s="50"/>
      <c r="IE268" s="50"/>
      <c r="IF268" s="50"/>
      <c r="IG268" s="50"/>
      <c r="IH268" s="50"/>
      <c r="II268" s="50"/>
      <c r="IJ268" s="50"/>
      <c r="IK268" s="50"/>
      <c r="IL268" s="50"/>
      <c r="IM268" s="50"/>
      <c r="IN268" s="50"/>
      <c r="IO268" s="50"/>
      <c r="IP268" s="50"/>
      <c r="IQ268" s="50"/>
      <c r="IR268" s="50"/>
      <c r="IS268" s="50"/>
      <c r="IT268" s="50"/>
      <c r="IU268" s="50"/>
      <c r="IV268" s="50"/>
    </row>
    <row r="269" spans="1:256" s="249" customFormat="1" x14ac:dyDescent="0.2">
      <c r="A269" s="246"/>
      <c r="B269" s="233"/>
      <c r="C269" s="242"/>
      <c r="D269" s="50"/>
      <c r="E269" s="248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</row>
    <row r="270" spans="1:256" s="249" customFormat="1" x14ac:dyDescent="0.2">
      <c r="A270" s="246"/>
      <c r="B270" s="233"/>
      <c r="C270" s="242"/>
      <c r="D270" s="50"/>
      <c r="E270" s="248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</row>
    <row r="271" spans="1:256" s="249" customFormat="1" x14ac:dyDescent="0.2">
      <c r="A271" s="246"/>
      <c r="B271" s="233"/>
      <c r="C271" s="242"/>
      <c r="D271" s="50"/>
      <c r="E271" s="248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  <c r="GO271" s="50"/>
      <c r="GP271" s="50"/>
      <c r="GQ271" s="50"/>
      <c r="GR271" s="50"/>
      <c r="GS271" s="50"/>
      <c r="GT271" s="50"/>
      <c r="GU271" s="50"/>
      <c r="GV271" s="50"/>
      <c r="GW271" s="50"/>
      <c r="GX271" s="50"/>
      <c r="GY271" s="50"/>
      <c r="GZ271" s="50"/>
      <c r="HA271" s="50"/>
      <c r="HB271" s="50"/>
      <c r="HC271" s="50"/>
      <c r="HD271" s="50"/>
      <c r="HE271" s="50"/>
      <c r="HF271" s="50"/>
      <c r="HG271" s="50"/>
      <c r="HH271" s="50"/>
      <c r="HI271" s="50"/>
      <c r="HJ271" s="50"/>
      <c r="HK271" s="50"/>
      <c r="HL271" s="50"/>
      <c r="HM271" s="50"/>
      <c r="HN271" s="50"/>
      <c r="HO271" s="50"/>
      <c r="HP271" s="50"/>
      <c r="HQ271" s="50"/>
      <c r="HR271" s="50"/>
      <c r="HS271" s="50"/>
      <c r="HT271" s="50"/>
      <c r="HU271" s="50"/>
      <c r="HV271" s="50"/>
      <c r="HW271" s="50"/>
      <c r="HX271" s="50"/>
      <c r="HY271" s="50"/>
      <c r="HZ271" s="50"/>
      <c r="IA271" s="50"/>
      <c r="IB271" s="50"/>
      <c r="IC271" s="50"/>
      <c r="ID271" s="50"/>
      <c r="IE271" s="50"/>
      <c r="IF271" s="50"/>
      <c r="IG271" s="50"/>
      <c r="IH271" s="50"/>
      <c r="II271" s="50"/>
      <c r="IJ271" s="50"/>
      <c r="IK271" s="50"/>
      <c r="IL271" s="50"/>
      <c r="IM271" s="50"/>
      <c r="IN271" s="50"/>
      <c r="IO271" s="50"/>
      <c r="IP271" s="50"/>
      <c r="IQ271" s="50"/>
      <c r="IR271" s="50"/>
      <c r="IS271" s="50"/>
      <c r="IT271" s="50"/>
      <c r="IU271" s="50"/>
      <c r="IV271" s="50"/>
    </row>
    <row r="272" spans="1:256" s="249" customFormat="1" x14ac:dyDescent="0.2">
      <c r="A272" s="246"/>
      <c r="B272" s="233"/>
      <c r="C272" s="242"/>
      <c r="D272" s="50"/>
      <c r="E272" s="248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  <c r="GO272" s="50"/>
      <c r="GP272" s="50"/>
      <c r="GQ272" s="50"/>
      <c r="GR272" s="50"/>
      <c r="GS272" s="50"/>
      <c r="GT272" s="50"/>
      <c r="GU272" s="50"/>
      <c r="GV272" s="50"/>
      <c r="GW272" s="50"/>
      <c r="GX272" s="50"/>
      <c r="GY272" s="50"/>
      <c r="GZ272" s="50"/>
      <c r="HA272" s="50"/>
      <c r="HB272" s="50"/>
      <c r="HC272" s="50"/>
      <c r="HD272" s="50"/>
      <c r="HE272" s="50"/>
      <c r="HF272" s="50"/>
      <c r="HG272" s="50"/>
      <c r="HH272" s="50"/>
      <c r="HI272" s="50"/>
      <c r="HJ272" s="50"/>
      <c r="HK272" s="50"/>
      <c r="HL272" s="50"/>
      <c r="HM272" s="50"/>
      <c r="HN272" s="50"/>
      <c r="HO272" s="50"/>
      <c r="HP272" s="50"/>
      <c r="HQ272" s="50"/>
      <c r="HR272" s="50"/>
      <c r="HS272" s="50"/>
      <c r="HT272" s="50"/>
      <c r="HU272" s="50"/>
      <c r="HV272" s="50"/>
      <c r="HW272" s="50"/>
      <c r="HX272" s="50"/>
      <c r="HY272" s="50"/>
      <c r="HZ272" s="50"/>
      <c r="IA272" s="50"/>
      <c r="IB272" s="50"/>
      <c r="IC272" s="50"/>
      <c r="ID272" s="50"/>
      <c r="IE272" s="50"/>
      <c r="IF272" s="50"/>
      <c r="IG272" s="50"/>
      <c r="IH272" s="50"/>
      <c r="II272" s="50"/>
      <c r="IJ272" s="50"/>
      <c r="IK272" s="50"/>
      <c r="IL272" s="50"/>
      <c r="IM272" s="50"/>
      <c r="IN272" s="50"/>
      <c r="IO272" s="50"/>
      <c r="IP272" s="50"/>
      <c r="IQ272" s="50"/>
      <c r="IR272" s="50"/>
      <c r="IS272" s="50"/>
      <c r="IT272" s="50"/>
      <c r="IU272" s="50"/>
      <c r="IV272" s="50"/>
    </row>
    <row r="273" spans="1:256" s="249" customFormat="1" x14ac:dyDescent="0.2">
      <c r="A273" s="246"/>
      <c r="B273" s="233"/>
      <c r="C273" s="242"/>
      <c r="D273" s="50"/>
      <c r="E273" s="248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  <c r="GO273" s="50"/>
      <c r="GP273" s="50"/>
      <c r="GQ273" s="50"/>
      <c r="GR273" s="50"/>
      <c r="GS273" s="50"/>
      <c r="GT273" s="50"/>
      <c r="GU273" s="50"/>
      <c r="GV273" s="50"/>
      <c r="GW273" s="50"/>
      <c r="GX273" s="50"/>
      <c r="GY273" s="50"/>
      <c r="GZ273" s="50"/>
      <c r="HA273" s="50"/>
      <c r="HB273" s="50"/>
      <c r="HC273" s="50"/>
      <c r="HD273" s="50"/>
      <c r="HE273" s="50"/>
      <c r="HF273" s="50"/>
      <c r="HG273" s="50"/>
      <c r="HH273" s="50"/>
      <c r="HI273" s="50"/>
      <c r="HJ273" s="50"/>
      <c r="HK273" s="50"/>
      <c r="HL273" s="50"/>
      <c r="HM273" s="50"/>
      <c r="HN273" s="50"/>
      <c r="HO273" s="50"/>
      <c r="HP273" s="50"/>
      <c r="HQ273" s="50"/>
      <c r="HR273" s="50"/>
      <c r="HS273" s="50"/>
      <c r="HT273" s="50"/>
      <c r="HU273" s="50"/>
      <c r="HV273" s="50"/>
      <c r="HW273" s="50"/>
      <c r="HX273" s="50"/>
      <c r="HY273" s="50"/>
      <c r="HZ273" s="50"/>
      <c r="IA273" s="50"/>
      <c r="IB273" s="50"/>
      <c r="IC273" s="50"/>
      <c r="ID273" s="50"/>
      <c r="IE273" s="50"/>
      <c r="IF273" s="50"/>
      <c r="IG273" s="50"/>
      <c r="IH273" s="50"/>
      <c r="II273" s="50"/>
      <c r="IJ273" s="50"/>
      <c r="IK273" s="50"/>
      <c r="IL273" s="50"/>
      <c r="IM273" s="50"/>
      <c r="IN273" s="50"/>
      <c r="IO273" s="50"/>
      <c r="IP273" s="50"/>
      <c r="IQ273" s="50"/>
      <c r="IR273" s="50"/>
      <c r="IS273" s="50"/>
      <c r="IT273" s="50"/>
      <c r="IU273" s="50"/>
      <c r="IV273" s="50"/>
    </row>
    <row r="274" spans="1:256" s="249" customFormat="1" x14ac:dyDescent="0.2">
      <c r="A274" s="246"/>
      <c r="B274" s="233"/>
      <c r="C274" s="242"/>
      <c r="D274" s="50"/>
      <c r="E274" s="248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  <c r="GL274" s="50"/>
      <c r="GM274" s="50"/>
      <c r="GN274" s="50"/>
      <c r="GO274" s="50"/>
      <c r="GP274" s="50"/>
      <c r="GQ274" s="50"/>
      <c r="GR274" s="50"/>
      <c r="GS274" s="50"/>
      <c r="GT274" s="50"/>
      <c r="GU274" s="50"/>
      <c r="GV274" s="50"/>
      <c r="GW274" s="50"/>
      <c r="GX274" s="50"/>
      <c r="GY274" s="50"/>
      <c r="GZ274" s="50"/>
      <c r="HA274" s="50"/>
      <c r="HB274" s="50"/>
      <c r="HC274" s="50"/>
      <c r="HD274" s="50"/>
      <c r="HE274" s="50"/>
      <c r="HF274" s="50"/>
      <c r="HG274" s="50"/>
      <c r="HH274" s="50"/>
      <c r="HI274" s="50"/>
      <c r="HJ274" s="50"/>
      <c r="HK274" s="50"/>
      <c r="HL274" s="50"/>
      <c r="HM274" s="50"/>
      <c r="HN274" s="50"/>
      <c r="HO274" s="50"/>
      <c r="HP274" s="50"/>
      <c r="HQ274" s="50"/>
      <c r="HR274" s="50"/>
      <c r="HS274" s="50"/>
      <c r="HT274" s="50"/>
      <c r="HU274" s="50"/>
      <c r="HV274" s="50"/>
      <c r="HW274" s="50"/>
      <c r="HX274" s="50"/>
      <c r="HY274" s="50"/>
      <c r="HZ274" s="50"/>
      <c r="IA274" s="50"/>
      <c r="IB274" s="50"/>
      <c r="IC274" s="50"/>
      <c r="ID274" s="50"/>
      <c r="IE274" s="50"/>
      <c r="IF274" s="50"/>
      <c r="IG274" s="50"/>
      <c r="IH274" s="50"/>
      <c r="II274" s="50"/>
      <c r="IJ274" s="50"/>
      <c r="IK274" s="50"/>
      <c r="IL274" s="50"/>
      <c r="IM274" s="50"/>
      <c r="IN274" s="50"/>
      <c r="IO274" s="50"/>
      <c r="IP274" s="50"/>
      <c r="IQ274" s="50"/>
      <c r="IR274" s="50"/>
      <c r="IS274" s="50"/>
      <c r="IT274" s="50"/>
      <c r="IU274" s="50"/>
      <c r="IV274" s="50"/>
    </row>
    <row r="275" spans="1:256" s="249" customFormat="1" x14ac:dyDescent="0.2">
      <c r="A275" s="246"/>
      <c r="B275" s="233"/>
      <c r="C275" s="242"/>
      <c r="D275" s="50"/>
      <c r="E275" s="248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  <c r="GL275" s="50"/>
      <c r="GM275" s="50"/>
      <c r="GN275" s="50"/>
      <c r="GO275" s="50"/>
      <c r="GP275" s="50"/>
      <c r="GQ275" s="50"/>
      <c r="GR275" s="50"/>
      <c r="GS275" s="50"/>
      <c r="GT275" s="50"/>
      <c r="GU275" s="50"/>
      <c r="GV275" s="50"/>
      <c r="GW275" s="50"/>
      <c r="GX275" s="50"/>
      <c r="GY275" s="50"/>
      <c r="GZ275" s="50"/>
      <c r="HA275" s="50"/>
      <c r="HB275" s="50"/>
      <c r="HC275" s="50"/>
      <c r="HD275" s="50"/>
      <c r="HE275" s="50"/>
      <c r="HF275" s="50"/>
      <c r="HG275" s="50"/>
      <c r="HH275" s="50"/>
      <c r="HI275" s="50"/>
      <c r="HJ275" s="50"/>
      <c r="HK275" s="50"/>
      <c r="HL275" s="50"/>
      <c r="HM275" s="50"/>
      <c r="HN275" s="50"/>
      <c r="HO275" s="50"/>
      <c r="HP275" s="50"/>
      <c r="HQ275" s="50"/>
      <c r="HR275" s="50"/>
      <c r="HS275" s="50"/>
      <c r="HT275" s="50"/>
      <c r="HU275" s="50"/>
      <c r="HV275" s="50"/>
      <c r="HW275" s="50"/>
      <c r="HX275" s="50"/>
      <c r="HY275" s="50"/>
      <c r="HZ275" s="50"/>
      <c r="IA275" s="50"/>
      <c r="IB275" s="50"/>
      <c r="IC275" s="50"/>
      <c r="ID275" s="50"/>
      <c r="IE275" s="50"/>
      <c r="IF275" s="50"/>
      <c r="IG275" s="50"/>
      <c r="IH275" s="50"/>
      <c r="II275" s="50"/>
      <c r="IJ275" s="50"/>
      <c r="IK275" s="50"/>
      <c r="IL275" s="50"/>
      <c r="IM275" s="50"/>
      <c r="IN275" s="50"/>
      <c r="IO275" s="50"/>
      <c r="IP275" s="50"/>
      <c r="IQ275" s="50"/>
      <c r="IR275" s="50"/>
      <c r="IS275" s="50"/>
      <c r="IT275" s="50"/>
      <c r="IU275" s="50"/>
      <c r="IV275" s="50"/>
    </row>
    <row r="276" spans="1:256" s="249" customFormat="1" x14ac:dyDescent="0.2">
      <c r="A276" s="246"/>
      <c r="B276" s="233"/>
      <c r="C276" s="242"/>
      <c r="D276" s="50"/>
      <c r="E276" s="248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  <c r="GL276" s="50"/>
      <c r="GM276" s="50"/>
      <c r="GN276" s="50"/>
      <c r="GO276" s="50"/>
      <c r="GP276" s="50"/>
      <c r="GQ276" s="50"/>
      <c r="GR276" s="50"/>
      <c r="GS276" s="50"/>
      <c r="GT276" s="50"/>
      <c r="GU276" s="50"/>
      <c r="GV276" s="50"/>
      <c r="GW276" s="50"/>
      <c r="GX276" s="50"/>
      <c r="GY276" s="50"/>
      <c r="GZ276" s="50"/>
      <c r="HA276" s="50"/>
      <c r="HB276" s="50"/>
      <c r="HC276" s="50"/>
      <c r="HD276" s="50"/>
      <c r="HE276" s="50"/>
      <c r="HF276" s="50"/>
      <c r="HG276" s="50"/>
      <c r="HH276" s="50"/>
      <c r="HI276" s="50"/>
      <c r="HJ276" s="50"/>
      <c r="HK276" s="50"/>
      <c r="HL276" s="50"/>
      <c r="HM276" s="50"/>
      <c r="HN276" s="50"/>
      <c r="HO276" s="50"/>
      <c r="HP276" s="50"/>
      <c r="HQ276" s="50"/>
      <c r="HR276" s="50"/>
      <c r="HS276" s="50"/>
      <c r="HT276" s="50"/>
      <c r="HU276" s="50"/>
      <c r="HV276" s="50"/>
      <c r="HW276" s="50"/>
      <c r="HX276" s="50"/>
      <c r="HY276" s="50"/>
      <c r="HZ276" s="50"/>
      <c r="IA276" s="50"/>
      <c r="IB276" s="50"/>
      <c r="IC276" s="50"/>
      <c r="ID276" s="50"/>
      <c r="IE276" s="50"/>
      <c r="IF276" s="50"/>
      <c r="IG276" s="50"/>
      <c r="IH276" s="50"/>
      <c r="II276" s="50"/>
      <c r="IJ276" s="50"/>
      <c r="IK276" s="50"/>
      <c r="IL276" s="50"/>
      <c r="IM276" s="50"/>
      <c r="IN276" s="50"/>
      <c r="IO276" s="50"/>
      <c r="IP276" s="50"/>
      <c r="IQ276" s="50"/>
      <c r="IR276" s="50"/>
      <c r="IS276" s="50"/>
      <c r="IT276" s="50"/>
      <c r="IU276" s="50"/>
      <c r="IV276" s="50"/>
    </row>
    <row r="277" spans="1:256" s="249" customFormat="1" x14ac:dyDescent="0.2">
      <c r="A277" s="246"/>
      <c r="B277" s="233"/>
      <c r="C277" s="242"/>
      <c r="D277" s="50"/>
      <c r="E277" s="248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  <c r="GL277" s="50"/>
      <c r="GM277" s="50"/>
      <c r="GN277" s="50"/>
      <c r="GO277" s="50"/>
      <c r="GP277" s="50"/>
      <c r="GQ277" s="50"/>
      <c r="GR277" s="50"/>
      <c r="GS277" s="50"/>
      <c r="GT277" s="50"/>
      <c r="GU277" s="50"/>
      <c r="GV277" s="50"/>
      <c r="GW277" s="50"/>
      <c r="GX277" s="50"/>
      <c r="GY277" s="50"/>
      <c r="GZ277" s="50"/>
      <c r="HA277" s="50"/>
      <c r="HB277" s="50"/>
      <c r="HC277" s="50"/>
      <c r="HD277" s="50"/>
      <c r="HE277" s="50"/>
      <c r="HF277" s="50"/>
      <c r="HG277" s="50"/>
      <c r="HH277" s="50"/>
      <c r="HI277" s="50"/>
      <c r="HJ277" s="50"/>
      <c r="HK277" s="50"/>
      <c r="HL277" s="50"/>
      <c r="HM277" s="50"/>
      <c r="HN277" s="50"/>
      <c r="HO277" s="50"/>
      <c r="HP277" s="50"/>
      <c r="HQ277" s="50"/>
      <c r="HR277" s="50"/>
      <c r="HS277" s="50"/>
      <c r="HT277" s="50"/>
      <c r="HU277" s="50"/>
      <c r="HV277" s="50"/>
      <c r="HW277" s="50"/>
      <c r="HX277" s="50"/>
      <c r="HY277" s="50"/>
      <c r="HZ277" s="50"/>
      <c r="IA277" s="50"/>
      <c r="IB277" s="50"/>
      <c r="IC277" s="50"/>
      <c r="ID277" s="50"/>
      <c r="IE277" s="50"/>
      <c r="IF277" s="50"/>
      <c r="IG277" s="50"/>
      <c r="IH277" s="50"/>
      <c r="II277" s="50"/>
      <c r="IJ277" s="50"/>
      <c r="IK277" s="50"/>
      <c r="IL277" s="50"/>
      <c r="IM277" s="50"/>
      <c r="IN277" s="50"/>
      <c r="IO277" s="50"/>
      <c r="IP277" s="50"/>
      <c r="IQ277" s="50"/>
      <c r="IR277" s="50"/>
      <c r="IS277" s="50"/>
      <c r="IT277" s="50"/>
      <c r="IU277" s="50"/>
      <c r="IV277" s="50"/>
    </row>
    <row r="278" spans="1:256" s="249" customFormat="1" x14ac:dyDescent="0.2">
      <c r="A278" s="246"/>
      <c r="B278" s="233"/>
      <c r="C278" s="242"/>
      <c r="D278" s="50"/>
      <c r="E278" s="248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  <c r="GL278" s="50"/>
      <c r="GM278" s="50"/>
      <c r="GN278" s="50"/>
      <c r="GO278" s="50"/>
      <c r="GP278" s="50"/>
      <c r="GQ278" s="50"/>
      <c r="GR278" s="50"/>
      <c r="GS278" s="50"/>
      <c r="GT278" s="50"/>
      <c r="GU278" s="50"/>
      <c r="GV278" s="50"/>
      <c r="GW278" s="50"/>
      <c r="GX278" s="50"/>
      <c r="GY278" s="50"/>
      <c r="GZ278" s="50"/>
      <c r="HA278" s="50"/>
      <c r="HB278" s="50"/>
      <c r="HC278" s="50"/>
      <c r="HD278" s="50"/>
      <c r="HE278" s="50"/>
      <c r="HF278" s="50"/>
      <c r="HG278" s="50"/>
      <c r="HH278" s="50"/>
      <c r="HI278" s="50"/>
      <c r="HJ278" s="50"/>
      <c r="HK278" s="50"/>
      <c r="HL278" s="50"/>
      <c r="HM278" s="50"/>
      <c r="HN278" s="50"/>
      <c r="HO278" s="50"/>
      <c r="HP278" s="50"/>
      <c r="HQ278" s="50"/>
      <c r="HR278" s="50"/>
      <c r="HS278" s="50"/>
      <c r="HT278" s="50"/>
      <c r="HU278" s="50"/>
      <c r="HV278" s="50"/>
      <c r="HW278" s="50"/>
      <c r="HX278" s="50"/>
      <c r="HY278" s="50"/>
      <c r="HZ278" s="50"/>
      <c r="IA278" s="50"/>
      <c r="IB278" s="50"/>
      <c r="IC278" s="50"/>
      <c r="ID278" s="50"/>
      <c r="IE278" s="50"/>
      <c r="IF278" s="50"/>
      <c r="IG278" s="50"/>
      <c r="IH278" s="50"/>
      <c r="II278" s="50"/>
      <c r="IJ278" s="50"/>
      <c r="IK278" s="50"/>
      <c r="IL278" s="50"/>
      <c r="IM278" s="50"/>
      <c r="IN278" s="50"/>
      <c r="IO278" s="50"/>
      <c r="IP278" s="50"/>
      <c r="IQ278" s="50"/>
      <c r="IR278" s="50"/>
      <c r="IS278" s="50"/>
      <c r="IT278" s="50"/>
      <c r="IU278" s="50"/>
      <c r="IV278" s="50"/>
    </row>
    <row r="279" spans="1:256" s="249" customFormat="1" x14ac:dyDescent="0.2">
      <c r="A279" s="246"/>
      <c r="B279" s="233"/>
      <c r="C279" s="242"/>
      <c r="D279" s="50"/>
      <c r="E279" s="248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  <c r="GG279" s="50"/>
      <c r="GH279" s="50"/>
      <c r="GI279" s="50"/>
      <c r="GJ279" s="50"/>
      <c r="GK279" s="50"/>
      <c r="GL279" s="50"/>
      <c r="GM279" s="50"/>
      <c r="GN279" s="50"/>
      <c r="GO279" s="50"/>
      <c r="GP279" s="50"/>
      <c r="GQ279" s="50"/>
      <c r="GR279" s="50"/>
      <c r="GS279" s="50"/>
      <c r="GT279" s="50"/>
      <c r="GU279" s="50"/>
      <c r="GV279" s="50"/>
      <c r="GW279" s="50"/>
      <c r="GX279" s="50"/>
      <c r="GY279" s="50"/>
      <c r="GZ279" s="50"/>
      <c r="HA279" s="50"/>
      <c r="HB279" s="50"/>
      <c r="HC279" s="50"/>
      <c r="HD279" s="50"/>
      <c r="HE279" s="50"/>
      <c r="HF279" s="50"/>
      <c r="HG279" s="50"/>
      <c r="HH279" s="50"/>
      <c r="HI279" s="50"/>
      <c r="HJ279" s="50"/>
      <c r="HK279" s="50"/>
      <c r="HL279" s="50"/>
      <c r="HM279" s="50"/>
      <c r="HN279" s="50"/>
      <c r="HO279" s="50"/>
      <c r="HP279" s="50"/>
      <c r="HQ279" s="50"/>
      <c r="HR279" s="50"/>
      <c r="HS279" s="50"/>
      <c r="HT279" s="50"/>
      <c r="HU279" s="50"/>
      <c r="HV279" s="50"/>
      <c r="HW279" s="50"/>
      <c r="HX279" s="50"/>
      <c r="HY279" s="50"/>
      <c r="HZ279" s="50"/>
      <c r="IA279" s="50"/>
      <c r="IB279" s="50"/>
      <c r="IC279" s="50"/>
      <c r="ID279" s="50"/>
      <c r="IE279" s="50"/>
      <c r="IF279" s="50"/>
      <c r="IG279" s="50"/>
      <c r="IH279" s="50"/>
      <c r="II279" s="50"/>
      <c r="IJ279" s="50"/>
      <c r="IK279" s="50"/>
      <c r="IL279" s="50"/>
      <c r="IM279" s="50"/>
      <c r="IN279" s="50"/>
      <c r="IO279" s="50"/>
      <c r="IP279" s="50"/>
      <c r="IQ279" s="50"/>
      <c r="IR279" s="50"/>
      <c r="IS279" s="50"/>
      <c r="IT279" s="50"/>
      <c r="IU279" s="50"/>
      <c r="IV279" s="50"/>
    </row>
    <row r="280" spans="1:256" s="249" customFormat="1" x14ac:dyDescent="0.2">
      <c r="A280" s="246"/>
      <c r="B280" s="233"/>
      <c r="C280" s="242"/>
      <c r="D280" s="50"/>
      <c r="E280" s="248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  <c r="GL280" s="50"/>
      <c r="GM280" s="50"/>
      <c r="GN280" s="50"/>
      <c r="GO280" s="50"/>
      <c r="GP280" s="50"/>
      <c r="GQ280" s="50"/>
      <c r="GR280" s="50"/>
      <c r="GS280" s="50"/>
      <c r="GT280" s="50"/>
      <c r="GU280" s="50"/>
      <c r="GV280" s="50"/>
      <c r="GW280" s="50"/>
      <c r="GX280" s="50"/>
      <c r="GY280" s="50"/>
      <c r="GZ280" s="50"/>
      <c r="HA280" s="50"/>
      <c r="HB280" s="50"/>
      <c r="HC280" s="50"/>
      <c r="HD280" s="50"/>
      <c r="HE280" s="50"/>
      <c r="HF280" s="50"/>
      <c r="HG280" s="50"/>
      <c r="HH280" s="50"/>
      <c r="HI280" s="50"/>
      <c r="HJ280" s="50"/>
      <c r="HK280" s="50"/>
      <c r="HL280" s="50"/>
      <c r="HM280" s="50"/>
      <c r="HN280" s="50"/>
      <c r="HO280" s="50"/>
      <c r="HP280" s="50"/>
      <c r="HQ280" s="50"/>
      <c r="HR280" s="50"/>
      <c r="HS280" s="50"/>
      <c r="HT280" s="50"/>
      <c r="HU280" s="50"/>
      <c r="HV280" s="50"/>
      <c r="HW280" s="50"/>
      <c r="HX280" s="50"/>
      <c r="HY280" s="50"/>
      <c r="HZ280" s="50"/>
      <c r="IA280" s="50"/>
      <c r="IB280" s="50"/>
      <c r="IC280" s="50"/>
      <c r="ID280" s="50"/>
      <c r="IE280" s="50"/>
      <c r="IF280" s="50"/>
      <c r="IG280" s="50"/>
      <c r="IH280" s="50"/>
      <c r="II280" s="50"/>
      <c r="IJ280" s="50"/>
      <c r="IK280" s="50"/>
      <c r="IL280" s="50"/>
      <c r="IM280" s="50"/>
      <c r="IN280" s="50"/>
      <c r="IO280" s="50"/>
      <c r="IP280" s="50"/>
      <c r="IQ280" s="50"/>
      <c r="IR280" s="50"/>
      <c r="IS280" s="50"/>
      <c r="IT280" s="50"/>
      <c r="IU280" s="50"/>
      <c r="IV280" s="50"/>
    </row>
    <row r="281" spans="1:256" s="249" customFormat="1" x14ac:dyDescent="0.2">
      <c r="A281" s="246"/>
      <c r="B281" s="233"/>
      <c r="C281" s="242"/>
      <c r="D281" s="50"/>
      <c r="E281" s="248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  <c r="GO281" s="50"/>
      <c r="GP281" s="50"/>
      <c r="GQ281" s="50"/>
      <c r="GR281" s="50"/>
      <c r="GS281" s="50"/>
      <c r="GT281" s="50"/>
      <c r="GU281" s="50"/>
      <c r="GV281" s="50"/>
      <c r="GW281" s="50"/>
      <c r="GX281" s="50"/>
      <c r="GY281" s="50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</row>
    <row r="282" spans="1:256" s="249" customFormat="1" x14ac:dyDescent="0.2">
      <c r="A282" s="246"/>
      <c r="B282" s="233"/>
      <c r="C282" s="242"/>
      <c r="D282" s="50"/>
      <c r="E282" s="248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  <c r="GL282" s="50"/>
      <c r="GM282" s="50"/>
      <c r="GN282" s="50"/>
      <c r="GO282" s="50"/>
      <c r="GP282" s="50"/>
      <c r="GQ282" s="50"/>
      <c r="GR282" s="50"/>
      <c r="GS282" s="50"/>
      <c r="GT282" s="50"/>
      <c r="GU282" s="50"/>
      <c r="GV282" s="50"/>
      <c r="GW282" s="50"/>
      <c r="GX282" s="50"/>
      <c r="GY282" s="50"/>
      <c r="GZ282" s="50"/>
      <c r="HA282" s="50"/>
      <c r="HB282" s="50"/>
      <c r="HC282" s="50"/>
      <c r="HD282" s="50"/>
      <c r="HE282" s="50"/>
      <c r="HF282" s="50"/>
      <c r="HG282" s="50"/>
      <c r="HH282" s="50"/>
      <c r="HI282" s="50"/>
      <c r="HJ282" s="50"/>
      <c r="HK282" s="50"/>
      <c r="HL282" s="50"/>
      <c r="HM282" s="50"/>
      <c r="HN282" s="50"/>
      <c r="HO282" s="50"/>
      <c r="HP282" s="50"/>
      <c r="HQ282" s="50"/>
      <c r="HR282" s="50"/>
      <c r="HS282" s="50"/>
      <c r="HT282" s="50"/>
      <c r="HU282" s="50"/>
      <c r="HV282" s="50"/>
      <c r="HW282" s="50"/>
      <c r="HX282" s="50"/>
      <c r="HY282" s="50"/>
      <c r="HZ282" s="50"/>
      <c r="IA282" s="50"/>
      <c r="IB282" s="50"/>
      <c r="IC282" s="50"/>
      <c r="ID282" s="50"/>
      <c r="IE282" s="50"/>
      <c r="IF282" s="50"/>
      <c r="IG282" s="50"/>
      <c r="IH282" s="50"/>
      <c r="II282" s="50"/>
      <c r="IJ282" s="50"/>
      <c r="IK282" s="50"/>
      <c r="IL282" s="50"/>
      <c r="IM282" s="50"/>
      <c r="IN282" s="50"/>
      <c r="IO282" s="50"/>
      <c r="IP282" s="50"/>
      <c r="IQ282" s="50"/>
      <c r="IR282" s="50"/>
      <c r="IS282" s="50"/>
      <c r="IT282" s="50"/>
      <c r="IU282" s="50"/>
      <c r="IV282" s="50"/>
    </row>
    <row r="283" spans="1:256" s="249" customFormat="1" x14ac:dyDescent="0.2">
      <c r="A283" s="246"/>
      <c r="B283" s="233"/>
      <c r="C283" s="242"/>
      <c r="D283" s="50"/>
      <c r="E283" s="248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  <c r="GG283" s="50"/>
      <c r="GH283" s="50"/>
      <c r="GI283" s="50"/>
      <c r="GJ283" s="50"/>
      <c r="GK283" s="50"/>
      <c r="GL283" s="50"/>
      <c r="GM283" s="50"/>
      <c r="GN283" s="50"/>
      <c r="GO283" s="50"/>
      <c r="GP283" s="50"/>
      <c r="GQ283" s="50"/>
      <c r="GR283" s="50"/>
      <c r="GS283" s="50"/>
      <c r="GT283" s="50"/>
      <c r="GU283" s="50"/>
      <c r="GV283" s="50"/>
      <c r="GW283" s="50"/>
      <c r="GX283" s="50"/>
      <c r="GY283" s="50"/>
      <c r="GZ283" s="50"/>
      <c r="HA283" s="50"/>
      <c r="HB283" s="50"/>
      <c r="HC283" s="50"/>
      <c r="HD283" s="50"/>
      <c r="HE283" s="50"/>
      <c r="HF283" s="50"/>
      <c r="HG283" s="50"/>
      <c r="HH283" s="50"/>
      <c r="HI283" s="50"/>
      <c r="HJ283" s="50"/>
      <c r="HK283" s="50"/>
      <c r="HL283" s="50"/>
      <c r="HM283" s="50"/>
      <c r="HN283" s="50"/>
      <c r="HO283" s="50"/>
      <c r="HP283" s="50"/>
      <c r="HQ283" s="50"/>
      <c r="HR283" s="50"/>
      <c r="HS283" s="50"/>
      <c r="HT283" s="50"/>
      <c r="HU283" s="50"/>
      <c r="HV283" s="50"/>
      <c r="HW283" s="50"/>
      <c r="HX283" s="50"/>
      <c r="HY283" s="50"/>
      <c r="HZ283" s="50"/>
      <c r="IA283" s="50"/>
      <c r="IB283" s="50"/>
      <c r="IC283" s="50"/>
      <c r="ID283" s="50"/>
      <c r="IE283" s="50"/>
      <c r="IF283" s="50"/>
      <c r="IG283" s="50"/>
      <c r="IH283" s="50"/>
      <c r="II283" s="50"/>
      <c r="IJ283" s="50"/>
      <c r="IK283" s="50"/>
      <c r="IL283" s="50"/>
      <c r="IM283" s="50"/>
      <c r="IN283" s="50"/>
      <c r="IO283" s="50"/>
      <c r="IP283" s="50"/>
      <c r="IQ283" s="50"/>
      <c r="IR283" s="50"/>
      <c r="IS283" s="50"/>
      <c r="IT283" s="50"/>
      <c r="IU283" s="50"/>
      <c r="IV283" s="50"/>
    </row>
    <row r="284" spans="1:256" s="249" customFormat="1" x14ac:dyDescent="0.2">
      <c r="A284" s="246"/>
      <c r="B284" s="233"/>
      <c r="C284" s="242"/>
      <c r="D284" s="50"/>
      <c r="E284" s="248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  <c r="GL284" s="50"/>
      <c r="GM284" s="50"/>
      <c r="GN284" s="50"/>
      <c r="GO284" s="50"/>
      <c r="GP284" s="50"/>
      <c r="GQ284" s="50"/>
      <c r="GR284" s="50"/>
      <c r="GS284" s="50"/>
      <c r="GT284" s="50"/>
      <c r="GU284" s="50"/>
      <c r="GV284" s="50"/>
      <c r="GW284" s="50"/>
      <c r="GX284" s="50"/>
      <c r="GY284" s="50"/>
      <c r="GZ284" s="50"/>
      <c r="HA284" s="50"/>
      <c r="HB284" s="50"/>
      <c r="HC284" s="50"/>
      <c r="HD284" s="50"/>
      <c r="HE284" s="50"/>
      <c r="HF284" s="50"/>
      <c r="HG284" s="50"/>
      <c r="HH284" s="50"/>
      <c r="HI284" s="50"/>
      <c r="HJ284" s="50"/>
      <c r="HK284" s="50"/>
      <c r="HL284" s="50"/>
      <c r="HM284" s="50"/>
      <c r="HN284" s="50"/>
      <c r="HO284" s="50"/>
      <c r="HP284" s="50"/>
      <c r="HQ284" s="50"/>
      <c r="HR284" s="50"/>
      <c r="HS284" s="50"/>
      <c r="HT284" s="50"/>
      <c r="HU284" s="50"/>
      <c r="HV284" s="50"/>
      <c r="HW284" s="50"/>
      <c r="HX284" s="50"/>
      <c r="HY284" s="50"/>
      <c r="HZ284" s="50"/>
      <c r="IA284" s="50"/>
      <c r="IB284" s="50"/>
      <c r="IC284" s="50"/>
      <c r="ID284" s="50"/>
      <c r="IE284" s="50"/>
      <c r="IF284" s="50"/>
      <c r="IG284" s="50"/>
      <c r="IH284" s="50"/>
      <c r="II284" s="50"/>
      <c r="IJ284" s="50"/>
      <c r="IK284" s="50"/>
      <c r="IL284" s="50"/>
      <c r="IM284" s="50"/>
      <c r="IN284" s="50"/>
      <c r="IO284" s="50"/>
      <c r="IP284" s="50"/>
      <c r="IQ284" s="50"/>
      <c r="IR284" s="50"/>
      <c r="IS284" s="50"/>
      <c r="IT284" s="50"/>
      <c r="IU284" s="50"/>
      <c r="IV284" s="50"/>
    </row>
    <row r="285" spans="1:256" s="249" customFormat="1" x14ac:dyDescent="0.2">
      <c r="A285" s="246"/>
      <c r="B285" s="233"/>
      <c r="C285" s="242"/>
      <c r="D285" s="50"/>
      <c r="E285" s="248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</row>
    <row r="286" spans="1:256" s="249" customFormat="1" x14ac:dyDescent="0.2">
      <c r="A286" s="246"/>
      <c r="B286" s="233"/>
      <c r="C286" s="242"/>
      <c r="D286" s="50"/>
      <c r="E286" s="248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  <c r="GO286" s="50"/>
      <c r="GP286" s="50"/>
      <c r="GQ286" s="50"/>
      <c r="GR286" s="50"/>
      <c r="GS286" s="50"/>
      <c r="GT286" s="50"/>
      <c r="GU286" s="50"/>
      <c r="GV286" s="50"/>
      <c r="GW286" s="50"/>
      <c r="GX286" s="50"/>
      <c r="GY286" s="50"/>
      <c r="GZ286" s="50"/>
      <c r="HA286" s="50"/>
      <c r="HB286" s="50"/>
      <c r="HC286" s="50"/>
      <c r="HD286" s="50"/>
      <c r="HE286" s="50"/>
      <c r="HF286" s="50"/>
      <c r="HG286" s="50"/>
      <c r="HH286" s="50"/>
      <c r="HI286" s="50"/>
      <c r="HJ286" s="50"/>
      <c r="HK286" s="50"/>
      <c r="HL286" s="50"/>
      <c r="HM286" s="50"/>
      <c r="HN286" s="50"/>
      <c r="HO286" s="50"/>
      <c r="HP286" s="50"/>
      <c r="HQ286" s="50"/>
      <c r="HR286" s="50"/>
      <c r="HS286" s="50"/>
      <c r="HT286" s="50"/>
      <c r="HU286" s="50"/>
      <c r="HV286" s="50"/>
      <c r="HW286" s="50"/>
      <c r="HX286" s="50"/>
      <c r="HY286" s="50"/>
      <c r="HZ286" s="50"/>
      <c r="IA286" s="50"/>
      <c r="IB286" s="50"/>
      <c r="IC286" s="50"/>
      <c r="ID286" s="50"/>
      <c r="IE286" s="50"/>
      <c r="IF286" s="50"/>
      <c r="IG286" s="50"/>
      <c r="IH286" s="50"/>
      <c r="II286" s="50"/>
      <c r="IJ286" s="50"/>
      <c r="IK286" s="50"/>
      <c r="IL286" s="50"/>
      <c r="IM286" s="50"/>
      <c r="IN286" s="50"/>
      <c r="IO286" s="50"/>
      <c r="IP286" s="50"/>
      <c r="IQ286" s="50"/>
      <c r="IR286" s="50"/>
      <c r="IS286" s="50"/>
      <c r="IT286" s="50"/>
      <c r="IU286" s="50"/>
      <c r="IV286" s="50"/>
    </row>
    <row r="287" spans="1:256" s="249" customFormat="1" x14ac:dyDescent="0.2">
      <c r="A287" s="246"/>
      <c r="B287" s="233"/>
      <c r="C287" s="242"/>
      <c r="D287" s="50"/>
      <c r="E287" s="248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  <c r="GO287" s="50"/>
      <c r="GP287" s="50"/>
      <c r="GQ287" s="50"/>
      <c r="GR287" s="50"/>
      <c r="GS287" s="50"/>
      <c r="GT287" s="50"/>
      <c r="GU287" s="50"/>
      <c r="GV287" s="50"/>
      <c r="GW287" s="50"/>
      <c r="GX287" s="50"/>
      <c r="GY287" s="50"/>
      <c r="GZ287" s="50"/>
      <c r="HA287" s="50"/>
      <c r="HB287" s="50"/>
      <c r="HC287" s="50"/>
      <c r="HD287" s="50"/>
      <c r="HE287" s="50"/>
      <c r="HF287" s="50"/>
      <c r="HG287" s="50"/>
      <c r="HH287" s="50"/>
      <c r="HI287" s="50"/>
      <c r="HJ287" s="50"/>
      <c r="HK287" s="50"/>
      <c r="HL287" s="50"/>
      <c r="HM287" s="50"/>
      <c r="HN287" s="50"/>
      <c r="HO287" s="50"/>
      <c r="HP287" s="50"/>
      <c r="HQ287" s="50"/>
      <c r="HR287" s="50"/>
      <c r="HS287" s="50"/>
      <c r="HT287" s="50"/>
      <c r="HU287" s="50"/>
      <c r="HV287" s="50"/>
      <c r="HW287" s="50"/>
      <c r="HX287" s="50"/>
      <c r="HY287" s="50"/>
      <c r="HZ287" s="50"/>
      <c r="IA287" s="50"/>
      <c r="IB287" s="50"/>
      <c r="IC287" s="50"/>
      <c r="ID287" s="50"/>
      <c r="IE287" s="50"/>
      <c r="IF287" s="50"/>
      <c r="IG287" s="50"/>
      <c r="IH287" s="50"/>
      <c r="II287" s="50"/>
      <c r="IJ287" s="50"/>
      <c r="IK287" s="50"/>
      <c r="IL287" s="50"/>
      <c r="IM287" s="50"/>
      <c r="IN287" s="50"/>
      <c r="IO287" s="50"/>
      <c r="IP287" s="50"/>
      <c r="IQ287" s="50"/>
      <c r="IR287" s="50"/>
      <c r="IS287" s="50"/>
      <c r="IT287" s="50"/>
      <c r="IU287" s="50"/>
      <c r="IV287" s="50"/>
    </row>
    <row r="288" spans="1:256" s="249" customFormat="1" x14ac:dyDescent="0.2">
      <c r="A288" s="246"/>
      <c r="B288" s="233"/>
      <c r="C288" s="242"/>
      <c r="D288" s="50"/>
      <c r="E288" s="248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  <c r="GL288" s="50"/>
      <c r="GM288" s="50"/>
      <c r="GN288" s="50"/>
      <c r="GO288" s="50"/>
      <c r="GP288" s="50"/>
      <c r="GQ288" s="50"/>
      <c r="GR288" s="50"/>
      <c r="GS288" s="50"/>
      <c r="GT288" s="50"/>
      <c r="GU288" s="50"/>
      <c r="GV288" s="50"/>
      <c r="GW288" s="50"/>
      <c r="GX288" s="50"/>
      <c r="GY288" s="50"/>
      <c r="GZ288" s="50"/>
      <c r="HA288" s="50"/>
      <c r="HB288" s="50"/>
      <c r="HC288" s="50"/>
      <c r="HD288" s="50"/>
      <c r="HE288" s="50"/>
      <c r="HF288" s="50"/>
      <c r="HG288" s="50"/>
      <c r="HH288" s="50"/>
      <c r="HI288" s="50"/>
      <c r="HJ288" s="50"/>
      <c r="HK288" s="50"/>
      <c r="HL288" s="50"/>
      <c r="HM288" s="50"/>
      <c r="HN288" s="50"/>
      <c r="HO288" s="50"/>
      <c r="HP288" s="50"/>
      <c r="HQ288" s="50"/>
      <c r="HR288" s="50"/>
      <c r="HS288" s="50"/>
      <c r="HT288" s="50"/>
      <c r="HU288" s="50"/>
      <c r="HV288" s="50"/>
      <c r="HW288" s="50"/>
      <c r="HX288" s="50"/>
      <c r="HY288" s="50"/>
      <c r="HZ288" s="50"/>
      <c r="IA288" s="50"/>
      <c r="IB288" s="50"/>
      <c r="IC288" s="50"/>
      <c r="ID288" s="50"/>
      <c r="IE288" s="50"/>
      <c r="IF288" s="50"/>
      <c r="IG288" s="50"/>
      <c r="IH288" s="50"/>
      <c r="II288" s="50"/>
      <c r="IJ288" s="50"/>
      <c r="IK288" s="50"/>
      <c r="IL288" s="50"/>
      <c r="IM288" s="50"/>
      <c r="IN288" s="50"/>
      <c r="IO288" s="50"/>
      <c r="IP288" s="50"/>
      <c r="IQ288" s="50"/>
      <c r="IR288" s="50"/>
      <c r="IS288" s="50"/>
      <c r="IT288" s="50"/>
      <c r="IU288" s="50"/>
      <c r="IV288" s="50"/>
    </row>
    <row r="289" spans="1:256" s="249" customFormat="1" x14ac:dyDescent="0.2">
      <c r="A289" s="246"/>
      <c r="B289" s="233"/>
      <c r="C289" s="242"/>
      <c r="D289" s="50"/>
      <c r="E289" s="248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  <c r="GL289" s="50"/>
      <c r="GM289" s="50"/>
      <c r="GN289" s="50"/>
      <c r="GO289" s="50"/>
      <c r="GP289" s="50"/>
      <c r="GQ289" s="50"/>
      <c r="GR289" s="50"/>
      <c r="GS289" s="50"/>
      <c r="GT289" s="50"/>
      <c r="GU289" s="50"/>
      <c r="GV289" s="50"/>
      <c r="GW289" s="50"/>
      <c r="GX289" s="50"/>
      <c r="GY289" s="50"/>
      <c r="GZ289" s="50"/>
      <c r="HA289" s="50"/>
      <c r="HB289" s="50"/>
      <c r="HC289" s="50"/>
      <c r="HD289" s="50"/>
      <c r="HE289" s="50"/>
      <c r="HF289" s="50"/>
      <c r="HG289" s="50"/>
      <c r="HH289" s="50"/>
      <c r="HI289" s="50"/>
      <c r="HJ289" s="50"/>
      <c r="HK289" s="50"/>
      <c r="HL289" s="50"/>
      <c r="HM289" s="50"/>
      <c r="HN289" s="50"/>
      <c r="HO289" s="50"/>
      <c r="HP289" s="50"/>
      <c r="HQ289" s="50"/>
      <c r="HR289" s="50"/>
      <c r="HS289" s="50"/>
      <c r="HT289" s="50"/>
      <c r="HU289" s="50"/>
      <c r="HV289" s="50"/>
      <c r="HW289" s="50"/>
      <c r="HX289" s="50"/>
      <c r="HY289" s="50"/>
      <c r="HZ289" s="50"/>
      <c r="IA289" s="50"/>
      <c r="IB289" s="50"/>
      <c r="IC289" s="50"/>
      <c r="ID289" s="50"/>
      <c r="IE289" s="50"/>
      <c r="IF289" s="50"/>
      <c r="IG289" s="50"/>
      <c r="IH289" s="50"/>
      <c r="II289" s="50"/>
      <c r="IJ289" s="50"/>
      <c r="IK289" s="50"/>
      <c r="IL289" s="50"/>
      <c r="IM289" s="50"/>
      <c r="IN289" s="50"/>
      <c r="IO289" s="50"/>
      <c r="IP289" s="50"/>
      <c r="IQ289" s="50"/>
      <c r="IR289" s="50"/>
      <c r="IS289" s="50"/>
      <c r="IT289" s="50"/>
      <c r="IU289" s="50"/>
      <c r="IV289" s="50"/>
    </row>
    <row r="290" spans="1:256" s="249" customFormat="1" x14ac:dyDescent="0.2">
      <c r="A290" s="246"/>
      <c r="B290" s="233"/>
      <c r="C290" s="242"/>
      <c r="D290" s="50"/>
      <c r="E290" s="248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  <c r="GL290" s="50"/>
      <c r="GM290" s="50"/>
      <c r="GN290" s="50"/>
      <c r="GO290" s="50"/>
      <c r="GP290" s="50"/>
      <c r="GQ290" s="50"/>
      <c r="GR290" s="50"/>
      <c r="GS290" s="50"/>
      <c r="GT290" s="50"/>
      <c r="GU290" s="50"/>
      <c r="GV290" s="50"/>
      <c r="GW290" s="50"/>
      <c r="GX290" s="50"/>
      <c r="GY290" s="50"/>
      <c r="GZ290" s="50"/>
      <c r="HA290" s="50"/>
      <c r="HB290" s="50"/>
      <c r="HC290" s="50"/>
      <c r="HD290" s="50"/>
      <c r="HE290" s="50"/>
      <c r="HF290" s="50"/>
      <c r="HG290" s="50"/>
      <c r="HH290" s="50"/>
      <c r="HI290" s="50"/>
      <c r="HJ290" s="50"/>
      <c r="HK290" s="50"/>
      <c r="HL290" s="50"/>
      <c r="HM290" s="50"/>
      <c r="HN290" s="50"/>
      <c r="HO290" s="50"/>
      <c r="HP290" s="50"/>
      <c r="HQ290" s="50"/>
      <c r="HR290" s="50"/>
      <c r="HS290" s="50"/>
      <c r="HT290" s="50"/>
      <c r="HU290" s="50"/>
      <c r="HV290" s="50"/>
      <c r="HW290" s="50"/>
      <c r="HX290" s="50"/>
      <c r="HY290" s="50"/>
      <c r="HZ290" s="50"/>
      <c r="IA290" s="50"/>
      <c r="IB290" s="50"/>
      <c r="IC290" s="50"/>
      <c r="ID290" s="50"/>
      <c r="IE290" s="50"/>
      <c r="IF290" s="50"/>
      <c r="IG290" s="50"/>
      <c r="IH290" s="50"/>
      <c r="II290" s="50"/>
      <c r="IJ290" s="50"/>
      <c r="IK290" s="50"/>
      <c r="IL290" s="50"/>
      <c r="IM290" s="50"/>
      <c r="IN290" s="50"/>
      <c r="IO290" s="50"/>
      <c r="IP290" s="50"/>
      <c r="IQ290" s="50"/>
      <c r="IR290" s="50"/>
      <c r="IS290" s="50"/>
      <c r="IT290" s="50"/>
      <c r="IU290" s="50"/>
      <c r="IV290" s="50"/>
    </row>
    <row r="291" spans="1:256" s="249" customFormat="1" x14ac:dyDescent="0.2">
      <c r="A291" s="246"/>
      <c r="B291" s="233"/>
      <c r="C291" s="242"/>
      <c r="D291" s="50"/>
      <c r="E291" s="248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  <c r="GL291" s="50"/>
      <c r="GM291" s="50"/>
      <c r="GN291" s="50"/>
      <c r="GO291" s="50"/>
      <c r="GP291" s="50"/>
      <c r="GQ291" s="50"/>
      <c r="GR291" s="50"/>
      <c r="GS291" s="50"/>
      <c r="GT291" s="50"/>
      <c r="GU291" s="50"/>
      <c r="GV291" s="50"/>
      <c r="GW291" s="50"/>
      <c r="GX291" s="50"/>
      <c r="GY291" s="50"/>
      <c r="GZ291" s="50"/>
      <c r="HA291" s="50"/>
      <c r="HB291" s="50"/>
      <c r="HC291" s="50"/>
      <c r="HD291" s="50"/>
      <c r="HE291" s="50"/>
      <c r="HF291" s="50"/>
      <c r="HG291" s="50"/>
      <c r="HH291" s="50"/>
      <c r="HI291" s="50"/>
      <c r="HJ291" s="50"/>
      <c r="HK291" s="50"/>
      <c r="HL291" s="50"/>
      <c r="HM291" s="50"/>
      <c r="HN291" s="50"/>
      <c r="HO291" s="50"/>
      <c r="HP291" s="50"/>
      <c r="HQ291" s="50"/>
      <c r="HR291" s="50"/>
      <c r="HS291" s="50"/>
      <c r="HT291" s="50"/>
      <c r="HU291" s="50"/>
      <c r="HV291" s="50"/>
      <c r="HW291" s="50"/>
      <c r="HX291" s="50"/>
      <c r="HY291" s="50"/>
      <c r="HZ291" s="50"/>
      <c r="IA291" s="50"/>
      <c r="IB291" s="50"/>
      <c r="IC291" s="50"/>
      <c r="ID291" s="50"/>
      <c r="IE291" s="50"/>
      <c r="IF291" s="50"/>
      <c r="IG291" s="50"/>
      <c r="IH291" s="50"/>
      <c r="II291" s="50"/>
      <c r="IJ291" s="50"/>
      <c r="IK291" s="50"/>
      <c r="IL291" s="50"/>
      <c r="IM291" s="50"/>
      <c r="IN291" s="50"/>
      <c r="IO291" s="50"/>
      <c r="IP291" s="50"/>
      <c r="IQ291" s="50"/>
      <c r="IR291" s="50"/>
      <c r="IS291" s="50"/>
      <c r="IT291" s="50"/>
      <c r="IU291" s="50"/>
      <c r="IV291" s="50"/>
    </row>
    <row r="292" spans="1:256" s="249" customFormat="1" x14ac:dyDescent="0.2">
      <c r="A292" s="246"/>
      <c r="B292" s="233"/>
      <c r="C292" s="242"/>
      <c r="D292" s="50"/>
      <c r="E292" s="248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  <c r="GL292" s="50"/>
      <c r="GM292" s="50"/>
      <c r="GN292" s="50"/>
      <c r="GO292" s="50"/>
      <c r="GP292" s="50"/>
      <c r="GQ292" s="50"/>
      <c r="GR292" s="50"/>
      <c r="GS292" s="50"/>
      <c r="GT292" s="50"/>
      <c r="GU292" s="50"/>
      <c r="GV292" s="50"/>
      <c r="GW292" s="50"/>
      <c r="GX292" s="50"/>
      <c r="GY292" s="50"/>
      <c r="GZ292" s="50"/>
      <c r="HA292" s="50"/>
      <c r="HB292" s="50"/>
      <c r="HC292" s="50"/>
      <c r="HD292" s="50"/>
      <c r="HE292" s="50"/>
      <c r="HF292" s="50"/>
      <c r="HG292" s="50"/>
      <c r="HH292" s="50"/>
      <c r="HI292" s="50"/>
      <c r="HJ292" s="50"/>
      <c r="HK292" s="50"/>
      <c r="HL292" s="50"/>
      <c r="HM292" s="50"/>
      <c r="HN292" s="50"/>
      <c r="HO292" s="50"/>
      <c r="HP292" s="50"/>
      <c r="HQ292" s="50"/>
      <c r="HR292" s="50"/>
      <c r="HS292" s="50"/>
      <c r="HT292" s="50"/>
      <c r="HU292" s="50"/>
      <c r="HV292" s="50"/>
      <c r="HW292" s="50"/>
      <c r="HX292" s="50"/>
      <c r="HY292" s="50"/>
      <c r="HZ292" s="50"/>
      <c r="IA292" s="50"/>
      <c r="IB292" s="50"/>
      <c r="IC292" s="50"/>
      <c r="ID292" s="50"/>
      <c r="IE292" s="50"/>
      <c r="IF292" s="50"/>
      <c r="IG292" s="50"/>
      <c r="IH292" s="50"/>
      <c r="II292" s="50"/>
      <c r="IJ292" s="50"/>
      <c r="IK292" s="50"/>
      <c r="IL292" s="50"/>
      <c r="IM292" s="50"/>
      <c r="IN292" s="50"/>
      <c r="IO292" s="50"/>
      <c r="IP292" s="50"/>
      <c r="IQ292" s="50"/>
      <c r="IR292" s="50"/>
      <c r="IS292" s="50"/>
      <c r="IT292" s="50"/>
      <c r="IU292" s="50"/>
      <c r="IV292" s="50"/>
    </row>
    <row r="293" spans="1:256" s="249" customFormat="1" x14ac:dyDescent="0.2">
      <c r="A293" s="246"/>
      <c r="B293" s="233"/>
      <c r="C293" s="242"/>
      <c r="D293" s="50"/>
      <c r="E293" s="248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  <c r="GG293" s="50"/>
      <c r="GH293" s="50"/>
      <c r="GI293" s="50"/>
      <c r="GJ293" s="50"/>
      <c r="GK293" s="50"/>
      <c r="GL293" s="50"/>
      <c r="GM293" s="50"/>
      <c r="GN293" s="50"/>
      <c r="GO293" s="50"/>
      <c r="GP293" s="50"/>
      <c r="GQ293" s="50"/>
      <c r="GR293" s="50"/>
      <c r="GS293" s="50"/>
      <c r="GT293" s="50"/>
      <c r="GU293" s="50"/>
      <c r="GV293" s="50"/>
      <c r="GW293" s="50"/>
      <c r="GX293" s="50"/>
      <c r="GY293" s="50"/>
      <c r="GZ293" s="50"/>
      <c r="HA293" s="50"/>
      <c r="HB293" s="50"/>
      <c r="HC293" s="50"/>
      <c r="HD293" s="50"/>
      <c r="HE293" s="50"/>
      <c r="HF293" s="50"/>
      <c r="HG293" s="50"/>
      <c r="HH293" s="50"/>
      <c r="HI293" s="50"/>
      <c r="HJ293" s="50"/>
      <c r="HK293" s="50"/>
      <c r="HL293" s="50"/>
      <c r="HM293" s="50"/>
      <c r="HN293" s="50"/>
      <c r="HO293" s="50"/>
      <c r="HP293" s="50"/>
      <c r="HQ293" s="50"/>
      <c r="HR293" s="50"/>
      <c r="HS293" s="50"/>
      <c r="HT293" s="50"/>
      <c r="HU293" s="50"/>
      <c r="HV293" s="50"/>
      <c r="HW293" s="50"/>
      <c r="HX293" s="50"/>
      <c r="HY293" s="50"/>
      <c r="HZ293" s="50"/>
      <c r="IA293" s="50"/>
      <c r="IB293" s="50"/>
      <c r="IC293" s="50"/>
      <c r="ID293" s="50"/>
      <c r="IE293" s="50"/>
      <c r="IF293" s="50"/>
      <c r="IG293" s="50"/>
      <c r="IH293" s="50"/>
      <c r="II293" s="50"/>
      <c r="IJ293" s="50"/>
      <c r="IK293" s="50"/>
      <c r="IL293" s="50"/>
      <c r="IM293" s="50"/>
      <c r="IN293" s="50"/>
      <c r="IO293" s="50"/>
      <c r="IP293" s="50"/>
      <c r="IQ293" s="50"/>
      <c r="IR293" s="50"/>
      <c r="IS293" s="50"/>
      <c r="IT293" s="50"/>
      <c r="IU293" s="50"/>
      <c r="IV293" s="50"/>
    </row>
    <row r="294" spans="1:256" s="249" customFormat="1" x14ac:dyDescent="0.2">
      <c r="A294" s="246"/>
      <c r="B294" s="233"/>
      <c r="C294" s="242"/>
      <c r="D294" s="50"/>
      <c r="E294" s="248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  <c r="GG294" s="50"/>
      <c r="GH294" s="50"/>
      <c r="GI294" s="50"/>
      <c r="GJ294" s="50"/>
      <c r="GK294" s="50"/>
      <c r="GL294" s="50"/>
      <c r="GM294" s="50"/>
      <c r="GN294" s="50"/>
      <c r="GO294" s="50"/>
      <c r="GP294" s="50"/>
      <c r="GQ294" s="50"/>
      <c r="GR294" s="50"/>
      <c r="GS294" s="50"/>
      <c r="GT294" s="50"/>
      <c r="GU294" s="50"/>
      <c r="GV294" s="50"/>
      <c r="GW294" s="50"/>
      <c r="GX294" s="50"/>
      <c r="GY294" s="50"/>
      <c r="GZ294" s="50"/>
      <c r="HA294" s="50"/>
      <c r="HB294" s="50"/>
      <c r="HC294" s="50"/>
      <c r="HD294" s="50"/>
      <c r="HE294" s="50"/>
      <c r="HF294" s="50"/>
      <c r="HG294" s="50"/>
      <c r="HH294" s="50"/>
      <c r="HI294" s="50"/>
      <c r="HJ294" s="50"/>
      <c r="HK294" s="50"/>
      <c r="HL294" s="50"/>
      <c r="HM294" s="50"/>
      <c r="HN294" s="50"/>
      <c r="HO294" s="50"/>
      <c r="HP294" s="50"/>
      <c r="HQ294" s="50"/>
      <c r="HR294" s="50"/>
      <c r="HS294" s="50"/>
      <c r="HT294" s="50"/>
      <c r="HU294" s="50"/>
      <c r="HV294" s="50"/>
      <c r="HW294" s="50"/>
      <c r="HX294" s="50"/>
      <c r="HY294" s="50"/>
      <c r="HZ294" s="50"/>
      <c r="IA294" s="50"/>
      <c r="IB294" s="50"/>
      <c r="IC294" s="50"/>
      <c r="ID294" s="50"/>
      <c r="IE294" s="50"/>
      <c r="IF294" s="50"/>
      <c r="IG294" s="50"/>
      <c r="IH294" s="50"/>
      <c r="II294" s="50"/>
      <c r="IJ294" s="50"/>
      <c r="IK294" s="50"/>
      <c r="IL294" s="50"/>
      <c r="IM294" s="50"/>
      <c r="IN294" s="50"/>
      <c r="IO294" s="50"/>
      <c r="IP294" s="50"/>
      <c r="IQ294" s="50"/>
      <c r="IR294" s="50"/>
      <c r="IS294" s="50"/>
      <c r="IT294" s="50"/>
      <c r="IU294" s="50"/>
      <c r="IV294" s="50"/>
    </row>
    <row r="295" spans="1:256" s="249" customFormat="1" x14ac:dyDescent="0.2">
      <c r="A295" s="246"/>
      <c r="B295" s="233"/>
      <c r="C295" s="242"/>
      <c r="D295" s="50"/>
      <c r="E295" s="248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  <c r="GG295" s="50"/>
      <c r="GH295" s="50"/>
      <c r="GI295" s="50"/>
      <c r="GJ295" s="50"/>
      <c r="GK295" s="50"/>
      <c r="GL295" s="50"/>
      <c r="GM295" s="50"/>
      <c r="GN295" s="50"/>
      <c r="GO295" s="50"/>
      <c r="GP295" s="50"/>
      <c r="GQ295" s="50"/>
      <c r="GR295" s="50"/>
      <c r="GS295" s="50"/>
      <c r="GT295" s="50"/>
      <c r="GU295" s="50"/>
      <c r="GV295" s="50"/>
      <c r="GW295" s="50"/>
      <c r="GX295" s="50"/>
      <c r="GY295" s="50"/>
      <c r="GZ295" s="50"/>
      <c r="HA295" s="50"/>
      <c r="HB295" s="50"/>
      <c r="HC295" s="50"/>
      <c r="HD295" s="50"/>
      <c r="HE295" s="50"/>
      <c r="HF295" s="50"/>
      <c r="HG295" s="50"/>
      <c r="HH295" s="50"/>
      <c r="HI295" s="50"/>
      <c r="HJ295" s="50"/>
      <c r="HK295" s="50"/>
      <c r="HL295" s="50"/>
      <c r="HM295" s="50"/>
      <c r="HN295" s="50"/>
      <c r="HO295" s="50"/>
      <c r="HP295" s="50"/>
      <c r="HQ295" s="50"/>
      <c r="HR295" s="50"/>
      <c r="HS295" s="50"/>
      <c r="HT295" s="50"/>
      <c r="HU295" s="50"/>
      <c r="HV295" s="50"/>
      <c r="HW295" s="50"/>
      <c r="HX295" s="50"/>
      <c r="HY295" s="50"/>
      <c r="HZ295" s="50"/>
      <c r="IA295" s="50"/>
      <c r="IB295" s="50"/>
      <c r="IC295" s="50"/>
      <c r="ID295" s="50"/>
      <c r="IE295" s="50"/>
      <c r="IF295" s="50"/>
      <c r="IG295" s="50"/>
      <c r="IH295" s="50"/>
      <c r="II295" s="50"/>
      <c r="IJ295" s="50"/>
      <c r="IK295" s="50"/>
      <c r="IL295" s="50"/>
      <c r="IM295" s="50"/>
      <c r="IN295" s="50"/>
      <c r="IO295" s="50"/>
      <c r="IP295" s="50"/>
      <c r="IQ295" s="50"/>
      <c r="IR295" s="50"/>
      <c r="IS295" s="50"/>
      <c r="IT295" s="50"/>
      <c r="IU295" s="50"/>
      <c r="IV295" s="50"/>
    </row>
    <row r="296" spans="1:256" s="249" customFormat="1" x14ac:dyDescent="0.2">
      <c r="A296" s="246"/>
      <c r="B296" s="233"/>
      <c r="C296" s="242"/>
      <c r="D296" s="50"/>
      <c r="E296" s="248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  <c r="GG296" s="50"/>
      <c r="GH296" s="50"/>
      <c r="GI296" s="50"/>
      <c r="GJ296" s="50"/>
      <c r="GK296" s="50"/>
      <c r="GL296" s="50"/>
      <c r="GM296" s="50"/>
      <c r="GN296" s="50"/>
      <c r="GO296" s="50"/>
      <c r="GP296" s="50"/>
      <c r="GQ296" s="50"/>
      <c r="GR296" s="50"/>
      <c r="GS296" s="50"/>
      <c r="GT296" s="50"/>
      <c r="GU296" s="50"/>
      <c r="GV296" s="50"/>
      <c r="GW296" s="50"/>
      <c r="GX296" s="50"/>
      <c r="GY296" s="50"/>
      <c r="GZ296" s="50"/>
      <c r="HA296" s="50"/>
      <c r="HB296" s="50"/>
      <c r="HC296" s="50"/>
      <c r="HD296" s="50"/>
      <c r="HE296" s="50"/>
      <c r="HF296" s="50"/>
      <c r="HG296" s="50"/>
      <c r="HH296" s="50"/>
      <c r="HI296" s="50"/>
      <c r="HJ296" s="50"/>
      <c r="HK296" s="50"/>
      <c r="HL296" s="50"/>
      <c r="HM296" s="50"/>
      <c r="HN296" s="50"/>
      <c r="HO296" s="50"/>
      <c r="HP296" s="50"/>
      <c r="HQ296" s="50"/>
      <c r="HR296" s="50"/>
      <c r="HS296" s="50"/>
      <c r="HT296" s="50"/>
      <c r="HU296" s="50"/>
      <c r="HV296" s="50"/>
      <c r="HW296" s="50"/>
      <c r="HX296" s="50"/>
      <c r="HY296" s="50"/>
      <c r="HZ296" s="50"/>
      <c r="IA296" s="50"/>
      <c r="IB296" s="50"/>
      <c r="IC296" s="50"/>
      <c r="ID296" s="50"/>
      <c r="IE296" s="50"/>
      <c r="IF296" s="50"/>
      <c r="IG296" s="50"/>
      <c r="IH296" s="50"/>
      <c r="II296" s="50"/>
      <c r="IJ296" s="50"/>
      <c r="IK296" s="50"/>
      <c r="IL296" s="50"/>
      <c r="IM296" s="50"/>
      <c r="IN296" s="50"/>
      <c r="IO296" s="50"/>
      <c r="IP296" s="50"/>
      <c r="IQ296" s="50"/>
      <c r="IR296" s="50"/>
      <c r="IS296" s="50"/>
      <c r="IT296" s="50"/>
      <c r="IU296" s="50"/>
      <c r="IV296" s="50"/>
    </row>
    <row r="297" spans="1:256" s="249" customFormat="1" x14ac:dyDescent="0.2">
      <c r="A297" s="246"/>
      <c r="B297" s="233"/>
      <c r="C297" s="242"/>
      <c r="D297" s="50"/>
      <c r="E297" s="248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  <c r="GG297" s="50"/>
      <c r="GH297" s="50"/>
      <c r="GI297" s="50"/>
      <c r="GJ297" s="50"/>
      <c r="GK297" s="50"/>
      <c r="GL297" s="50"/>
      <c r="GM297" s="50"/>
      <c r="GN297" s="50"/>
      <c r="GO297" s="50"/>
      <c r="GP297" s="50"/>
      <c r="GQ297" s="50"/>
      <c r="GR297" s="50"/>
      <c r="GS297" s="50"/>
      <c r="GT297" s="50"/>
      <c r="GU297" s="50"/>
      <c r="GV297" s="50"/>
      <c r="GW297" s="50"/>
      <c r="GX297" s="50"/>
      <c r="GY297" s="50"/>
      <c r="GZ297" s="50"/>
      <c r="HA297" s="50"/>
      <c r="HB297" s="50"/>
      <c r="HC297" s="50"/>
      <c r="HD297" s="50"/>
      <c r="HE297" s="50"/>
      <c r="HF297" s="50"/>
      <c r="HG297" s="50"/>
      <c r="HH297" s="50"/>
      <c r="HI297" s="50"/>
      <c r="HJ297" s="50"/>
      <c r="HK297" s="50"/>
      <c r="HL297" s="50"/>
      <c r="HM297" s="50"/>
      <c r="HN297" s="50"/>
      <c r="HO297" s="50"/>
      <c r="HP297" s="50"/>
      <c r="HQ297" s="50"/>
      <c r="HR297" s="50"/>
      <c r="HS297" s="50"/>
      <c r="HT297" s="50"/>
      <c r="HU297" s="50"/>
      <c r="HV297" s="50"/>
      <c r="HW297" s="50"/>
      <c r="HX297" s="50"/>
      <c r="HY297" s="50"/>
      <c r="HZ297" s="50"/>
      <c r="IA297" s="50"/>
      <c r="IB297" s="50"/>
      <c r="IC297" s="50"/>
      <c r="ID297" s="50"/>
      <c r="IE297" s="50"/>
      <c r="IF297" s="50"/>
      <c r="IG297" s="50"/>
      <c r="IH297" s="50"/>
      <c r="II297" s="50"/>
      <c r="IJ297" s="50"/>
      <c r="IK297" s="50"/>
      <c r="IL297" s="50"/>
      <c r="IM297" s="50"/>
      <c r="IN297" s="50"/>
      <c r="IO297" s="50"/>
      <c r="IP297" s="50"/>
      <c r="IQ297" s="50"/>
      <c r="IR297" s="50"/>
      <c r="IS297" s="50"/>
      <c r="IT297" s="50"/>
      <c r="IU297" s="50"/>
      <c r="IV297" s="50"/>
    </row>
    <row r="298" spans="1:256" s="249" customFormat="1" x14ac:dyDescent="0.2">
      <c r="A298" s="246"/>
      <c r="B298" s="233"/>
      <c r="C298" s="242"/>
      <c r="D298" s="50"/>
      <c r="E298" s="248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  <c r="GL298" s="50"/>
      <c r="GM298" s="50"/>
      <c r="GN298" s="50"/>
      <c r="GO298" s="50"/>
      <c r="GP298" s="50"/>
      <c r="GQ298" s="50"/>
      <c r="GR298" s="50"/>
      <c r="GS298" s="50"/>
      <c r="GT298" s="50"/>
      <c r="GU298" s="50"/>
      <c r="GV298" s="50"/>
      <c r="GW298" s="50"/>
      <c r="GX298" s="50"/>
      <c r="GY298" s="50"/>
      <c r="GZ298" s="50"/>
      <c r="HA298" s="50"/>
      <c r="HB298" s="50"/>
      <c r="HC298" s="50"/>
      <c r="HD298" s="50"/>
      <c r="HE298" s="50"/>
      <c r="HF298" s="50"/>
      <c r="HG298" s="50"/>
      <c r="HH298" s="50"/>
      <c r="HI298" s="50"/>
      <c r="HJ298" s="50"/>
      <c r="HK298" s="50"/>
      <c r="HL298" s="50"/>
      <c r="HM298" s="50"/>
      <c r="HN298" s="50"/>
      <c r="HO298" s="50"/>
      <c r="HP298" s="50"/>
      <c r="HQ298" s="50"/>
      <c r="HR298" s="50"/>
      <c r="HS298" s="50"/>
      <c r="HT298" s="50"/>
      <c r="HU298" s="50"/>
      <c r="HV298" s="50"/>
      <c r="HW298" s="50"/>
      <c r="HX298" s="50"/>
      <c r="HY298" s="50"/>
      <c r="HZ298" s="50"/>
      <c r="IA298" s="50"/>
      <c r="IB298" s="50"/>
      <c r="IC298" s="50"/>
      <c r="ID298" s="50"/>
      <c r="IE298" s="50"/>
      <c r="IF298" s="50"/>
      <c r="IG298" s="50"/>
      <c r="IH298" s="50"/>
      <c r="II298" s="50"/>
      <c r="IJ298" s="50"/>
      <c r="IK298" s="50"/>
      <c r="IL298" s="50"/>
      <c r="IM298" s="50"/>
      <c r="IN298" s="50"/>
      <c r="IO298" s="50"/>
      <c r="IP298" s="50"/>
      <c r="IQ298" s="50"/>
      <c r="IR298" s="50"/>
      <c r="IS298" s="50"/>
      <c r="IT298" s="50"/>
      <c r="IU298" s="50"/>
      <c r="IV298" s="50"/>
    </row>
    <row r="299" spans="1:256" s="249" customFormat="1" x14ac:dyDescent="0.2">
      <c r="A299" s="246"/>
      <c r="B299" s="233"/>
      <c r="C299" s="242"/>
      <c r="D299" s="50"/>
      <c r="E299" s="248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  <c r="GL299" s="50"/>
      <c r="GM299" s="50"/>
      <c r="GN299" s="50"/>
      <c r="GO299" s="50"/>
      <c r="GP299" s="50"/>
      <c r="GQ299" s="50"/>
      <c r="GR299" s="50"/>
      <c r="GS299" s="50"/>
      <c r="GT299" s="50"/>
      <c r="GU299" s="50"/>
      <c r="GV299" s="50"/>
      <c r="GW299" s="50"/>
      <c r="GX299" s="50"/>
      <c r="GY299" s="50"/>
      <c r="GZ299" s="50"/>
      <c r="HA299" s="50"/>
      <c r="HB299" s="50"/>
      <c r="HC299" s="50"/>
      <c r="HD299" s="50"/>
      <c r="HE299" s="50"/>
      <c r="HF299" s="50"/>
      <c r="HG299" s="50"/>
      <c r="HH299" s="50"/>
      <c r="HI299" s="50"/>
      <c r="HJ299" s="50"/>
      <c r="HK299" s="50"/>
      <c r="HL299" s="50"/>
      <c r="HM299" s="50"/>
      <c r="HN299" s="50"/>
      <c r="HO299" s="50"/>
      <c r="HP299" s="50"/>
      <c r="HQ299" s="50"/>
      <c r="HR299" s="50"/>
      <c r="HS299" s="50"/>
      <c r="HT299" s="50"/>
      <c r="HU299" s="50"/>
      <c r="HV299" s="50"/>
      <c r="HW299" s="50"/>
      <c r="HX299" s="50"/>
      <c r="HY299" s="50"/>
      <c r="HZ299" s="50"/>
      <c r="IA299" s="50"/>
      <c r="IB299" s="50"/>
      <c r="IC299" s="50"/>
      <c r="ID299" s="50"/>
      <c r="IE299" s="50"/>
      <c r="IF299" s="50"/>
      <c r="IG299" s="50"/>
      <c r="IH299" s="50"/>
      <c r="II299" s="50"/>
      <c r="IJ299" s="50"/>
      <c r="IK299" s="50"/>
      <c r="IL299" s="50"/>
      <c r="IM299" s="50"/>
      <c r="IN299" s="50"/>
      <c r="IO299" s="50"/>
      <c r="IP299" s="50"/>
      <c r="IQ299" s="50"/>
      <c r="IR299" s="50"/>
      <c r="IS299" s="50"/>
      <c r="IT299" s="50"/>
      <c r="IU299" s="50"/>
      <c r="IV299" s="50"/>
    </row>
    <row r="300" spans="1:256" s="249" customFormat="1" x14ac:dyDescent="0.2">
      <c r="A300" s="246"/>
      <c r="B300" s="233"/>
      <c r="C300" s="242"/>
      <c r="D300" s="50"/>
      <c r="E300" s="248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  <c r="GL300" s="50"/>
      <c r="GM300" s="50"/>
      <c r="GN300" s="50"/>
      <c r="GO300" s="50"/>
      <c r="GP300" s="50"/>
      <c r="GQ300" s="50"/>
      <c r="GR300" s="50"/>
      <c r="GS300" s="50"/>
      <c r="GT300" s="50"/>
      <c r="GU300" s="50"/>
      <c r="GV300" s="50"/>
      <c r="GW300" s="50"/>
      <c r="GX300" s="50"/>
      <c r="GY300" s="50"/>
      <c r="GZ300" s="50"/>
      <c r="HA300" s="50"/>
      <c r="HB300" s="50"/>
      <c r="HC300" s="50"/>
      <c r="HD300" s="50"/>
      <c r="HE300" s="50"/>
      <c r="HF300" s="50"/>
      <c r="HG300" s="50"/>
      <c r="HH300" s="50"/>
      <c r="HI300" s="50"/>
      <c r="HJ300" s="50"/>
      <c r="HK300" s="50"/>
      <c r="HL300" s="50"/>
      <c r="HM300" s="50"/>
      <c r="HN300" s="50"/>
      <c r="HO300" s="50"/>
      <c r="HP300" s="50"/>
      <c r="HQ300" s="50"/>
      <c r="HR300" s="50"/>
      <c r="HS300" s="50"/>
      <c r="HT300" s="50"/>
      <c r="HU300" s="50"/>
      <c r="HV300" s="50"/>
      <c r="HW300" s="50"/>
      <c r="HX300" s="50"/>
      <c r="HY300" s="50"/>
      <c r="HZ300" s="50"/>
      <c r="IA300" s="50"/>
      <c r="IB300" s="50"/>
      <c r="IC300" s="50"/>
      <c r="ID300" s="50"/>
      <c r="IE300" s="50"/>
      <c r="IF300" s="50"/>
      <c r="IG300" s="50"/>
      <c r="IH300" s="50"/>
      <c r="II300" s="50"/>
      <c r="IJ300" s="50"/>
      <c r="IK300" s="50"/>
      <c r="IL300" s="50"/>
      <c r="IM300" s="50"/>
      <c r="IN300" s="50"/>
      <c r="IO300" s="50"/>
      <c r="IP300" s="50"/>
      <c r="IQ300" s="50"/>
      <c r="IR300" s="50"/>
      <c r="IS300" s="50"/>
      <c r="IT300" s="50"/>
      <c r="IU300" s="50"/>
      <c r="IV300" s="50"/>
    </row>
    <row r="301" spans="1:256" s="249" customFormat="1" x14ac:dyDescent="0.2">
      <c r="A301" s="246"/>
      <c r="B301" s="233"/>
      <c r="C301" s="242"/>
      <c r="D301" s="50"/>
      <c r="E301" s="248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  <c r="GG301" s="50"/>
      <c r="GH301" s="50"/>
      <c r="GI301" s="50"/>
      <c r="GJ301" s="50"/>
      <c r="GK301" s="50"/>
      <c r="GL301" s="50"/>
      <c r="GM301" s="50"/>
      <c r="GN301" s="50"/>
      <c r="GO301" s="50"/>
      <c r="GP301" s="50"/>
      <c r="GQ301" s="50"/>
      <c r="GR301" s="50"/>
      <c r="GS301" s="50"/>
      <c r="GT301" s="50"/>
      <c r="GU301" s="50"/>
      <c r="GV301" s="50"/>
      <c r="GW301" s="50"/>
      <c r="GX301" s="50"/>
      <c r="GY301" s="50"/>
      <c r="GZ301" s="50"/>
      <c r="HA301" s="50"/>
      <c r="HB301" s="50"/>
      <c r="HC301" s="50"/>
      <c r="HD301" s="50"/>
      <c r="HE301" s="50"/>
      <c r="HF301" s="50"/>
      <c r="HG301" s="50"/>
      <c r="HH301" s="50"/>
      <c r="HI301" s="50"/>
      <c r="HJ301" s="50"/>
      <c r="HK301" s="50"/>
      <c r="HL301" s="50"/>
      <c r="HM301" s="50"/>
      <c r="HN301" s="50"/>
      <c r="HO301" s="50"/>
      <c r="HP301" s="50"/>
      <c r="HQ301" s="50"/>
      <c r="HR301" s="50"/>
      <c r="HS301" s="50"/>
      <c r="HT301" s="50"/>
      <c r="HU301" s="50"/>
      <c r="HV301" s="50"/>
      <c r="HW301" s="50"/>
      <c r="HX301" s="50"/>
      <c r="HY301" s="50"/>
      <c r="HZ301" s="50"/>
      <c r="IA301" s="50"/>
      <c r="IB301" s="50"/>
      <c r="IC301" s="50"/>
      <c r="ID301" s="50"/>
      <c r="IE301" s="50"/>
      <c r="IF301" s="50"/>
      <c r="IG301" s="50"/>
      <c r="IH301" s="50"/>
      <c r="II301" s="50"/>
      <c r="IJ301" s="50"/>
      <c r="IK301" s="50"/>
      <c r="IL301" s="50"/>
      <c r="IM301" s="50"/>
      <c r="IN301" s="50"/>
      <c r="IO301" s="50"/>
      <c r="IP301" s="50"/>
      <c r="IQ301" s="50"/>
      <c r="IR301" s="50"/>
      <c r="IS301" s="50"/>
      <c r="IT301" s="50"/>
      <c r="IU301" s="50"/>
      <c r="IV301" s="50"/>
    </row>
    <row r="302" spans="1:256" s="249" customFormat="1" x14ac:dyDescent="0.2">
      <c r="A302" s="246"/>
      <c r="B302" s="233"/>
      <c r="C302" s="242"/>
      <c r="D302" s="50"/>
      <c r="E302" s="248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  <c r="GG302" s="50"/>
      <c r="GH302" s="50"/>
      <c r="GI302" s="50"/>
      <c r="GJ302" s="50"/>
      <c r="GK302" s="50"/>
      <c r="GL302" s="50"/>
      <c r="GM302" s="50"/>
      <c r="GN302" s="50"/>
      <c r="GO302" s="50"/>
      <c r="GP302" s="50"/>
      <c r="GQ302" s="50"/>
      <c r="GR302" s="50"/>
      <c r="GS302" s="50"/>
      <c r="GT302" s="50"/>
      <c r="GU302" s="50"/>
      <c r="GV302" s="50"/>
      <c r="GW302" s="50"/>
      <c r="GX302" s="50"/>
      <c r="GY302" s="50"/>
      <c r="GZ302" s="50"/>
      <c r="HA302" s="50"/>
      <c r="HB302" s="50"/>
      <c r="HC302" s="50"/>
      <c r="HD302" s="50"/>
      <c r="HE302" s="50"/>
      <c r="HF302" s="50"/>
      <c r="HG302" s="50"/>
      <c r="HH302" s="50"/>
      <c r="HI302" s="50"/>
      <c r="HJ302" s="50"/>
      <c r="HK302" s="50"/>
      <c r="HL302" s="50"/>
      <c r="HM302" s="50"/>
      <c r="HN302" s="50"/>
      <c r="HO302" s="50"/>
      <c r="HP302" s="50"/>
      <c r="HQ302" s="50"/>
      <c r="HR302" s="50"/>
      <c r="HS302" s="50"/>
      <c r="HT302" s="50"/>
      <c r="HU302" s="50"/>
      <c r="HV302" s="50"/>
      <c r="HW302" s="50"/>
      <c r="HX302" s="50"/>
      <c r="HY302" s="50"/>
      <c r="HZ302" s="50"/>
      <c r="IA302" s="50"/>
      <c r="IB302" s="50"/>
      <c r="IC302" s="50"/>
      <c r="ID302" s="50"/>
      <c r="IE302" s="50"/>
      <c r="IF302" s="50"/>
      <c r="IG302" s="50"/>
      <c r="IH302" s="50"/>
      <c r="II302" s="50"/>
      <c r="IJ302" s="50"/>
      <c r="IK302" s="50"/>
      <c r="IL302" s="50"/>
      <c r="IM302" s="50"/>
      <c r="IN302" s="50"/>
      <c r="IO302" s="50"/>
      <c r="IP302" s="50"/>
      <c r="IQ302" s="50"/>
      <c r="IR302" s="50"/>
      <c r="IS302" s="50"/>
      <c r="IT302" s="50"/>
      <c r="IU302" s="50"/>
      <c r="IV302" s="50"/>
    </row>
    <row r="303" spans="1:256" s="249" customFormat="1" x14ac:dyDescent="0.2">
      <c r="A303" s="246"/>
      <c r="B303" s="233"/>
      <c r="C303" s="242"/>
      <c r="D303" s="50"/>
      <c r="E303" s="248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  <c r="GL303" s="50"/>
      <c r="GM303" s="50"/>
      <c r="GN303" s="50"/>
      <c r="GO303" s="50"/>
      <c r="GP303" s="50"/>
      <c r="GQ303" s="50"/>
      <c r="GR303" s="50"/>
      <c r="GS303" s="50"/>
      <c r="GT303" s="50"/>
      <c r="GU303" s="50"/>
      <c r="GV303" s="50"/>
      <c r="GW303" s="50"/>
      <c r="GX303" s="50"/>
      <c r="GY303" s="50"/>
      <c r="GZ303" s="50"/>
      <c r="HA303" s="50"/>
      <c r="HB303" s="50"/>
      <c r="HC303" s="50"/>
      <c r="HD303" s="50"/>
      <c r="HE303" s="50"/>
      <c r="HF303" s="50"/>
      <c r="HG303" s="50"/>
      <c r="HH303" s="50"/>
      <c r="HI303" s="50"/>
      <c r="HJ303" s="50"/>
      <c r="HK303" s="50"/>
      <c r="HL303" s="50"/>
      <c r="HM303" s="50"/>
      <c r="HN303" s="50"/>
      <c r="HO303" s="50"/>
      <c r="HP303" s="50"/>
      <c r="HQ303" s="50"/>
      <c r="HR303" s="50"/>
      <c r="HS303" s="50"/>
      <c r="HT303" s="50"/>
      <c r="HU303" s="50"/>
      <c r="HV303" s="50"/>
      <c r="HW303" s="50"/>
      <c r="HX303" s="50"/>
      <c r="HY303" s="50"/>
      <c r="HZ303" s="50"/>
      <c r="IA303" s="50"/>
      <c r="IB303" s="50"/>
      <c r="IC303" s="50"/>
      <c r="ID303" s="50"/>
      <c r="IE303" s="50"/>
      <c r="IF303" s="50"/>
      <c r="IG303" s="50"/>
      <c r="IH303" s="50"/>
      <c r="II303" s="50"/>
      <c r="IJ303" s="50"/>
      <c r="IK303" s="50"/>
      <c r="IL303" s="50"/>
      <c r="IM303" s="50"/>
      <c r="IN303" s="50"/>
      <c r="IO303" s="50"/>
      <c r="IP303" s="50"/>
      <c r="IQ303" s="50"/>
      <c r="IR303" s="50"/>
      <c r="IS303" s="50"/>
      <c r="IT303" s="50"/>
      <c r="IU303" s="50"/>
      <c r="IV303" s="50"/>
    </row>
    <row r="304" spans="1:256" s="249" customFormat="1" x14ac:dyDescent="0.2">
      <c r="A304" s="246"/>
      <c r="B304" s="233"/>
      <c r="C304" s="242"/>
      <c r="D304" s="50"/>
      <c r="E304" s="248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  <c r="GL304" s="50"/>
      <c r="GM304" s="50"/>
      <c r="GN304" s="50"/>
      <c r="GO304" s="50"/>
      <c r="GP304" s="50"/>
      <c r="GQ304" s="50"/>
      <c r="GR304" s="50"/>
      <c r="GS304" s="50"/>
      <c r="GT304" s="50"/>
      <c r="GU304" s="50"/>
      <c r="GV304" s="50"/>
      <c r="GW304" s="50"/>
      <c r="GX304" s="50"/>
      <c r="GY304" s="50"/>
      <c r="GZ304" s="50"/>
      <c r="HA304" s="50"/>
      <c r="HB304" s="50"/>
      <c r="HC304" s="50"/>
      <c r="HD304" s="50"/>
      <c r="HE304" s="50"/>
      <c r="HF304" s="50"/>
      <c r="HG304" s="50"/>
      <c r="HH304" s="50"/>
      <c r="HI304" s="50"/>
      <c r="HJ304" s="50"/>
      <c r="HK304" s="50"/>
      <c r="HL304" s="50"/>
      <c r="HM304" s="50"/>
      <c r="HN304" s="50"/>
      <c r="HO304" s="50"/>
      <c r="HP304" s="50"/>
      <c r="HQ304" s="50"/>
      <c r="HR304" s="50"/>
      <c r="HS304" s="50"/>
      <c r="HT304" s="50"/>
      <c r="HU304" s="50"/>
      <c r="HV304" s="50"/>
      <c r="HW304" s="50"/>
      <c r="HX304" s="50"/>
      <c r="HY304" s="50"/>
      <c r="HZ304" s="50"/>
      <c r="IA304" s="50"/>
      <c r="IB304" s="50"/>
      <c r="IC304" s="50"/>
      <c r="ID304" s="50"/>
      <c r="IE304" s="50"/>
      <c r="IF304" s="50"/>
      <c r="IG304" s="50"/>
      <c r="IH304" s="50"/>
      <c r="II304" s="50"/>
      <c r="IJ304" s="50"/>
      <c r="IK304" s="50"/>
      <c r="IL304" s="50"/>
      <c r="IM304" s="50"/>
      <c r="IN304" s="50"/>
      <c r="IO304" s="50"/>
      <c r="IP304" s="50"/>
      <c r="IQ304" s="50"/>
      <c r="IR304" s="50"/>
      <c r="IS304" s="50"/>
      <c r="IT304" s="50"/>
      <c r="IU304" s="50"/>
      <c r="IV304" s="50"/>
    </row>
    <row r="305" spans="1:256" s="249" customFormat="1" x14ac:dyDescent="0.2">
      <c r="A305" s="246"/>
      <c r="B305" s="233"/>
      <c r="C305" s="242"/>
      <c r="D305" s="50"/>
      <c r="E305" s="248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  <c r="GL305" s="50"/>
      <c r="GM305" s="50"/>
      <c r="GN305" s="50"/>
      <c r="GO305" s="50"/>
      <c r="GP305" s="50"/>
      <c r="GQ305" s="50"/>
      <c r="GR305" s="50"/>
      <c r="GS305" s="50"/>
      <c r="GT305" s="50"/>
      <c r="GU305" s="50"/>
      <c r="GV305" s="50"/>
      <c r="GW305" s="50"/>
      <c r="GX305" s="50"/>
      <c r="GY305" s="50"/>
      <c r="GZ305" s="50"/>
      <c r="HA305" s="50"/>
      <c r="HB305" s="50"/>
      <c r="HC305" s="50"/>
      <c r="HD305" s="50"/>
      <c r="HE305" s="50"/>
      <c r="HF305" s="50"/>
      <c r="HG305" s="50"/>
      <c r="HH305" s="50"/>
      <c r="HI305" s="50"/>
      <c r="HJ305" s="50"/>
      <c r="HK305" s="50"/>
      <c r="HL305" s="50"/>
      <c r="HM305" s="50"/>
      <c r="HN305" s="50"/>
      <c r="HO305" s="50"/>
      <c r="HP305" s="50"/>
      <c r="HQ305" s="50"/>
      <c r="HR305" s="50"/>
      <c r="HS305" s="50"/>
      <c r="HT305" s="50"/>
      <c r="HU305" s="50"/>
      <c r="HV305" s="50"/>
      <c r="HW305" s="50"/>
      <c r="HX305" s="50"/>
      <c r="HY305" s="50"/>
      <c r="HZ305" s="50"/>
      <c r="IA305" s="50"/>
      <c r="IB305" s="50"/>
      <c r="IC305" s="50"/>
      <c r="ID305" s="50"/>
      <c r="IE305" s="50"/>
      <c r="IF305" s="50"/>
      <c r="IG305" s="50"/>
      <c r="IH305" s="50"/>
      <c r="II305" s="50"/>
      <c r="IJ305" s="50"/>
      <c r="IK305" s="50"/>
      <c r="IL305" s="50"/>
      <c r="IM305" s="50"/>
      <c r="IN305" s="50"/>
      <c r="IO305" s="50"/>
      <c r="IP305" s="50"/>
      <c r="IQ305" s="50"/>
      <c r="IR305" s="50"/>
      <c r="IS305" s="50"/>
      <c r="IT305" s="50"/>
      <c r="IU305" s="50"/>
      <c r="IV305" s="50"/>
    </row>
    <row r="306" spans="1:256" s="249" customFormat="1" x14ac:dyDescent="0.2">
      <c r="A306" s="246"/>
      <c r="B306" s="233"/>
      <c r="C306" s="242"/>
      <c r="D306" s="50"/>
      <c r="E306" s="248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  <c r="GG306" s="50"/>
      <c r="GH306" s="50"/>
      <c r="GI306" s="50"/>
      <c r="GJ306" s="50"/>
      <c r="GK306" s="50"/>
      <c r="GL306" s="50"/>
      <c r="GM306" s="50"/>
      <c r="GN306" s="50"/>
      <c r="GO306" s="50"/>
      <c r="GP306" s="50"/>
      <c r="GQ306" s="50"/>
      <c r="GR306" s="50"/>
      <c r="GS306" s="50"/>
      <c r="GT306" s="50"/>
      <c r="GU306" s="50"/>
      <c r="GV306" s="50"/>
      <c r="GW306" s="50"/>
      <c r="GX306" s="50"/>
      <c r="GY306" s="50"/>
      <c r="GZ306" s="50"/>
      <c r="HA306" s="50"/>
      <c r="HB306" s="50"/>
      <c r="HC306" s="50"/>
      <c r="HD306" s="50"/>
      <c r="HE306" s="50"/>
      <c r="HF306" s="50"/>
      <c r="HG306" s="50"/>
      <c r="HH306" s="50"/>
      <c r="HI306" s="50"/>
      <c r="HJ306" s="50"/>
      <c r="HK306" s="50"/>
      <c r="HL306" s="50"/>
      <c r="HM306" s="50"/>
      <c r="HN306" s="50"/>
      <c r="HO306" s="50"/>
      <c r="HP306" s="50"/>
      <c r="HQ306" s="50"/>
      <c r="HR306" s="50"/>
      <c r="HS306" s="50"/>
      <c r="HT306" s="50"/>
      <c r="HU306" s="50"/>
      <c r="HV306" s="50"/>
      <c r="HW306" s="50"/>
      <c r="HX306" s="50"/>
      <c r="HY306" s="50"/>
      <c r="HZ306" s="50"/>
      <c r="IA306" s="50"/>
      <c r="IB306" s="50"/>
      <c r="IC306" s="50"/>
      <c r="ID306" s="50"/>
      <c r="IE306" s="50"/>
      <c r="IF306" s="50"/>
      <c r="IG306" s="50"/>
      <c r="IH306" s="50"/>
      <c r="II306" s="50"/>
      <c r="IJ306" s="50"/>
      <c r="IK306" s="50"/>
      <c r="IL306" s="50"/>
      <c r="IM306" s="50"/>
      <c r="IN306" s="50"/>
      <c r="IO306" s="50"/>
      <c r="IP306" s="50"/>
      <c r="IQ306" s="50"/>
      <c r="IR306" s="50"/>
      <c r="IS306" s="50"/>
      <c r="IT306" s="50"/>
      <c r="IU306" s="50"/>
      <c r="IV306" s="50"/>
    </row>
    <row r="307" spans="1:256" s="249" customFormat="1" x14ac:dyDescent="0.2">
      <c r="A307" s="246"/>
      <c r="B307" s="233"/>
      <c r="C307" s="242"/>
      <c r="D307" s="50"/>
      <c r="E307" s="248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  <c r="GG307" s="50"/>
      <c r="GH307" s="50"/>
      <c r="GI307" s="50"/>
      <c r="GJ307" s="50"/>
      <c r="GK307" s="50"/>
      <c r="GL307" s="50"/>
      <c r="GM307" s="50"/>
      <c r="GN307" s="50"/>
      <c r="GO307" s="50"/>
      <c r="GP307" s="50"/>
      <c r="GQ307" s="50"/>
      <c r="GR307" s="50"/>
      <c r="GS307" s="50"/>
      <c r="GT307" s="50"/>
      <c r="GU307" s="50"/>
      <c r="GV307" s="50"/>
      <c r="GW307" s="50"/>
      <c r="GX307" s="50"/>
      <c r="GY307" s="50"/>
      <c r="GZ307" s="50"/>
      <c r="HA307" s="50"/>
      <c r="HB307" s="50"/>
      <c r="HC307" s="50"/>
      <c r="HD307" s="50"/>
      <c r="HE307" s="50"/>
      <c r="HF307" s="50"/>
      <c r="HG307" s="50"/>
      <c r="HH307" s="50"/>
      <c r="HI307" s="50"/>
      <c r="HJ307" s="50"/>
      <c r="HK307" s="50"/>
      <c r="HL307" s="50"/>
      <c r="HM307" s="50"/>
      <c r="HN307" s="50"/>
      <c r="HO307" s="50"/>
      <c r="HP307" s="50"/>
      <c r="HQ307" s="50"/>
      <c r="HR307" s="50"/>
      <c r="HS307" s="50"/>
      <c r="HT307" s="50"/>
      <c r="HU307" s="50"/>
      <c r="HV307" s="50"/>
      <c r="HW307" s="50"/>
      <c r="HX307" s="50"/>
      <c r="HY307" s="50"/>
      <c r="HZ307" s="50"/>
      <c r="IA307" s="50"/>
      <c r="IB307" s="50"/>
      <c r="IC307" s="50"/>
      <c r="ID307" s="50"/>
      <c r="IE307" s="50"/>
      <c r="IF307" s="50"/>
      <c r="IG307" s="50"/>
      <c r="IH307" s="50"/>
      <c r="II307" s="50"/>
      <c r="IJ307" s="50"/>
      <c r="IK307" s="50"/>
      <c r="IL307" s="50"/>
      <c r="IM307" s="50"/>
      <c r="IN307" s="50"/>
      <c r="IO307" s="50"/>
      <c r="IP307" s="50"/>
      <c r="IQ307" s="50"/>
      <c r="IR307" s="50"/>
      <c r="IS307" s="50"/>
      <c r="IT307" s="50"/>
      <c r="IU307" s="50"/>
      <c r="IV307" s="50"/>
    </row>
    <row r="308" spans="1:256" s="249" customFormat="1" x14ac:dyDescent="0.2">
      <c r="A308" s="246"/>
      <c r="B308" s="233"/>
      <c r="C308" s="242"/>
      <c r="D308" s="50"/>
      <c r="E308" s="248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  <c r="GG308" s="50"/>
      <c r="GH308" s="50"/>
      <c r="GI308" s="50"/>
      <c r="GJ308" s="50"/>
      <c r="GK308" s="50"/>
      <c r="GL308" s="50"/>
      <c r="GM308" s="50"/>
      <c r="GN308" s="50"/>
      <c r="GO308" s="50"/>
      <c r="GP308" s="50"/>
      <c r="GQ308" s="50"/>
      <c r="GR308" s="50"/>
      <c r="GS308" s="50"/>
      <c r="GT308" s="50"/>
      <c r="GU308" s="50"/>
      <c r="GV308" s="50"/>
      <c r="GW308" s="50"/>
      <c r="GX308" s="50"/>
      <c r="GY308" s="50"/>
      <c r="GZ308" s="50"/>
      <c r="HA308" s="50"/>
      <c r="HB308" s="50"/>
      <c r="HC308" s="50"/>
      <c r="HD308" s="50"/>
      <c r="HE308" s="50"/>
      <c r="HF308" s="50"/>
      <c r="HG308" s="50"/>
      <c r="HH308" s="50"/>
      <c r="HI308" s="50"/>
      <c r="HJ308" s="50"/>
      <c r="HK308" s="50"/>
      <c r="HL308" s="50"/>
      <c r="HM308" s="50"/>
      <c r="HN308" s="50"/>
      <c r="HO308" s="50"/>
      <c r="HP308" s="50"/>
      <c r="HQ308" s="50"/>
      <c r="HR308" s="50"/>
      <c r="HS308" s="50"/>
      <c r="HT308" s="50"/>
      <c r="HU308" s="50"/>
      <c r="HV308" s="50"/>
      <c r="HW308" s="50"/>
      <c r="HX308" s="50"/>
      <c r="HY308" s="50"/>
      <c r="HZ308" s="50"/>
      <c r="IA308" s="50"/>
      <c r="IB308" s="50"/>
      <c r="IC308" s="50"/>
      <c r="ID308" s="50"/>
      <c r="IE308" s="50"/>
      <c r="IF308" s="50"/>
      <c r="IG308" s="50"/>
      <c r="IH308" s="50"/>
      <c r="II308" s="50"/>
      <c r="IJ308" s="50"/>
      <c r="IK308" s="50"/>
      <c r="IL308" s="50"/>
      <c r="IM308" s="50"/>
      <c r="IN308" s="50"/>
      <c r="IO308" s="50"/>
      <c r="IP308" s="50"/>
      <c r="IQ308" s="50"/>
      <c r="IR308" s="50"/>
      <c r="IS308" s="50"/>
      <c r="IT308" s="50"/>
      <c r="IU308" s="50"/>
      <c r="IV308" s="50"/>
    </row>
    <row r="309" spans="1:256" s="249" customFormat="1" x14ac:dyDescent="0.2">
      <c r="A309" s="246"/>
      <c r="B309" s="233"/>
      <c r="C309" s="242"/>
      <c r="D309" s="50"/>
      <c r="E309" s="248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  <c r="GG309" s="50"/>
      <c r="GH309" s="50"/>
      <c r="GI309" s="50"/>
      <c r="GJ309" s="50"/>
      <c r="GK309" s="50"/>
      <c r="GL309" s="50"/>
      <c r="GM309" s="50"/>
      <c r="GN309" s="50"/>
      <c r="GO309" s="50"/>
      <c r="GP309" s="50"/>
      <c r="GQ309" s="50"/>
      <c r="GR309" s="50"/>
      <c r="GS309" s="50"/>
      <c r="GT309" s="50"/>
      <c r="GU309" s="50"/>
      <c r="GV309" s="50"/>
      <c r="GW309" s="50"/>
      <c r="GX309" s="50"/>
      <c r="GY309" s="50"/>
      <c r="GZ309" s="50"/>
      <c r="HA309" s="50"/>
      <c r="HB309" s="50"/>
      <c r="HC309" s="50"/>
      <c r="HD309" s="50"/>
      <c r="HE309" s="50"/>
      <c r="HF309" s="50"/>
      <c r="HG309" s="50"/>
      <c r="HH309" s="50"/>
      <c r="HI309" s="50"/>
      <c r="HJ309" s="50"/>
      <c r="HK309" s="50"/>
      <c r="HL309" s="50"/>
      <c r="HM309" s="50"/>
      <c r="HN309" s="50"/>
      <c r="HO309" s="50"/>
      <c r="HP309" s="50"/>
      <c r="HQ309" s="50"/>
      <c r="HR309" s="50"/>
      <c r="HS309" s="50"/>
      <c r="HT309" s="50"/>
      <c r="HU309" s="50"/>
      <c r="HV309" s="50"/>
      <c r="HW309" s="50"/>
      <c r="HX309" s="50"/>
      <c r="HY309" s="50"/>
      <c r="HZ309" s="50"/>
      <c r="IA309" s="50"/>
      <c r="IB309" s="50"/>
      <c r="IC309" s="50"/>
      <c r="ID309" s="50"/>
      <c r="IE309" s="50"/>
      <c r="IF309" s="50"/>
      <c r="IG309" s="50"/>
      <c r="IH309" s="50"/>
      <c r="II309" s="50"/>
      <c r="IJ309" s="50"/>
      <c r="IK309" s="50"/>
      <c r="IL309" s="50"/>
      <c r="IM309" s="50"/>
      <c r="IN309" s="50"/>
      <c r="IO309" s="50"/>
      <c r="IP309" s="50"/>
      <c r="IQ309" s="50"/>
      <c r="IR309" s="50"/>
      <c r="IS309" s="50"/>
      <c r="IT309" s="50"/>
      <c r="IU309" s="50"/>
      <c r="IV309" s="50"/>
    </row>
    <row r="310" spans="1:256" s="249" customFormat="1" x14ac:dyDescent="0.2">
      <c r="A310" s="246"/>
      <c r="B310" s="233"/>
      <c r="C310" s="242"/>
      <c r="D310" s="50"/>
      <c r="E310" s="248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  <c r="GG310" s="50"/>
      <c r="GH310" s="50"/>
      <c r="GI310" s="50"/>
      <c r="GJ310" s="50"/>
      <c r="GK310" s="50"/>
      <c r="GL310" s="50"/>
      <c r="GM310" s="50"/>
      <c r="GN310" s="50"/>
      <c r="GO310" s="50"/>
      <c r="GP310" s="50"/>
      <c r="GQ310" s="50"/>
      <c r="GR310" s="50"/>
      <c r="GS310" s="50"/>
      <c r="GT310" s="50"/>
      <c r="GU310" s="50"/>
      <c r="GV310" s="50"/>
      <c r="GW310" s="50"/>
      <c r="GX310" s="50"/>
      <c r="GY310" s="50"/>
      <c r="GZ310" s="50"/>
      <c r="HA310" s="50"/>
      <c r="HB310" s="50"/>
      <c r="HC310" s="50"/>
      <c r="HD310" s="50"/>
      <c r="HE310" s="50"/>
      <c r="HF310" s="50"/>
      <c r="HG310" s="50"/>
      <c r="HH310" s="50"/>
      <c r="HI310" s="50"/>
      <c r="HJ310" s="50"/>
      <c r="HK310" s="50"/>
      <c r="HL310" s="50"/>
      <c r="HM310" s="50"/>
      <c r="HN310" s="50"/>
      <c r="HO310" s="50"/>
      <c r="HP310" s="50"/>
      <c r="HQ310" s="50"/>
      <c r="HR310" s="50"/>
      <c r="HS310" s="50"/>
      <c r="HT310" s="50"/>
      <c r="HU310" s="50"/>
      <c r="HV310" s="50"/>
      <c r="HW310" s="50"/>
      <c r="HX310" s="50"/>
      <c r="HY310" s="50"/>
      <c r="HZ310" s="50"/>
      <c r="IA310" s="50"/>
      <c r="IB310" s="50"/>
      <c r="IC310" s="50"/>
      <c r="ID310" s="50"/>
      <c r="IE310" s="50"/>
      <c r="IF310" s="50"/>
      <c r="IG310" s="50"/>
      <c r="IH310" s="50"/>
      <c r="II310" s="50"/>
      <c r="IJ310" s="50"/>
      <c r="IK310" s="50"/>
      <c r="IL310" s="50"/>
      <c r="IM310" s="50"/>
      <c r="IN310" s="50"/>
      <c r="IO310" s="50"/>
      <c r="IP310" s="50"/>
      <c r="IQ310" s="50"/>
      <c r="IR310" s="50"/>
      <c r="IS310" s="50"/>
      <c r="IT310" s="50"/>
      <c r="IU310" s="50"/>
      <c r="IV310" s="50"/>
    </row>
    <row r="311" spans="1:256" s="249" customFormat="1" x14ac:dyDescent="0.2">
      <c r="A311" s="246"/>
      <c r="B311" s="233"/>
      <c r="C311" s="242"/>
      <c r="D311" s="50"/>
      <c r="E311" s="248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  <c r="GL311" s="50"/>
      <c r="GM311" s="50"/>
      <c r="GN311" s="50"/>
      <c r="GO311" s="50"/>
      <c r="GP311" s="50"/>
      <c r="GQ311" s="50"/>
      <c r="GR311" s="50"/>
      <c r="GS311" s="50"/>
      <c r="GT311" s="50"/>
      <c r="GU311" s="50"/>
      <c r="GV311" s="50"/>
      <c r="GW311" s="50"/>
      <c r="GX311" s="50"/>
      <c r="GY311" s="50"/>
      <c r="GZ311" s="50"/>
      <c r="HA311" s="50"/>
      <c r="HB311" s="50"/>
      <c r="HC311" s="50"/>
      <c r="HD311" s="50"/>
      <c r="HE311" s="50"/>
      <c r="HF311" s="50"/>
      <c r="HG311" s="50"/>
      <c r="HH311" s="50"/>
      <c r="HI311" s="50"/>
      <c r="HJ311" s="50"/>
      <c r="HK311" s="50"/>
      <c r="HL311" s="50"/>
      <c r="HM311" s="50"/>
      <c r="HN311" s="50"/>
      <c r="HO311" s="50"/>
      <c r="HP311" s="50"/>
      <c r="HQ311" s="50"/>
      <c r="HR311" s="50"/>
      <c r="HS311" s="50"/>
      <c r="HT311" s="50"/>
      <c r="HU311" s="50"/>
      <c r="HV311" s="50"/>
      <c r="HW311" s="50"/>
      <c r="HX311" s="50"/>
      <c r="HY311" s="50"/>
      <c r="HZ311" s="50"/>
      <c r="IA311" s="50"/>
      <c r="IB311" s="50"/>
      <c r="IC311" s="50"/>
      <c r="ID311" s="50"/>
      <c r="IE311" s="50"/>
      <c r="IF311" s="50"/>
      <c r="IG311" s="50"/>
      <c r="IH311" s="50"/>
      <c r="II311" s="50"/>
      <c r="IJ311" s="50"/>
      <c r="IK311" s="50"/>
      <c r="IL311" s="50"/>
      <c r="IM311" s="50"/>
      <c r="IN311" s="50"/>
      <c r="IO311" s="50"/>
      <c r="IP311" s="50"/>
      <c r="IQ311" s="50"/>
      <c r="IR311" s="50"/>
      <c r="IS311" s="50"/>
      <c r="IT311" s="50"/>
      <c r="IU311" s="50"/>
      <c r="IV311" s="50"/>
    </row>
    <row r="312" spans="1:256" s="249" customFormat="1" x14ac:dyDescent="0.2">
      <c r="A312" s="246"/>
      <c r="B312" s="233"/>
      <c r="C312" s="242"/>
      <c r="D312" s="50"/>
      <c r="E312" s="248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  <c r="GG312" s="50"/>
      <c r="GH312" s="50"/>
      <c r="GI312" s="50"/>
      <c r="GJ312" s="50"/>
      <c r="GK312" s="50"/>
      <c r="GL312" s="50"/>
      <c r="GM312" s="50"/>
      <c r="GN312" s="50"/>
      <c r="GO312" s="50"/>
      <c r="GP312" s="50"/>
      <c r="GQ312" s="50"/>
      <c r="GR312" s="50"/>
      <c r="GS312" s="50"/>
      <c r="GT312" s="50"/>
      <c r="GU312" s="50"/>
      <c r="GV312" s="50"/>
      <c r="GW312" s="50"/>
      <c r="GX312" s="50"/>
      <c r="GY312" s="50"/>
      <c r="GZ312" s="50"/>
      <c r="HA312" s="50"/>
      <c r="HB312" s="50"/>
      <c r="HC312" s="50"/>
      <c r="HD312" s="50"/>
      <c r="HE312" s="50"/>
      <c r="HF312" s="50"/>
      <c r="HG312" s="50"/>
      <c r="HH312" s="50"/>
      <c r="HI312" s="50"/>
      <c r="HJ312" s="50"/>
      <c r="HK312" s="50"/>
      <c r="HL312" s="50"/>
      <c r="HM312" s="50"/>
      <c r="HN312" s="50"/>
      <c r="HO312" s="50"/>
      <c r="HP312" s="50"/>
      <c r="HQ312" s="50"/>
      <c r="HR312" s="50"/>
      <c r="HS312" s="50"/>
      <c r="HT312" s="50"/>
      <c r="HU312" s="50"/>
      <c r="HV312" s="50"/>
      <c r="HW312" s="50"/>
      <c r="HX312" s="50"/>
      <c r="HY312" s="50"/>
      <c r="HZ312" s="50"/>
      <c r="IA312" s="50"/>
      <c r="IB312" s="50"/>
      <c r="IC312" s="50"/>
      <c r="ID312" s="50"/>
      <c r="IE312" s="50"/>
      <c r="IF312" s="50"/>
      <c r="IG312" s="50"/>
      <c r="IH312" s="50"/>
      <c r="II312" s="50"/>
      <c r="IJ312" s="50"/>
      <c r="IK312" s="50"/>
      <c r="IL312" s="50"/>
      <c r="IM312" s="50"/>
      <c r="IN312" s="50"/>
      <c r="IO312" s="50"/>
      <c r="IP312" s="50"/>
      <c r="IQ312" s="50"/>
      <c r="IR312" s="50"/>
      <c r="IS312" s="50"/>
      <c r="IT312" s="50"/>
      <c r="IU312" s="50"/>
      <c r="IV312" s="50"/>
    </row>
    <row r="313" spans="1:256" s="249" customFormat="1" x14ac:dyDescent="0.2">
      <c r="A313" s="246"/>
      <c r="B313" s="233"/>
      <c r="C313" s="242"/>
      <c r="D313" s="50"/>
      <c r="E313" s="248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  <c r="GL313" s="50"/>
      <c r="GM313" s="50"/>
      <c r="GN313" s="50"/>
      <c r="GO313" s="50"/>
      <c r="GP313" s="50"/>
      <c r="GQ313" s="50"/>
      <c r="GR313" s="50"/>
      <c r="GS313" s="50"/>
      <c r="GT313" s="50"/>
      <c r="GU313" s="50"/>
      <c r="GV313" s="50"/>
      <c r="GW313" s="50"/>
      <c r="GX313" s="50"/>
      <c r="GY313" s="50"/>
      <c r="GZ313" s="50"/>
      <c r="HA313" s="50"/>
      <c r="HB313" s="50"/>
      <c r="HC313" s="50"/>
      <c r="HD313" s="50"/>
      <c r="HE313" s="50"/>
      <c r="HF313" s="50"/>
      <c r="HG313" s="50"/>
      <c r="HH313" s="50"/>
      <c r="HI313" s="50"/>
      <c r="HJ313" s="50"/>
      <c r="HK313" s="50"/>
      <c r="HL313" s="50"/>
      <c r="HM313" s="50"/>
      <c r="HN313" s="50"/>
      <c r="HO313" s="50"/>
      <c r="HP313" s="50"/>
      <c r="HQ313" s="50"/>
      <c r="HR313" s="50"/>
      <c r="HS313" s="50"/>
      <c r="HT313" s="50"/>
      <c r="HU313" s="50"/>
      <c r="HV313" s="50"/>
      <c r="HW313" s="50"/>
      <c r="HX313" s="50"/>
      <c r="HY313" s="50"/>
      <c r="HZ313" s="50"/>
      <c r="IA313" s="50"/>
      <c r="IB313" s="50"/>
      <c r="IC313" s="50"/>
      <c r="ID313" s="50"/>
      <c r="IE313" s="50"/>
      <c r="IF313" s="50"/>
      <c r="IG313" s="50"/>
      <c r="IH313" s="50"/>
      <c r="II313" s="50"/>
      <c r="IJ313" s="50"/>
      <c r="IK313" s="50"/>
      <c r="IL313" s="50"/>
      <c r="IM313" s="50"/>
      <c r="IN313" s="50"/>
      <c r="IO313" s="50"/>
      <c r="IP313" s="50"/>
      <c r="IQ313" s="50"/>
      <c r="IR313" s="50"/>
      <c r="IS313" s="50"/>
      <c r="IT313" s="50"/>
      <c r="IU313" s="50"/>
      <c r="IV313" s="50"/>
    </row>
    <row r="314" spans="1:256" s="249" customFormat="1" x14ac:dyDescent="0.2">
      <c r="A314" s="246"/>
      <c r="B314" s="233"/>
      <c r="C314" s="242"/>
      <c r="D314" s="50"/>
      <c r="E314" s="248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  <c r="GG314" s="50"/>
      <c r="GH314" s="50"/>
      <c r="GI314" s="50"/>
      <c r="GJ314" s="50"/>
      <c r="GK314" s="50"/>
      <c r="GL314" s="50"/>
      <c r="GM314" s="50"/>
      <c r="GN314" s="50"/>
      <c r="GO314" s="50"/>
      <c r="GP314" s="50"/>
      <c r="GQ314" s="50"/>
      <c r="GR314" s="50"/>
      <c r="GS314" s="50"/>
      <c r="GT314" s="50"/>
      <c r="GU314" s="50"/>
      <c r="GV314" s="50"/>
      <c r="GW314" s="50"/>
      <c r="GX314" s="50"/>
      <c r="GY314" s="50"/>
      <c r="GZ314" s="50"/>
      <c r="HA314" s="50"/>
      <c r="HB314" s="50"/>
      <c r="HC314" s="50"/>
      <c r="HD314" s="50"/>
      <c r="HE314" s="50"/>
      <c r="HF314" s="50"/>
      <c r="HG314" s="50"/>
      <c r="HH314" s="50"/>
      <c r="HI314" s="50"/>
      <c r="HJ314" s="50"/>
      <c r="HK314" s="50"/>
      <c r="HL314" s="50"/>
      <c r="HM314" s="50"/>
      <c r="HN314" s="50"/>
      <c r="HO314" s="50"/>
      <c r="HP314" s="50"/>
      <c r="HQ314" s="50"/>
      <c r="HR314" s="50"/>
      <c r="HS314" s="50"/>
      <c r="HT314" s="50"/>
      <c r="HU314" s="50"/>
      <c r="HV314" s="50"/>
      <c r="HW314" s="50"/>
      <c r="HX314" s="50"/>
      <c r="HY314" s="50"/>
      <c r="HZ314" s="50"/>
      <c r="IA314" s="50"/>
      <c r="IB314" s="50"/>
      <c r="IC314" s="50"/>
      <c r="ID314" s="50"/>
      <c r="IE314" s="50"/>
      <c r="IF314" s="50"/>
      <c r="IG314" s="50"/>
      <c r="IH314" s="50"/>
      <c r="II314" s="50"/>
      <c r="IJ314" s="50"/>
      <c r="IK314" s="50"/>
      <c r="IL314" s="50"/>
      <c r="IM314" s="50"/>
      <c r="IN314" s="50"/>
      <c r="IO314" s="50"/>
      <c r="IP314" s="50"/>
      <c r="IQ314" s="50"/>
      <c r="IR314" s="50"/>
      <c r="IS314" s="50"/>
      <c r="IT314" s="50"/>
      <c r="IU314" s="50"/>
      <c r="IV314" s="50"/>
    </row>
    <row r="315" spans="1:256" s="249" customFormat="1" x14ac:dyDescent="0.2">
      <c r="A315" s="246"/>
      <c r="B315" s="233"/>
      <c r="C315" s="242"/>
      <c r="D315" s="50"/>
      <c r="E315" s="248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  <c r="GL315" s="50"/>
      <c r="GM315" s="50"/>
      <c r="GN315" s="50"/>
      <c r="GO315" s="50"/>
      <c r="GP315" s="50"/>
      <c r="GQ315" s="50"/>
      <c r="GR315" s="50"/>
      <c r="GS315" s="50"/>
      <c r="GT315" s="50"/>
      <c r="GU315" s="50"/>
      <c r="GV315" s="50"/>
      <c r="GW315" s="50"/>
      <c r="GX315" s="50"/>
      <c r="GY315" s="50"/>
      <c r="GZ315" s="50"/>
      <c r="HA315" s="50"/>
      <c r="HB315" s="50"/>
      <c r="HC315" s="50"/>
      <c r="HD315" s="50"/>
      <c r="HE315" s="50"/>
      <c r="HF315" s="50"/>
      <c r="HG315" s="50"/>
      <c r="HH315" s="50"/>
      <c r="HI315" s="50"/>
      <c r="HJ315" s="50"/>
      <c r="HK315" s="50"/>
      <c r="HL315" s="50"/>
      <c r="HM315" s="50"/>
      <c r="HN315" s="50"/>
      <c r="HO315" s="50"/>
      <c r="HP315" s="50"/>
      <c r="HQ315" s="50"/>
      <c r="HR315" s="50"/>
      <c r="HS315" s="50"/>
      <c r="HT315" s="50"/>
      <c r="HU315" s="50"/>
      <c r="HV315" s="50"/>
      <c r="HW315" s="50"/>
      <c r="HX315" s="50"/>
      <c r="HY315" s="50"/>
      <c r="HZ315" s="50"/>
      <c r="IA315" s="50"/>
      <c r="IB315" s="50"/>
      <c r="IC315" s="50"/>
      <c r="ID315" s="50"/>
      <c r="IE315" s="50"/>
      <c r="IF315" s="50"/>
      <c r="IG315" s="50"/>
      <c r="IH315" s="50"/>
      <c r="II315" s="50"/>
      <c r="IJ315" s="50"/>
      <c r="IK315" s="50"/>
      <c r="IL315" s="50"/>
      <c r="IM315" s="50"/>
      <c r="IN315" s="50"/>
      <c r="IO315" s="50"/>
      <c r="IP315" s="50"/>
      <c r="IQ315" s="50"/>
      <c r="IR315" s="50"/>
      <c r="IS315" s="50"/>
      <c r="IT315" s="50"/>
      <c r="IU315" s="50"/>
      <c r="IV315" s="50"/>
    </row>
    <row r="316" spans="1:256" s="249" customFormat="1" x14ac:dyDescent="0.2">
      <c r="A316" s="246"/>
      <c r="B316" s="233"/>
      <c r="C316" s="242"/>
      <c r="D316" s="50"/>
      <c r="E316" s="248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  <c r="GG316" s="50"/>
      <c r="GH316" s="50"/>
      <c r="GI316" s="50"/>
      <c r="GJ316" s="50"/>
      <c r="GK316" s="50"/>
      <c r="GL316" s="50"/>
      <c r="GM316" s="50"/>
      <c r="GN316" s="50"/>
      <c r="GO316" s="50"/>
      <c r="GP316" s="50"/>
      <c r="GQ316" s="50"/>
      <c r="GR316" s="50"/>
      <c r="GS316" s="50"/>
      <c r="GT316" s="50"/>
      <c r="GU316" s="50"/>
      <c r="GV316" s="50"/>
      <c r="GW316" s="50"/>
      <c r="GX316" s="50"/>
      <c r="GY316" s="50"/>
      <c r="GZ316" s="50"/>
      <c r="HA316" s="50"/>
      <c r="HB316" s="50"/>
      <c r="HC316" s="50"/>
      <c r="HD316" s="50"/>
      <c r="HE316" s="50"/>
      <c r="HF316" s="50"/>
      <c r="HG316" s="50"/>
      <c r="HH316" s="50"/>
      <c r="HI316" s="50"/>
      <c r="HJ316" s="50"/>
      <c r="HK316" s="50"/>
      <c r="HL316" s="50"/>
      <c r="HM316" s="50"/>
      <c r="HN316" s="50"/>
      <c r="HO316" s="50"/>
      <c r="HP316" s="50"/>
      <c r="HQ316" s="50"/>
      <c r="HR316" s="50"/>
      <c r="HS316" s="50"/>
      <c r="HT316" s="50"/>
      <c r="HU316" s="50"/>
      <c r="HV316" s="50"/>
      <c r="HW316" s="50"/>
      <c r="HX316" s="50"/>
      <c r="HY316" s="50"/>
      <c r="HZ316" s="50"/>
      <c r="IA316" s="50"/>
      <c r="IB316" s="50"/>
      <c r="IC316" s="50"/>
      <c r="ID316" s="50"/>
      <c r="IE316" s="50"/>
      <c r="IF316" s="50"/>
      <c r="IG316" s="50"/>
      <c r="IH316" s="50"/>
      <c r="II316" s="50"/>
      <c r="IJ316" s="50"/>
      <c r="IK316" s="50"/>
      <c r="IL316" s="50"/>
      <c r="IM316" s="50"/>
      <c r="IN316" s="50"/>
      <c r="IO316" s="50"/>
      <c r="IP316" s="50"/>
      <c r="IQ316" s="50"/>
      <c r="IR316" s="50"/>
      <c r="IS316" s="50"/>
      <c r="IT316" s="50"/>
      <c r="IU316" s="50"/>
      <c r="IV316" s="50"/>
    </row>
    <row r="317" spans="1:256" s="249" customFormat="1" x14ac:dyDescent="0.2">
      <c r="A317" s="246"/>
      <c r="B317" s="233"/>
      <c r="C317" s="242"/>
      <c r="D317" s="50"/>
      <c r="E317" s="248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  <c r="GL317" s="50"/>
      <c r="GM317" s="50"/>
      <c r="GN317" s="50"/>
      <c r="GO317" s="50"/>
      <c r="GP317" s="50"/>
      <c r="GQ317" s="50"/>
      <c r="GR317" s="50"/>
      <c r="GS317" s="50"/>
      <c r="GT317" s="50"/>
      <c r="GU317" s="50"/>
      <c r="GV317" s="50"/>
      <c r="GW317" s="50"/>
      <c r="GX317" s="50"/>
      <c r="GY317" s="50"/>
      <c r="GZ317" s="50"/>
      <c r="HA317" s="50"/>
      <c r="HB317" s="50"/>
      <c r="HC317" s="50"/>
      <c r="HD317" s="50"/>
      <c r="HE317" s="50"/>
      <c r="HF317" s="50"/>
      <c r="HG317" s="50"/>
      <c r="HH317" s="50"/>
      <c r="HI317" s="50"/>
      <c r="HJ317" s="50"/>
      <c r="HK317" s="50"/>
      <c r="HL317" s="50"/>
      <c r="HM317" s="50"/>
      <c r="HN317" s="50"/>
      <c r="HO317" s="50"/>
      <c r="HP317" s="50"/>
      <c r="HQ317" s="50"/>
      <c r="HR317" s="50"/>
      <c r="HS317" s="50"/>
      <c r="HT317" s="50"/>
      <c r="HU317" s="50"/>
      <c r="HV317" s="50"/>
      <c r="HW317" s="50"/>
      <c r="HX317" s="50"/>
      <c r="HY317" s="50"/>
      <c r="HZ317" s="50"/>
      <c r="IA317" s="50"/>
      <c r="IB317" s="50"/>
      <c r="IC317" s="50"/>
      <c r="ID317" s="50"/>
      <c r="IE317" s="50"/>
      <c r="IF317" s="50"/>
      <c r="IG317" s="50"/>
      <c r="IH317" s="50"/>
      <c r="II317" s="50"/>
      <c r="IJ317" s="50"/>
      <c r="IK317" s="50"/>
      <c r="IL317" s="50"/>
      <c r="IM317" s="50"/>
      <c r="IN317" s="50"/>
      <c r="IO317" s="50"/>
      <c r="IP317" s="50"/>
      <c r="IQ317" s="50"/>
      <c r="IR317" s="50"/>
      <c r="IS317" s="50"/>
      <c r="IT317" s="50"/>
      <c r="IU317" s="50"/>
      <c r="IV317" s="50"/>
    </row>
    <row r="318" spans="1:256" s="249" customFormat="1" x14ac:dyDescent="0.2">
      <c r="A318" s="246"/>
      <c r="B318" s="233"/>
      <c r="C318" s="242"/>
      <c r="D318" s="50"/>
      <c r="E318" s="248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  <c r="FT318" s="50"/>
      <c r="FU318" s="50"/>
      <c r="FV318" s="50"/>
      <c r="FW318" s="50"/>
      <c r="FX318" s="50"/>
      <c r="FY318" s="50"/>
      <c r="FZ318" s="50"/>
      <c r="GA318" s="50"/>
      <c r="GB318" s="50"/>
      <c r="GC318" s="50"/>
      <c r="GD318" s="50"/>
      <c r="GE318" s="50"/>
      <c r="GF318" s="50"/>
      <c r="GG318" s="50"/>
      <c r="GH318" s="50"/>
      <c r="GI318" s="50"/>
      <c r="GJ318" s="50"/>
      <c r="GK318" s="50"/>
      <c r="GL318" s="50"/>
      <c r="GM318" s="50"/>
      <c r="GN318" s="50"/>
      <c r="GO318" s="50"/>
      <c r="GP318" s="50"/>
      <c r="GQ318" s="50"/>
      <c r="GR318" s="50"/>
      <c r="GS318" s="50"/>
      <c r="GT318" s="50"/>
      <c r="GU318" s="50"/>
      <c r="GV318" s="50"/>
      <c r="GW318" s="50"/>
      <c r="GX318" s="50"/>
      <c r="GY318" s="50"/>
      <c r="GZ318" s="50"/>
      <c r="HA318" s="50"/>
      <c r="HB318" s="50"/>
      <c r="HC318" s="50"/>
      <c r="HD318" s="50"/>
      <c r="HE318" s="50"/>
      <c r="HF318" s="50"/>
      <c r="HG318" s="50"/>
      <c r="HH318" s="50"/>
      <c r="HI318" s="50"/>
      <c r="HJ318" s="50"/>
      <c r="HK318" s="50"/>
      <c r="HL318" s="50"/>
      <c r="HM318" s="50"/>
      <c r="HN318" s="50"/>
      <c r="HO318" s="50"/>
      <c r="HP318" s="50"/>
      <c r="HQ318" s="50"/>
      <c r="HR318" s="50"/>
      <c r="HS318" s="50"/>
      <c r="HT318" s="50"/>
      <c r="HU318" s="50"/>
      <c r="HV318" s="50"/>
      <c r="HW318" s="50"/>
      <c r="HX318" s="50"/>
      <c r="HY318" s="50"/>
      <c r="HZ318" s="50"/>
      <c r="IA318" s="50"/>
      <c r="IB318" s="50"/>
      <c r="IC318" s="50"/>
      <c r="ID318" s="50"/>
      <c r="IE318" s="50"/>
      <c r="IF318" s="50"/>
      <c r="IG318" s="50"/>
      <c r="IH318" s="50"/>
      <c r="II318" s="50"/>
      <c r="IJ318" s="50"/>
      <c r="IK318" s="50"/>
      <c r="IL318" s="50"/>
      <c r="IM318" s="50"/>
      <c r="IN318" s="50"/>
      <c r="IO318" s="50"/>
      <c r="IP318" s="50"/>
      <c r="IQ318" s="50"/>
      <c r="IR318" s="50"/>
      <c r="IS318" s="50"/>
      <c r="IT318" s="50"/>
      <c r="IU318" s="50"/>
      <c r="IV318" s="50"/>
    </row>
    <row r="319" spans="1:256" s="249" customFormat="1" x14ac:dyDescent="0.2">
      <c r="A319" s="246"/>
      <c r="B319" s="233"/>
      <c r="C319" s="242"/>
      <c r="D319" s="50"/>
      <c r="E319" s="248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  <c r="GL319" s="50"/>
      <c r="GM319" s="50"/>
      <c r="GN319" s="50"/>
      <c r="GO319" s="50"/>
      <c r="GP319" s="50"/>
      <c r="GQ319" s="50"/>
      <c r="GR319" s="50"/>
      <c r="GS319" s="50"/>
      <c r="GT319" s="50"/>
      <c r="GU319" s="50"/>
      <c r="GV319" s="50"/>
      <c r="GW319" s="50"/>
      <c r="GX319" s="50"/>
      <c r="GY319" s="50"/>
      <c r="GZ319" s="50"/>
      <c r="HA319" s="50"/>
      <c r="HB319" s="50"/>
      <c r="HC319" s="50"/>
      <c r="HD319" s="50"/>
      <c r="HE319" s="50"/>
      <c r="HF319" s="50"/>
      <c r="HG319" s="50"/>
      <c r="HH319" s="50"/>
      <c r="HI319" s="50"/>
      <c r="HJ319" s="50"/>
      <c r="HK319" s="50"/>
      <c r="HL319" s="50"/>
      <c r="HM319" s="50"/>
      <c r="HN319" s="50"/>
      <c r="HO319" s="50"/>
      <c r="HP319" s="50"/>
      <c r="HQ319" s="50"/>
      <c r="HR319" s="50"/>
      <c r="HS319" s="50"/>
      <c r="HT319" s="50"/>
      <c r="HU319" s="50"/>
      <c r="HV319" s="50"/>
      <c r="HW319" s="50"/>
      <c r="HX319" s="50"/>
      <c r="HY319" s="50"/>
      <c r="HZ319" s="50"/>
      <c r="IA319" s="50"/>
      <c r="IB319" s="50"/>
      <c r="IC319" s="50"/>
      <c r="ID319" s="50"/>
      <c r="IE319" s="50"/>
      <c r="IF319" s="50"/>
      <c r="IG319" s="50"/>
      <c r="IH319" s="50"/>
      <c r="II319" s="50"/>
      <c r="IJ319" s="50"/>
      <c r="IK319" s="50"/>
      <c r="IL319" s="50"/>
      <c r="IM319" s="50"/>
      <c r="IN319" s="50"/>
      <c r="IO319" s="50"/>
      <c r="IP319" s="50"/>
      <c r="IQ319" s="50"/>
      <c r="IR319" s="50"/>
      <c r="IS319" s="50"/>
      <c r="IT319" s="50"/>
      <c r="IU319" s="50"/>
      <c r="IV319" s="50"/>
    </row>
    <row r="320" spans="1:256" s="249" customFormat="1" x14ac:dyDescent="0.2">
      <c r="A320" s="246"/>
      <c r="B320" s="233"/>
      <c r="C320" s="242"/>
      <c r="D320" s="50"/>
      <c r="E320" s="248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  <c r="FT320" s="50"/>
      <c r="FU320" s="50"/>
      <c r="FV320" s="50"/>
      <c r="FW320" s="50"/>
      <c r="FX320" s="50"/>
      <c r="FY320" s="50"/>
      <c r="FZ320" s="50"/>
      <c r="GA320" s="50"/>
      <c r="GB320" s="50"/>
      <c r="GC320" s="50"/>
      <c r="GD320" s="50"/>
      <c r="GE320" s="50"/>
      <c r="GF320" s="50"/>
      <c r="GG320" s="50"/>
      <c r="GH320" s="50"/>
      <c r="GI320" s="50"/>
      <c r="GJ320" s="50"/>
      <c r="GK320" s="50"/>
      <c r="GL320" s="50"/>
      <c r="GM320" s="50"/>
      <c r="GN320" s="50"/>
      <c r="GO320" s="50"/>
      <c r="GP320" s="50"/>
      <c r="GQ320" s="50"/>
      <c r="GR320" s="50"/>
      <c r="GS320" s="50"/>
      <c r="GT320" s="50"/>
      <c r="GU320" s="50"/>
      <c r="GV320" s="50"/>
      <c r="GW320" s="50"/>
      <c r="GX320" s="50"/>
      <c r="GY320" s="50"/>
      <c r="GZ320" s="50"/>
      <c r="HA320" s="50"/>
      <c r="HB320" s="50"/>
      <c r="HC320" s="50"/>
      <c r="HD320" s="50"/>
      <c r="HE320" s="50"/>
      <c r="HF320" s="50"/>
      <c r="HG320" s="50"/>
      <c r="HH320" s="50"/>
      <c r="HI320" s="50"/>
      <c r="HJ320" s="50"/>
      <c r="HK320" s="50"/>
      <c r="HL320" s="50"/>
      <c r="HM320" s="50"/>
      <c r="HN320" s="50"/>
      <c r="HO320" s="50"/>
      <c r="HP320" s="50"/>
      <c r="HQ320" s="50"/>
      <c r="HR320" s="50"/>
      <c r="HS320" s="50"/>
      <c r="HT320" s="50"/>
      <c r="HU320" s="50"/>
      <c r="HV320" s="50"/>
      <c r="HW320" s="50"/>
      <c r="HX320" s="50"/>
      <c r="HY320" s="50"/>
      <c r="HZ320" s="50"/>
      <c r="IA320" s="50"/>
      <c r="IB320" s="50"/>
      <c r="IC320" s="50"/>
      <c r="ID320" s="50"/>
      <c r="IE320" s="50"/>
      <c r="IF320" s="50"/>
      <c r="IG320" s="50"/>
      <c r="IH320" s="50"/>
      <c r="II320" s="50"/>
      <c r="IJ320" s="50"/>
      <c r="IK320" s="50"/>
      <c r="IL320" s="50"/>
      <c r="IM320" s="50"/>
      <c r="IN320" s="50"/>
      <c r="IO320" s="50"/>
      <c r="IP320" s="50"/>
      <c r="IQ320" s="50"/>
      <c r="IR320" s="50"/>
      <c r="IS320" s="50"/>
      <c r="IT320" s="50"/>
      <c r="IU320" s="50"/>
      <c r="IV320" s="50"/>
    </row>
    <row r="321" spans="1:256" s="249" customFormat="1" x14ac:dyDescent="0.2">
      <c r="A321" s="246"/>
      <c r="B321" s="233"/>
      <c r="C321" s="242"/>
      <c r="D321" s="50"/>
      <c r="E321" s="248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  <c r="FT321" s="50"/>
      <c r="FU321" s="50"/>
      <c r="FV321" s="50"/>
      <c r="FW321" s="50"/>
      <c r="FX321" s="50"/>
      <c r="FY321" s="50"/>
      <c r="FZ321" s="50"/>
      <c r="GA321" s="50"/>
      <c r="GB321" s="50"/>
      <c r="GC321" s="50"/>
      <c r="GD321" s="50"/>
      <c r="GE321" s="50"/>
      <c r="GF321" s="50"/>
      <c r="GG321" s="50"/>
      <c r="GH321" s="50"/>
      <c r="GI321" s="50"/>
      <c r="GJ321" s="50"/>
      <c r="GK321" s="50"/>
      <c r="GL321" s="50"/>
      <c r="GM321" s="50"/>
      <c r="GN321" s="50"/>
      <c r="GO321" s="50"/>
      <c r="GP321" s="50"/>
      <c r="GQ321" s="50"/>
      <c r="GR321" s="50"/>
      <c r="GS321" s="50"/>
      <c r="GT321" s="50"/>
      <c r="GU321" s="50"/>
      <c r="GV321" s="50"/>
      <c r="GW321" s="50"/>
      <c r="GX321" s="50"/>
      <c r="GY321" s="50"/>
      <c r="GZ321" s="50"/>
      <c r="HA321" s="50"/>
      <c r="HB321" s="50"/>
      <c r="HC321" s="50"/>
      <c r="HD321" s="50"/>
      <c r="HE321" s="50"/>
      <c r="HF321" s="50"/>
      <c r="HG321" s="50"/>
      <c r="HH321" s="50"/>
      <c r="HI321" s="50"/>
      <c r="HJ321" s="50"/>
      <c r="HK321" s="50"/>
      <c r="HL321" s="50"/>
      <c r="HM321" s="50"/>
      <c r="HN321" s="50"/>
      <c r="HO321" s="50"/>
      <c r="HP321" s="50"/>
      <c r="HQ321" s="50"/>
      <c r="HR321" s="50"/>
      <c r="HS321" s="50"/>
      <c r="HT321" s="50"/>
      <c r="HU321" s="50"/>
      <c r="HV321" s="50"/>
      <c r="HW321" s="50"/>
      <c r="HX321" s="50"/>
      <c r="HY321" s="50"/>
      <c r="HZ321" s="50"/>
      <c r="IA321" s="50"/>
      <c r="IB321" s="50"/>
      <c r="IC321" s="50"/>
      <c r="ID321" s="50"/>
      <c r="IE321" s="50"/>
      <c r="IF321" s="50"/>
      <c r="IG321" s="50"/>
      <c r="IH321" s="50"/>
      <c r="II321" s="50"/>
      <c r="IJ321" s="50"/>
      <c r="IK321" s="50"/>
      <c r="IL321" s="50"/>
      <c r="IM321" s="50"/>
      <c r="IN321" s="50"/>
      <c r="IO321" s="50"/>
      <c r="IP321" s="50"/>
      <c r="IQ321" s="50"/>
      <c r="IR321" s="50"/>
      <c r="IS321" s="50"/>
      <c r="IT321" s="50"/>
      <c r="IU321" s="50"/>
      <c r="IV321" s="50"/>
    </row>
    <row r="322" spans="1:256" s="249" customFormat="1" x14ac:dyDescent="0.2">
      <c r="A322" s="246"/>
      <c r="B322" s="233"/>
      <c r="C322" s="242"/>
      <c r="D322" s="50"/>
      <c r="E322" s="248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  <c r="GL322" s="50"/>
      <c r="GM322" s="50"/>
      <c r="GN322" s="50"/>
      <c r="GO322" s="50"/>
      <c r="GP322" s="50"/>
      <c r="GQ322" s="50"/>
      <c r="GR322" s="50"/>
      <c r="GS322" s="50"/>
      <c r="GT322" s="50"/>
      <c r="GU322" s="50"/>
      <c r="GV322" s="50"/>
      <c r="GW322" s="50"/>
      <c r="GX322" s="50"/>
      <c r="GY322" s="50"/>
      <c r="GZ322" s="50"/>
      <c r="HA322" s="50"/>
      <c r="HB322" s="50"/>
      <c r="HC322" s="50"/>
      <c r="HD322" s="50"/>
      <c r="HE322" s="50"/>
      <c r="HF322" s="50"/>
      <c r="HG322" s="50"/>
      <c r="HH322" s="50"/>
      <c r="HI322" s="50"/>
      <c r="HJ322" s="50"/>
      <c r="HK322" s="50"/>
      <c r="HL322" s="50"/>
      <c r="HM322" s="50"/>
      <c r="HN322" s="50"/>
      <c r="HO322" s="50"/>
      <c r="HP322" s="50"/>
      <c r="HQ322" s="50"/>
      <c r="HR322" s="50"/>
      <c r="HS322" s="50"/>
      <c r="HT322" s="50"/>
      <c r="HU322" s="50"/>
      <c r="HV322" s="50"/>
      <c r="HW322" s="50"/>
      <c r="HX322" s="50"/>
      <c r="HY322" s="50"/>
      <c r="HZ322" s="50"/>
      <c r="IA322" s="50"/>
      <c r="IB322" s="50"/>
      <c r="IC322" s="50"/>
      <c r="ID322" s="50"/>
      <c r="IE322" s="50"/>
      <c r="IF322" s="50"/>
      <c r="IG322" s="50"/>
      <c r="IH322" s="50"/>
      <c r="II322" s="50"/>
      <c r="IJ322" s="50"/>
      <c r="IK322" s="50"/>
      <c r="IL322" s="50"/>
      <c r="IM322" s="50"/>
      <c r="IN322" s="50"/>
      <c r="IO322" s="50"/>
      <c r="IP322" s="50"/>
      <c r="IQ322" s="50"/>
      <c r="IR322" s="50"/>
      <c r="IS322" s="50"/>
      <c r="IT322" s="50"/>
      <c r="IU322" s="50"/>
      <c r="IV322" s="50"/>
    </row>
    <row r="323" spans="1:256" s="249" customFormat="1" x14ac:dyDescent="0.2">
      <c r="A323" s="246"/>
      <c r="B323" s="233"/>
      <c r="C323" s="242"/>
      <c r="D323" s="50"/>
      <c r="E323" s="248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  <c r="GL323" s="50"/>
      <c r="GM323" s="50"/>
      <c r="GN323" s="50"/>
      <c r="GO323" s="50"/>
      <c r="GP323" s="50"/>
      <c r="GQ323" s="50"/>
      <c r="GR323" s="50"/>
      <c r="GS323" s="50"/>
      <c r="GT323" s="50"/>
      <c r="GU323" s="50"/>
      <c r="GV323" s="50"/>
      <c r="GW323" s="50"/>
      <c r="GX323" s="50"/>
      <c r="GY323" s="50"/>
      <c r="GZ323" s="50"/>
      <c r="HA323" s="50"/>
      <c r="HB323" s="50"/>
      <c r="HC323" s="50"/>
      <c r="HD323" s="50"/>
      <c r="HE323" s="50"/>
      <c r="HF323" s="50"/>
      <c r="HG323" s="50"/>
      <c r="HH323" s="50"/>
      <c r="HI323" s="50"/>
      <c r="HJ323" s="50"/>
      <c r="HK323" s="50"/>
      <c r="HL323" s="50"/>
      <c r="HM323" s="50"/>
      <c r="HN323" s="50"/>
      <c r="HO323" s="50"/>
      <c r="HP323" s="50"/>
      <c r="HQ323" s="50"/>
      <c r="HR323" s="50"/>
      <c r="HS323" s="50"/>
      <c r="HT323" s="50"/>
      <c r="HU323" s="50"/>
      <c r="HV323" s="50"/>
      <c r="HW323" s="50"/>
      <c r="HX323" s="50"/>
      <c r="HY323" s="50"/>
      <c r="HZ323" s="50"/>
      <c r="IA323" s="50"/>
      <c r="IB323" s="50"/>
      <c r="IC323" s="50"/>
      <c r="ID323" s="50"/>
      <c r="IE323" s="50"/>
      <c r="IF323" s="50"/>
      <c r="IG323" s="50"/>
      <c r="IH323" s="50"/>
      <c r="II323" s="50"/>
      <c r="IJ323" s="50"/>
      <c r="IK323" s="50"/>
      <c r="IL323" s="50"/>
      <c r="IM323" s="50"/>
      <c r="IN323" s="50"/>
      <c r="IO323" s="50"/>
      <c r="IP323" s="50"/>
      <c r="IQ323" s="50"/>
      <c r="IR323" s="50"/>
      <c r="IS323" s="50"/>
      <c r="IT323" s="50"/>
      <c r="IU323" s="50"/>
      <c r="IV323" s="50"/>
    </row>
    <row r="324" spans="1:256" s="249" customFormat="1" x14ac:dyDescent="0.2">
      <c r="A324" s="246"/>
      <c r="B324" s="233"/>
      <c r="C324" s="242"/>
      <c r="D324" s="50"/>
      <c r="E324" s="248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  <c r="GL324" s="50"/>
      <c r="GM324" s="50"/>
      <c r="GN324" s="50"/>
      <c r="GO324" s="50"/>
      <c r="GP324" s="50"/>
      <c r="GQ324" s="50"/>
      <c r="GR324" s="50"/>
      <c r="GS324" s="50"/>
      <c r="GT324" s="50"/>
      <c r="GU324" s="50"/>
      <c r="GV324" s="50"/>
      <c r="GW324" s="50"/>
      <c r="GX324" s="50"/>
      <c r="GY324" s="50"/>
      <c r="GZ324" s="50"/>
      <c r="HA324" s="50"/>
      <c r="HB324" s="50"/>
      <c r="HC324" s="50"/>
      <c r="HD324" s="50"/>
      <c r="HE324" s="50"/>
      <c r="HF324" s="50"/>
      <c r="HG324" s="50"/>
      <c r="HH324" s="50"/>
      <c r="HI324" s="50"/>
      <c r="HJ324" s="50"/>
      <c r="HK324" s="50"/>
      <c r="HL324" s="50"/>
      <c r="HM324" s="50"/>
      <c r="HN324" s="50"/>
      <c r="HO324" s="50"/>
      <c r="HP324" s="50"/>
      <c r="HQ324" s="50"/>
      <c r="HR324" s="50"/>
      <c r="HS324" s="50"/>
      <c r="HT324" s="50"/>
      <c r="HU324" s="50"/>
      <c r="HV324" s="50"/>
      <c r="HW324" s="50"/>
      <c r="HX324" s="50"/>
      <c r="HY324" s="50"/>
      <c r="HZ324" s="50"/>
      <c r="IA324" s="50"/>
      <c r="IB324" s="50"/>
      <c r="IC324" s="50"/>
      <c r="ID324" s="50"/>
      <c r="IE324" s="50"/>
      <c r="IF324" s="50"/>
      <c r="IG324" s="50"/>
      <c r="IH324" s="50"/>
      <c r="II324" s="50"/>
      <c r="IJ324" s="50"/>
      <c r="IK324" s="50"/>
      <c r="IL324" s="50"/>
      <c r="IM324" s="50"/>
      <c r="IN324" s="50"/>
      <c r="IO324" s="50"/>
      <c r="IP324" s="50"/>
      <c r="IQ324" s="50"/>
      <c r="IR324" s="50"/>
      <c r="IS324" s="50"/>
      <c r="IT324" s="50"/>
      <c r="IU324" s="50"/>
      <c r="IV324" s="50"/>
    </row>
    <row r="325" spans="1:256" s="249" customFormat="1" x14ac:dyDescent="0.2">
      <c r="A325" s="246"/>
      <c r="B325" s="233"/>
      <c r="C325" s="242"/>
      <c r="D325" s="50"/>
      <c r="E325" s="248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  <c r="FT325" s="50"/>
      <c r="FU325" s="50"/>
      <c r="FV325" s="50"/>
      <c r="FW325" s="50"/>
      <c r="FX325" s="50"/>
      <c r="FY325" s="50"/>
      <c r="FZ325" s="50"/>
      <c r="GA325" s="50"/>
      <c r="GB325" s="50"/>
      <c r="GC325" s="50"/>
      <c r="GD325" s="50"/>
      <c r="GE325" s="50"/>
      <c r="GF325" s="50"/>
      <c r="GG325" s="50"/>
      <c r="GH325" s="50"/>
      <c r="GI325" s="50"/>
      <c r="GJ325" s="50"/>
      <c r="GK325" s="50"/>
      <c r="GL325" s="50"/>
      <c r="GM325" s="50"/>
      <c r="GN325" s="50"/>
      <c r="GO325" s="50"/>
      <c r="GP325" s="50"/>
      <c r="GQ325" s="50"/>
      <c r="GR325" s="50"/>
      <c r="GS325" s="50"/>
      <c r="GT325" s="50"/>
      <c r="GU325" s="50"/>
      <c r="GV325" s="50"/>
      <c r="GW325" s="50"/>
      <c r="GX325" s="50"/>
      <c r="GY325" s="50"/>
      <c r="GZ325" s="50"/>
      <c r="HA325" s="50"/>
      <c r="HB325" s="50"/>
      <c r="HC325" s="50"/>
      <c r="HD325" s="50"/>
      <c r="HE325" s="50"/>
      <c r="HF325" s="50"/>
      <c r="HG325" s="50"/>
      <c r="HH325" s="50"/>
      <c r="HI325" s="50"/>
      <c r="HJ325" s="50"/>
      <c r="HK325" s="50"/>
      <c r="HL325" s="50"/>
      <c r="HM325" s="50"/>
      <c r="HN325" s="50"/>
      <c r="HO325" s="50"/>
      <c r="HP325" s="50"/>
      <c r="HQ325" s="50"/>
      <c r="HR325" s="50"/>
      <c r="HS325" s="50"/>
      <c r="HT325" s="50"/>
      <c r="HU325" s="50"/>
      <c r="HV325" s="50"/>
      <c r="HW325" s="50"/>
      <c r="HX325" s="50"/>
      <c r="HY325" s="50"/>
      <c r="HZ325" s="50"/>
      <c r="IA325" s="50"/>
      <c r="IB325" s="50"/>
      <c r="IC325" s="50"/>
      <c r="ID325" s="50"/>
      <c r="IE325" s="50"/>
      <c r="IF325" s="50"/>
      <c r="IG325" s="50"/>
      <c r="IH325" s="50"/>
      <c r="II325" s="50"/>
      <c r="IJ325" s="50"/>
      <c r="IK325" s="50"/>
      <c r="IL325" s="50"/>
      <c r="IM325" s="50"/>
      <c r="IN325" s="50"/>
      <c r="IO325" s="50"/>
      <c r="IP325" s="50"/>
      <c r="IQ325" s="50"/>
      <c r="IR325" s="50"/>
      <c r="IS325" s="50"/>
      <c r="IT325" s="50"/>
      <c r="IU325" s="50"/>
      <c r="IV325" s="50"/>
    </row>
    <row r="326" spans="1:256" s="249" customFormat="1" x14ac:dyDescent="0.2">
      <c r="A326" s="246"/>
      <c r="B326" s="233"/>
      <c r="C326" s="242"/>
      <c r="D326" s="50"/>
      <c r="E326" s="248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  <c r="FT326" s="50"/>
      <c r="FU326" s="50"/>
      <c r="FV326" s="50"/>
      <c r="FW326" s="50"/>
      <c r="FX326" s="50"/>
      <c r="FY326" s="50"/>
      <c r="FZ326" s="50"/>
      <c r="GA326" s="50"/>
      <c r="GB326" s="50"/>
      <c r="GC326" s="50"/>
      <c r="GD326" s="50"/>
      <c r="GE326" s="50"/>
      <c r="GF326" s="50"/>
      <c r="GG326" s="50"/>
      <c r="GH326" s="50"/>
      <c r="GI326" s="50"/>
      <c r="GJ326" s="50"/>
      <c r="GK326" s="50"/>
      <c r="GL326" s="50"/>
      <c r="GM326" s="50"/>
      <c r="GN326" s="50"/>
      <c r="GO326" s="50"/>
      <c r="GP326" s="50"/>
      <c r="GQ326" s="50"/>
      <c r="GR326" s="50"/>
      <c r="GS326" s="50"/>
      <c r="GT326" s="50"/>
      <c r="GU326" s="50"/>
      <c r="GV326" s="50"/>
      <c r="GW326" s="50"/>
      <c r="GX326" s="50"/>
      <c r="GY326" s="50"/>
      <c r="GZ326" s="50"/>
      <c r="HA326" s="50"/>
      <c r="HB326" s="50"/>
      <c r="HC326" s="50"/>
      <c r="HD326" s="50"/>
      <c r="HE326" s="50"/>
      <c r="HF326" s="50"/>
      <c r="HG326" s="50"/>
      <c r="HH326" s="50"/>
      <c r="HI326" s="50"/>
      <c r="HJ326" s="50"/>
      <c r="HK326" s="50"/>
      <c r="HL326" s="50"/>
      <c r="HM326" s="50"/>
      <c r="HN326" s="50"/>
      <c r="HO326" s="50"/>
      <c r="HP326" s="50"/>
      <c r="HQ326" s="50"/>
      <c r="HR326" s="50"/>
      <c r="HS326" s="50"/>
      <c r="HT326" s="50"/>
      <c r="HU326" s="50"/>
      <c r="HV326" s="50"/>
      <c r="HW326" s="50"/>
      <c r="HX326" s="50"/>
      <c r="HY326" s="50"/>
      <c r="HZ326" s="50"/>
      <c r="IA326" s="50"/>
      <c r="IB326" s="50"/>
      <c r="IC326" s="50"/>
      <c r="ID326" s="50"/>
      <c r="IE326" s="50"/>
      <c r="IF326" s="50"/>
      <c r="IG326" s="50"/>
      <c r="IH326" s="50"/>
      <c r="II326" s="50"/>
      <c r="IJ326" s="50"/>
      <c r="IK326" s="50"/>
      <c r="IL326" s="50"/>
      <c r="IM326" s="50"/>
      <c r="IN326" s="50"/>
      <c r="IO326" s="50"/>
      <c r="IP326" s="50"/>
      <c r="IQ326" s="50"/>
      <c r="IR326" s="50"/>
      <c r="IS326" s="50"/>
      <c r="IT326" s="50"/>
      <c r="IU326" s="50"/>
      <c r="IV326" s="50"/>
    </row>
    <row r="327" spans="1:256" s="249" customFormat="1" x14ac:dyDescent="0.2">
      <c r="A327" s="246"/>
      <c r="B327" s="233"/>
      <c r="C327" s="242"/>
      <c r="D327" s="50"/>
      <c r="E327" s="248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  <c r="FT327" s="50"/>
      <c r="FU327" s="50"/>
      <c r="FV327" s="50"/>
      <c r="FW327" s="50"/>
      <c r="FX327" s="50"/>
      <c r="FY327" s="50"/>
      <c r="FZ327" s="50"/>
      <c r="GA327" s="50"/>
      <c r="GB327" s="50"/>
      <c r="GC327" s="50"/>
      <c r="GD327" s="50"/>
      <c r="GE327" s="50"/>
      <c r="GF327" s="50"/>
      <c r="GG327" s="50"/>
      <c r="GH327" s="50"/>
      <c r="GI327" s="50"/>
      <c r="GJ327" s="50"/>
      <c r="GK327" s="50"/>
      <c r="GL327" s="50"/>
      <c r="GM327" s="50"/>
      <c r="GN327" s="50"/>
      <c r="GO327" s="50"/>
      <c r="GP327" s="50"/>
      <c r="GQ327" s="50"/>
      <c r="GR327" s="50"/>
      <c r="GS327" s="50"/>
      <c r="GT327" s="50"/>
      <c r="GU327" s="50"/>
      <c r="GV327" s="50"/>
      <c r="GW327" s="50"/>
      <c r="GX327" s="50"/>
      <c r="GY327" s="50"/>
      <c r="GZ327" s="50"/>
      <c r="HA327" s="50"/>
      <c r="HB327" s="50"/>
      <c r="HC327" s="50"/>
      <c r="HD327" s="50"/>
      <c r="HE327" s="50"/>
      <c r="HF327" s="50"/>
      <c r="HG327" s="50"/>
      <c r="HH327" s="50"/>
      <c r="HI327" s="50"/>
      <c r="HJ327" s="50"/>
      <c r="HK327" s="50"/>
      <c r="HL327" s="50"/>
      <c r="HM327" s="50"/>
      <c r="HN327" s="50"/>
      <c r="HO327" s="50"/>
      <c r="HP327" s="50"/>
      <c r="HQ327" s="50"/>
      <c r="HR327" s="50"/>
      <c r="HS327" s="50"/>
      <c r="HT327" s="50"/>
      <c r="HU327" s="50"/>
      <c r="HV327" s="50"/>
      <c r="HW327" s="50"/>
      <c r="HX327" s="50"/>
      <c r="HY327" s="50"/>
      <c r="HZ327" s="50"/>
      <c r="IA327" s="50"/>
      <c r="IB327" s="50"/>
      <c r="IC327" s="50"/>
      <c r="ID327" s="50"/>
      <c r="IE327" s="50"/>
      <c r="IF327" s="50"/>
      <c r="IG327" s="50"/>
      <c r="IH327" s="50"/>
      <c r="II327" s="50"/>
      <c r="IJ327" s="50"/>
      <c r="IK327" s="50"/>
      <c r="IL327" s="50"/>
      <c r="IM327" s="50"/>
      <c r="IN327" s="50"/>
      <c r="IO327" s="50"/>
      <c r="IP327" s="50"/>
      <c r="IQ327" s="50"/>
      <c r="IR327" s="50"/>
      <c r="IS327" s="50"/>
      <c r="IT327" s="50"/>
      <c r="IU327" s="50"/>
      <c r="IV327" s="50"/>
    </row>
    <row r="328" spans="1:256" s="249" customFormat="1" x14ac:dyDescent="0.2">
      <c r="A328" s="246"/>
      <c r="B328" s="233"/>
      <c r="C328" s="242"/>
      <c r="D328" s="50"/>
      <c r="E328" s="248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  <c r="FT328" s="50"/>
      <c r="FU328" s="50"/>
      <c r="FV328" s="50"/>
      <c r="FW328" s="50"/>
      <c r="FX328" s="50"/>
      <c r="FY328" s="50"/>
      <c r="FZ328" s="50"/>
      <c r="GA328" s="50"/>
      <c r="GB328" s="50"/>
      <c r="GC328" s="50"/>
      <c r="GD328" s="50"/>
      <c r="GE328" s="50"/>
      <c r="GF328" s="50"/>
      <c r="GG328" s="50"/>
      <c r="GH328" s="50"/>
      <c r="GI328" s="50"/>
      <c r="GJ328" s="50"/>
      <c r="GK328" s="50"/>
      <c r="GL328" s="50"/>
      <c r="GM328" s="50"/>
      <c r="GN328" s="50"/>
      <c r="GO328" s="50"/>
      <c r="GP328" s="50"/>
      <c r="GQ328" s="50"/>
      <c r="GR328" s="50"/>
      <c r="GS328" s="50"/>
      <c r="GT328" s="50"/>
      <c r="GU328" s="50"/>
      <c r="GV328" s="50"/>
      <c r="GW328" s="50"/>
      <c r="GX328" s="50"/>
      <c r="GY328" s="50"/>
      <c r="GZ328" s="50"/>
      <c r="HA328" s="50"/>
      <c r="HB328" s="50"/>
      <c r="HC328" s="50"/>
      <c r="HD328" s="50"/>
      <c r="HE328" s="50"/>
      <c r="HF328" s="50"/>
      <c r="HG328" s="50"/>
      <c r="HH328" s="50"/>
      <c r="HI328" s="50"/>
      <c r="HJ328" s="50"/>
      <c r="HK328" s="50"/>
      <c r="HL328" s="50"/>
      <c r="HM328" s="50"/>
      <c r="HN328" s="50"/>
      <c r="HO328" s="50"/>
      <c r="HP328" s="50"/>
      <c r="HQ328" s="50"/>
      <c r="HR328" s="50"/>
      <c r="HS328" s="50"/>
      <c r="HT328" s="50"/>
      <c r="HU328" s="50"/>
      <c r="HV328" s="50"/>
      <c r="HW328" s="50"/>
      <c r="HX328" s="50"/>
      <c r="HY328" s="50"/>
      <c r="HZ328" s="50"/>
      <c r="IA328" s="50"/>
      <c r="IB328" s="50"/>
      <c r="IC328" s="50"/>
      <c r="ID328" s="50"/>
      <c r="IE328" s="50"/>
      <c r="IF328" s="50"/>
      <c r="IG328" s="50"/>
      <c r="IH328" s="50"/>
      <c r="II328" s="50"/>
      <c r="IJ328" s="50"/>
      <c r="IK328" s="50"/>
      <c r="IL328" s="50"/>
      <c r="IM328" s="50"/>
      <c r="IN328" s="50"/>
      <c r="IO328" s="50"/>
      <c r="IP328" s="50"/>
      <c r="IQ328" s="50"/>
      <c r="IR328" s="50"/>
      <c r="IS328" s="50"/>
      <c r="IT328" s="50"/>
      <c r="IU328" s="50"/>
      <c r="IV328" s="50"/>
    </row>
    <row r="329" spans="1:256" s="249" customFormat="1" x14ac:dyDescent="0.2">
      <c r="A329" s="246"/>
      <c r="B329" s="233"/>
      <c r="C329" s="242"/>
      <c r="D329" s="50"/>
      <c r="E329" s="248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  <c r="FT329" s="50"/>
      <c r="FU329" s="50"/>
      <c r="FV329" s="50"/>
      <c r="FW329" s="50"/>
      <c r="FX329" s="50"/>
      <c r="FY329" s="50"/>
      <c r="FZ329" s="50"/>
      <c r="GA329" s="50"/>
      <c r="GB329" s="50"/>
      <c r="GC329" s="50"/>
      <c r="GD329" s="50"/>
      <c r="GE329" s="50"/>
      <c r="GF329" s="50"/>
      <c r="GG329" s="50"/>
      <c r="GH329" s="50"/>
      <c r="GI329" s="50"/>
      <c r="GJ329" s="50"/>
      <c r="GK329" s="50"/>
      <c r="GL329" s="50"/>
      <c r="GM329" s="50"/>
      <c r="GN329" s="50"/>
      <c r="GO329" s="50"/>
      <c r="GP329" s="50"/>
      <c r="GQ329" s="50"/>
      <c r="GR329" s="50"/>
      <c r="GS329" s="50"/>
      <c r="GT329" s="50"/>
      <c r="GU329" s="50"/>
      <c r="GV329" s="50"/>
      <c r="GW329" s="50"/>
      <c r="GX329" s="50"/>
      <c r="GY329" s="50"/>
      <c r="GZ329" s="50"/>
      <c r="HA329" s="50"/>
      <c r="HB329" s="50"/>
      <c r="HC329" s="50"/>
      <c r="HD329" s="50"/>
      <c r="HE329" s="50"/>
      <c r="HF329" s="50"/>
      <c r="HG329" s="50"/>
      <c r="HH329" s="50"/>
      <c r="HI329" s="50"/>
      <c r="HJ329" s="50"/>
      <c r="HK329" s="50"/>
      <c r="HL329" s="50"/>
      <c r="HM329" s="50"/>
      <c r="HN329" s="50"/>
      <c r="HO329" s="50"/>
      <c r="HP329" s="50"/>
      <c r="HQ329" s="50"/>
      <c r="HR329" s="50"/>
      <c r="HS329" s="50"/>
      <c r="HT329" s="50"/>
      <c r="HU329" s="50"/>
      <c r="HV329" s="50"/>
      <c r="HW329" s="50"/>
      <c r="HX329" s="50"/>
      <c r="HY329" s="50"/>
      <c r="HZ329" s="50"/>
      <c r="IA329" s="50"/>
      <c r="IB329" s="50"/>
      <c r="IC329" s="50"/>
      <c r="ID329" s="50"/>
      <c r="IE329" s="50"/>
      <c r="IF329" s="50"/>
      <c r="IG329" s="50"/>
      <c r="IH329" s="50"/>
      <c r="II329" s="50"/>
      <c r="IJ329" s="50"/>
      <c r="IK329" s="50"/>
      <c r="IL329" s="50"/>
      <c r="IM329" s="50"/>
      <c r="IN329" s="50"/>
      <c r="IO329" s="50"/>
      <c r="IP329" s="50"/>
      <c r="IQ329" s="50"/>
      <c r="IR329" s="50"/>
      <c r="IS329" s="50"/>
      <c r="IT329" s="50"/>
      <c r="IU329" s="50"/>
      <c r="IV329" s="50"/>
    </row>
    <row r="330" spans="1:256" s="249" customFormat="1" x14ac:dyDescent="0.2">
      <c r="A330" s="246"/>
      <c r="B330" s="233"/>
      <c r="C330" s="242"/>
      <c r="D330" s="50"/>
      <c r="E330" s="248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  <c r="FT330" s="50"/>
      <c r="FU330" s="50"/>
      <c r="FV330" s="50"/>
      <c r="FW330" s="50"/>
      <c r="FX330" s="50"/>
      <c r="FY330" s="50"/>
      <c r="FZ330" s="50"/>
      <c r="GA330" s="50"/>
      <c r="GB330" s="50"/>
      <c r="GC330" s="50"/>
      <c r="GD330" s="50"/>
      <c r="GE330" s="50"/>
      <c r="GF330" s="50"/>
      <c r="GG330" s="50"/>
      <c r="GH330" s="50"/>
      <c r="GI330" s="50"/>
      <c r="GJ330" s="50"/>
      <c r="GK330" s="50"/>
      <c r="GL330" s="50"/>
      <c r="GM330" s="50"/>
      <c r="GN330" s="50"/>
      <c r="GO330" s="50"/>
      <c r="GP330" s="50"/>
      <c r="GQ330" s="50"/>
      <c r="GR330" s="50"/>
      <c r="GS330" s="50"/>
      <c r="GT330" s="50"/>
      <c r="GU330" s="50"/>
      <c r="GV330" s="50"/>
      <c r="GW330" s="50"/>
      <c r="GX330" s="50"/>
      <c r="GY330" s="50"/>
      <c r="GZ330" s="50"/>
      <c r="HA330" s="50"/>
      <c r="HB330" s="50"/>
      <c r="HC330" s="50"/>
      <c r="HD330" s="50"/>
      <c r="HE330" s="50"/>
      <c r="HF330" s="50"/>
      <c r="HG330" s="50"/>
      <c r="HH330" s="50"/>
      <c r="HI330" s="50"/>
      <c r="HJ330" s="50"/>
      <c r="HK330" s="50"/>
      <c r="HL330" s="50"/>
      <c r="HM330" s="50"/>
      <c r="HN330" s="50"/>
      <c r="HO330" s="50"/>
      <c r="HP330" s="50"/>
      <c r="HQ330" s="50"/>
      <c r="HR330" s="50"/>
      <c r="HS330" s="50"/>
      <c r="HT330" s="50"/>
      <c r="HU330" s="50"/>
      <c r="HV330" s="50"/>
      <c r="HW330" s="50"/>
      <c r="HX330" s="50"/>
      <c r="HY330" s="50"/>
      <c r="HZ330" s="50"/>
      <c r="IA330" s="50"/>
      <c r="IB330" s="50"/>
      <c r="IC330" s="50"/>
      <c r="ID330" s="50"/>
      <c r="IE330" s="50"/>
      <c r="IF330" s="50"/>
      <c r="IG330" s="50"/>
      <c r="IH330" s="50"/>
      <c r="II330" s="50"/>
      <c r="IJ330" s="50"/>
      <c r="IK330" s="50"/>
      <c r="IL330" s="50"/>
      <c r="IM330" s="50"/>
      <c r="IN330" s="50"/>
      <c r="IO330" s="50"/>
      <c r="IP330" s="50"/>
      <c r="IQ330" s="50"/>
      <c r="IR330" s="50"/>
      <c r="IS330" s="50"/>
      <c r="IT330" s="50"/>
      <c r="IU330" s="50"/>
      <c r="IV330" s="50"/>
    </row>
    <row r="331" spans="1:256" s="249" customFormat="1" x14ac:dyDescent="0.2">
      <c r="A331" s="246"/>
      <c r="B331" s="233"/>
      <c r="C331" s="242"/>
      <c r="D331" s="50"/>
      <c r="E331" s="248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  <c r="FT331" s="50"/>
      <c r="FU331" s="50"/>
      <c r="FV331" s="50"/>
      <c r="FW331" s="50"/>
      <c r="FX331" s="50"/>
      <c r="FY331" s="50"/>
      <c r="FZ331" s="50"/>
      <c r="GA331" s="50"/>
      <c r="GB331" s="50"/>
      <c r="GC331" s="50"/>
      <c r="GD331" s="50"/>
      <c r="GE331" s="50"/>
      <c r="GF331" s="50"/>
      <c r="GG331" s="50"/>
      <c r="GH331" s="50"/>
      <c r="GI331" s="50"/>
      <c r="GJ331" s="50"/>
      <c r="GK331" s="50"/>
      <c r="GL331" s="50"/>
      <c r="GM331" s="50"/>
      <c r="GN331" s="50"/>
      <c r="GO331" s="50"/>
      <c r="GP331" s="50"/>
      <c r="GQ331" s="50"/>
      <c r="GR331" s="50"/>
      <c r="GS331" s="50"/>
      <c r="GT331" s="50"/>
      <c r="GU331" s="50"/>
      <c r="GV331" s="50"/>
      <c r="GW331" s="50"/>
      <c r="GX331" s="50"/>
      <c r="GY331" s="50"/>
      <c r="GZ331" s="50"/>
      <c r="HA331" s="50"/>
      <c r="HB331" s="50"/>
      <c r="HC331" s="50"/>
      <c r="HD331" s="50"/>
      <c r="HE331" s="50"/>
      <c r="HF331" s="50"/>
      <c r="HG331" s="50"/>
      <c r="HH331" s="50"/>
      <c r="HI331" s="50"/>
      <c r="HJ331" s="50"/>
      <c r="HK331" s="50"/>
      <c r="HL331" s="50"/>
      <c r="HM331" s="50"/>
      <c r="HN331" s="50"/>
      <c r="HO331" s="50"/>
      <c r="HP331" s="50"/>
      <c r="HQ331" s="50"/>
      <c r="HR331" s="50"/>
      <c r="HS331" s="50"/>
      <c r="HT331" s="50"/>
      <c r="HU331" s="50"/>
      <c r="HV331" s="50"/>
      <c r="HW331" s="50"/>
      <c r="HX331" s="50"/>
      <c r="HY331" s="50"/>
      <c r="HZ331" s="50"/>
      <c r="IA331" s="50"/>
      <c r="IB331" s="50"/>
      <c r="IC331" s="50"/>
      <c r="ID331" s="50"/>
      <c r="IE331" s="50"/>
      <c r="IF331" s="50"/>
      <c r="IG331" s="50"/>
      <c r="IH331" s="50"/>
      <c r="II331" s="50"/>
      <c r="IJ331" s="50"/>
      <c r="IK331" s="50"/>
      <c r="IL331" s="50"/>
      <c r="IM331" s="50"/>
      <c r="IN331" s="50"/>
      <c r="IO331" s="50"/>
      <c r="IP331" s="50"/>
      <c r="IQ331" s="50"/>
      <c r="IR331" s="50"/>
      <c r="IS331" s="50"/>
      <c r="IT331" s="50"/>
      <c r="IU331" s="50"/>
      <c r="IV331" s="50"/>
    </row>
    <row r="332" spans="1:256" s="249" customFormat="1" x14ac:dyDescent="0.2">
      <c r="A332" s="246"/>
      <c r="B332" s="233"/>
      <c r="C332" s="242"/>
      <c r="D332" s="50"/>
      <c r="E332" s="248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  <c r="FT332" s="50"/>
      <c r="FU332" s="50"/>
      <c r="FV332" s="50"/>
      <c r="FW332" s="50"/>
      <c r="FX332" s="50"/>
      <c r="FY332" s="50"/>
      <c r="FZ332" s="50"/>
      <c r="GA332" s="50"/>
      <c r="GB332" s="50"/>
      <c r="GC332" s="50"/>
      <c r="GD332" s="50"/>
      <c r="GE332" s="50"/>
      <c r="GF332" s="50"/>
      <c r="GG332" s="50"/>
      <c r="GH332" s="50"/>
      <c r="GI332" s="50"/>
      <c r="GJ332" s="50"/>
      <c r="GK332" s="50"/>
      <c r="GL332" s="50"/>
      <c r="GM332" s="50"/>
      <c r="GN332" s="50"/>
      <c r="GO332" s="50"/>
      <c r="GP332" s="50"/>
      <c r="GQ332" s="50"/>
      <c r="GR332" s="50"/>
      <c r="GS332" s="50"/>
      <c r="GT332" s="50"/>
      <c r="GU332" s="50"/>
      <c r="GV332" s="50"/>
      <c r="GW332" s="50"/>
      <c r="GX332" s="50"/>
      <c r="GY332" s="50"/>
      <c r="GZ332" s="50"/>
      <c r="HA332" s="50"/>
      <c r="HB332" s="50"/>
      <c r="HC332" s="50"/>
      <c r="HD332" s="50"/>
      <c r="HE332" s="50"/>
      <c r="HF332" s="50"/>
      <c r="HG332" s="50"/>
      <c r="HH332" s="50"/>
      <c r="HI332" s="50"/>
      <c r="HJ332" s="50"/>
      <c r="HK332" s="50"/>
      <c r="HL332" s="50"/>
      <c r="HM332" s="50"/>
      <c r="HN332" s="50"/>
      <c r="HO332" s="50"/>
      <c r="HP332" s="50"/>
      <c r="HQ332" s="50"/>
      <c r="HR332" s="50"/>
      <c r="HS332" s="50"/>
      <c r="HT332" s="50"/>
      <c r="HU332" s="50"/>
      <c r="HV332" s="50"/>
      <c r="HW332" s="50"/>
      <c r="HX332" s="50"/>
      <c r="HY332" s="50"/>
      <c r="HZ332" s="50"/>
      <c r="IA332" s="50"/>
      <c r="IB332" s="50"/>
      <c r="IC332" s="50"/>
      <c r="ID332" s="50"/>
      <c r="IE332" s="50"/>
      <c r="IF332" s="50"/>
      <c r="IG332" s="50"/>
      <c r="IH332" s="50"/>
      <c r="II332" s="50"/>
      <c r="IJ332" s="50"/>
      <c r="IK332" s="50"/>
      <c r="IL332" s="50"/>
      <c r="IM332" s="50"/>
      <c r="IN332" s="50"/>
      <c r="IO332" s="50"/>
      <c r="IP332" s="50"/>
      <c r="IQ332" s="50"/>
      <c r="IR332" s="50"/>
      <c r="IS332" s="50"/>
      <c r="IT332" s="50"/>
      <c r="IU332" s="50"/>
      <c r="IV332" s="50"/>
    </row>
    <row r="333" spans="1:256" s="249" customFormat="1" x14ac:dyDescent="0.2">
      <c r="A333" s="246"/>
      <c r="B333" s="233"/>
      <c r="C333" s="242"/>
      <c r="D333" s="50"/>
      <c r="E333" s="248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  <c r="FT333" s="50"/>
      <c r="FU333" s="50"/>
      <c r="FV333" s="50"/>
      <c r="FW333" s="50"/>
      <c r="FX333" s="50"/>
      <c r="FY333" s="50"/>
      <c r="FZ333" s="50"/>
      <c r="GA333" s="50"/>
      <c r="GB333" s="50"/>
      <c r="GC333" s="50"/>
      <c r="GD333" s="50"/>
      <c r="GE333" s="50"/>
      <c r="GF333" s="50"/>
      <c r="GG333" s="50"/>
      <c r="GH333" s="50"/>
      <c r="GI333" s="50"/>
      <c r="GJ333" s="50"/>
      <c r="GK333" s="50"/>
      <c r="GL333" s="50"/>
      <c r="GM333" s="50"/>
      <c r="GN333" s="50"/>
      <c r="GO333" s="50"/>
      <c r="GP333" s="50"/>
      <c r="GQ333" s="50"/>
      <c r="GR333" s="50"/>
      <c r="GS333" s="50"/>
      <c r="GT333" s="50"/>
      <c r="GU333" s="50"/>
      <c r="GV333" s="50"/>
      <c r="GW333" s="50"/>
      <c r="GX333" s="50"/>
      <c r="GY333" s="50"/>
      <c r="GZ333" s="50"/>
      <c r="HA333" s="50"/>
      <c r="HB333" s="50"/>
      <c r="HC333" s="50"/>
      <c r="HD333" s="50"/>
      <c r="HE333" s="50"/>
      <c r="HF333" s="50"/>
      <c r="HG333" s="50"/>
      <c r="HH333" s="50"/>
      <c r="HI333" s="50"/>
      <c r="HJ333" s="50"/>
      <c r="HK333" s="50"/>
      <c r="HL333" s="50"/>
      <c r="HM333" s="50"/>
      <c r="HN333" s="50"/>
      <c r="HO333" s="50"/>
      <c r="HP333" s="50"/>
      <c r="HQ333" s="50"/>
      <c r="HR333" s="50"/>
      <c r="HS333" s="50"/>
      <c r="HT333" s="50"/>
      <c r="HU333" s="50"/>
      <c r="HV333" s="50"/>
      <c r="HW333" s="50"/>
      <c r="HX333" s="50"/>
      <c r="HY333" s="50"/>
      <c r="HZ333" s="50"/>
      <c r="IA333" s="50"/>
      <c r="IB333" s="50"/>
      <c r="IC333" s="50"/>
      <c r="ID333" s="50"/>
      <c r="IE333" s="50"/>
      <c r="IF333" s="50"/>
      <c r="IG333" s="50"/>
      <c r="IH333" s="50"/>
      <c r="II333" s="50"/>
      <c r="IJ333" s="50"/>
      <c r="IK333" s="50"/>
      <c r="IL333" s="50"/>
      <c r="IM333" s="50"/>
      <c r="IN333" s="50"/>
      <c r="IO333" s="50"/>
      <c r="IP333" s="50"/>
      <c r="IQ333" s="50"/>
      <c r="IR333" s="50"/>
      <c r="IS333" s="50"/>
      <c r="IT333" s="50"/>
      <c r="IU333" s="50"/>
      <c r="IV333" s="50"/>
    </row>
    <row r="334" spans="1:256" s="249" customFormat="1" x14ac:dyDescent="0.2">
      <c r="A334" s="246"/>
      <c r="B334" s="233"/>
      <c r="C334" s="242"/>
      <c r="D334" s="50"/>
      <c r="E334" s="248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  <c r="FT334" s="50"/>
      <c r="FU334" s="50"/>
      <c r="FV334" s="50"/>
      <c r="FW334" s="50"/>
      <c r="FX334" s="50"/>
      <c r="FY334" s="50"/>
      <c r="FZ334" s="50"/>
      <c r="GA334" s="50"/>
      <c r="GB334" s="50"/>
      <c r="GC334" s="50"/>
      <c r="GD334" s="50"/>
      <c r="GE334" s="50"/>
      <c r="GF334" s="50"/>
      <c r="GG334" s="50"/>
      <c r="GH334" s="50"/>
      <c r="GI334" s="50"/>
      <c r="GJ334" s="50"/>
      <c r="GK334" s="50"/>
      <c r="GL334" s="50"/>
      <c r="GM334" s="50"/>
      <c r="GN334" s="50"/>
      <c r="GO334" s="50"/>
      <c r="GP334" s="50"/>
      <c r="GQ334" s="50"/>
      <c r="GR334" s="50"/>
      <c r="GS334" s="50"/>
      <c r="GT334" s="50"/>
      <c r="GU334" s="50"/>
      <c r="GV334" s="50"/>
      <c r="GW334" s="50"/>
      <c r="GX334" s="50"/>
      <c r="GY334" s="50"/>
      <c r="GZ334" s="50"/>
      <c r="HA334" s="50"/>
      <c r="HB334" s="50"/>
      <c r="HC334" s="50"/>
      <c r="HD334" s="50"/>
      <c r="HE334" s="50"/>
      <c r="HF334" s="50"/>
      <c r="HG334" s="50"/>
      <c r="HH334" s="50"/>
      <c r="HI334" s="50"/>
      <c r="HJ334" s="50"/>
      <c r="HK334" s="50"/>
      <c r="HL334" s="50"/>
      <c r="HM334" s="50"/>
      <c r="HN334" s="50"/>
      <c r="HO334" s="50"/>
      <c r="HP334" s="50"/>
      <c r="HQ334" s="50"/>
      <c r="HR334" s="50"/>
      <c r="HS334" s="50"/>
      <c r="HT334" s="50"/>
      <c r="HU334" s="50"/>
      <c r="HV334" s="50"/>
      <c r="HW334" s="50"/>
      <c r="HX334" s="50"/>
      <c r="HY334" s="50"/>
      <c r="HZ334" s="50"/>
      <c r="IA334" s="50"/>
      <c r="IB334" s="50"/>
      <c r="IC334" s="50"/>
      <c r="ID334" s="50"/>
      <c r="IE334" s="50"/>
      <c r="IF334" s="50"/>
      <c r="IG334" s="50"/>
      <c r="IH334" s="50"/>
      <c r="II334" s="50"/>
      <c r="IJ334" s="50"/>
      <c r="IK334" s="50"/>
      <c r="IL334" s="50"/>
      <c r="IM334" s="50"/>
      <c r="IN334" s="50"/>
      <c r="IO334" s="50"/>
      <c r="IP334" s="50"/>
      <c r="IQ334" s="50"/>
      <c r="IR334" s="50"/>
      <c r="IS334" s="50"/>
      <c r="IT334" s="50"/>
      <c r="IU334" s="50"/>
      <c r="IV334" s="50"/>
    </row>
    <row r="335" spans="1:256" s="249" customFormat="1" x14ac:dyDescent="0.2">
      <c r="A335" s="246"/>
      <c r="B335" s="233"/>
      <c r="C335" s="242"/>
      <c r="D335" s="50"/>
      <c r="E335" s="248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  <c r="FT335" s="50"/>
      <c r="FU335" s="50"/>
      <c r="FV335" s="50"/>
      <c r="FW335" s="50"/>
      <c r="FX335" s="50"/>
      <c r="FY335" s="50"/>
      <c r="FZ335" s="50"/>
      <c r="GA335" s="50"/>
      <c r="GB335" s="50"/>
      <c r="GC335" s="50"/>
      <c r="GD335" s="50"/>
      <c r="GE335" s="50"/>
      <c r="GF335" s="50"/>
      <c r="GG335" s="50"/>
      <c r="GH335" s="50"/>
      <c r="GI335" s="50"/>
      <c r="GJ335" s="50"/>
      <c r="GK335" s="50"/>
      <c r="GL335" s="50"/>
      <c r="GM335" s="50"/>
      <c r="GN335" s="50"/>
      <c r="GO335" s="50"/>
      <c r="GP335" s="50"/>
      <c r="GQ335" s="50"/>
      <c r="GR335" s="50"/>
      <c r="GS335" s="50"/>
      <c r="GT335" s="50"/>
      <c r="GU335" s="50"/>
      <c r="GV335" s="50"/>
      <c r="GW335" s="50"/>
      <c r="GX335" s="50"/>
      <c r="GY335" s="50"/>
      <c r="GZ335" s="50"/>
      <c r="HA335" s="50"/>
      <c r="HB335" s="50"/>
      <c r="HC335" s="50"/>
      <c r="HD335" s="50"/>
      <c r="HE335" s="50"/>
      <c r="HF335" s="50"/>
      <c r="HG335" s="50"/>
      <c r="HH335" s="50"/>
      <c r="HI335" s="50"/>
      <c r="HJ335" s="50"/>
      <c r="HK335" s="50"/>
      <c r="HL335" s="50"/>
      <c r="HM335" s="50"/>
      <c r="HN335" s="50"/>
      <c r="HO335" s="50"/>
      <c r="HP335" s="50"/>
      <c r="HQ335" s="50"/>
      <c r="HR335" s="50"/>
      <c r="HS335" s="50"/>
      <c r="HT335" s="50"/>
      <c r="HU335" s="50"/>
      <c r="HV335" s="50"/>
      <c r="HW335" s="50"/>
      <c r="HX335" s="50"/>
      <c r="HY335" s="50"/>
      <c r="HZ335" s="50"/>
      <c r="IA335" s="50"/>
      <c r="IB335" s="50"/>
      <c r="IC335" s="50"/>
      <c r="ID335" s="50"/>
      <c r="IE335" s="50"/>
      <c r="IF335" s="50"/>
      <c r="IG335" s="50"/>
      <c r="IH335" s="50"/>
      <c r="II335" s="50"/>
      <c r="IJ335" s="50"/>
      <c r="IK335" s="50"/>
      <c r="IL335" s="50"/>
      <c r="IM335" s="50"/>
      <c r="IN335" s="50"/>
      <c r="IO335" s="50"/>
      <c r="IP335" s="50"/>
      <c r="IQ335" s="50"/>
      <c r="IR335" s="50"/>
      <c r="IS335" s="50"/>
      <c r="IT335" s="50"/>
      <c r="IU335" s="50"/>
      <c r="IV335" s="50"/>
    </row>
    <row r="336" spans="1:256" s="249" customFormat="1" x14ac:dyDescent="0.2">
      <c r="A336" s="246"/>
      <c r="B336" s="233"/>
      <c r="C336" s="242"/>
      <c r="D336" s="50"/>
      <c r="E336" s="248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  <c r="FT336" s="50"/>
      <c r="FU336" s="50"/>
      <c r="FV336" s="50"/>
      <c r="FW336" s="50"/>
      <c r="FX336" s="50"/>
      <c r="FY336" s="50"/>
      <c r="FZ336" s="50"/>
      <c r="GA336" s="50"/>
      <c r="GB336" s="50"/>
      <c r="GC336" s="50"/>
      <c r="GD336" s="50"/>
      <c r="GE336" s="50"/>
      <c r="GF336" s="50"/>
      <c r="GG336" s="50"/>
      <c r="GH336" s="50"/>
      <c r="GI336" s="50"/>
      <c r="GJ336" s="50"/>
      <c r="GK336" s="50"/>
      <c r="GL336" s="50"/>
      <c r="GM336" s="50"/>
      <c r="GN336" s="50"/>
      <c r="GO336" s="50"/>
      <c r="GP336" s="50"/>
      <c r="GQ336" s="50"/>
      <c r="GR336" s="50"/>
      <c r="GS336" s="50"/>
      <c r="GT336" s="50"/>
      <c r="GU336" s="50"/>
      <c r="GV336" s="50"/>
      <c r="GW336" s="50"/>
      <c r="GX336" s="50"/>
      <c r="GY336" s="50"/>
      <c r="GZ336" s="50"/>
      <c r="HA336" s="50"/>
      <c r="HB336" s="50"/>
      <c r="HC336" s="50"/>
      <c r="HD336" s="50"/>
      <c r="HE336" s="50"/>
      <c r="HF336" s="50"/>
      <c r="HG336" s="50"/>
      <c r="HH336" s="50"/>
      <c r="HI336" s="50"/>
      <c r="HJ336" s="50"/>
      <c r="HK336" s="50"/>
      <c r="HL336" s="50"/>
      <c r="HM336" s="50"/>
      <c r="HN336" s="50"/>
      <c r="HO336" s="50"/>
      <c r="HP336" s="50"/>
      <c r="HQ336" s="50"/>
      <c r="HR336" s="50"/>
      <c r="HS336" s="50"/>
      <c r="HT336" s="50"/>
      <c r="HU336" s="50"/>
      <c r="HV336" s="50"/>
      <c r="HW336" s="50"/>
      <c r="HX336" s="50"/>
      <c r="HY336" s="50"/>
      <c r="HZ336" s="50"/>
      <c r="IA336" s="50"/>
      <c r="IB336" s="50"/>
      <c r="IC336" s="50"/>
      <c r="ID336" s="50"/>
      <c r="IE336" s="50"/>
      <c r="IF336" s="50"/>
      <c r="IG336" s="50"/>
      <c r="IH336" s="50"/>
      <c r="II336" s="50"/>
      <c r="IJ336" s="50"/>
      <c r="IK336" s="50"/>
      <c r="IL336" s="50"/>
      <c r="IM336" s="50"/>
      <c r="IN336" s="50"/>
      <c r="IO336" s="50"/>
      <c r="IP336" s="50"/>
      <c r="IQ336" s="50"/>
      <c r="IR336" s="50"/>
      <c r="IS336" s="50"/>
      <c r="IT336" s="50"/>
      <c r="IU336" s="50"/>
      <c r="IV336" s="50"/>
    </row>
    <row r="337" spans="1:256" s="249" customFormat="1" x14ac:dyDescent="0.2">
      <c r="A337" s="246"/>
      <c r="B337" s="233"/>
      <c r="C337" s="242"/>
      <c r="D337" s="50"/>
      <c r="E337" s="248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  <c r="FT337" s="50"/>
      <c r="FU337" s="50"/>
      <c r="FV337" s="50"/>
      <c r="FW337" s="50"/>
      <c r="FX337" s="50"/>
      <c r="FY337" s="50"/>
      <c r="FZ337" s="50"/>
      <c r="GA337" s="50"/>
      <c r="GB337" s="50"/>
      <c r="GC337" s="50"/>
      <c r="GD337" s="50"/>
      <c r="GE337" s="50"/>
      <c r="GF337" s="50"/>
      <c r="GG337" s="50"/>
      <c r="GH337" s="50"/>
      <c r="GI337" s="50"/>
      <c r="GJ337" s="50"/>
      <c r="GK337" s="50"/>
      <c r="GL337" s="50"/>
      <c r="GM337" s="50"/>
      <c r="GN337" s="50"/>
      <c r="GO337" s="50"/>
      <c r="GP337" s="50"/>
      <c r="GQ337" s="50"/>
      <c r="GR337" s="50"/>
      <c r="GS337" s="50"/>
      <c r="GT337" s="50"/>
      <c r="GU337" s="50"/>
      <c r="GV337" s="50"/>
      <c r="GW337" s="50"/>
      <c r="GX337" s="50"/>
      <c r="GY337" s="50"/>
      <c r="GZ337" s="50"/>
      <c r="HA337" s="50"/>
      <c r="HB337" s="50"/>
      <c r="HC337" s="50"/>
      <c r="HD337" s="50"/>
      <c r="HE337" s="50"/>
      <c r="HF337" s="50"/>
      <c r="HG337" s="50"/>
      <c r="HH337" s="50"/>
      <c r="HI337" s="50"/>
      <c r="HJ337" s="50"/>
      <c r="HK337" s="50"/>
      <c r="HL337" s="50"/>
      <c r="HM337" s="50"/>
      <c r="HN337" s="50"/>
      <c r="HO337" s="50"/>
      <c r="HP337" s="50"/>
      <c r="HQ337" s="50"/>
      <c r="HR337" s="50"/>
      <c r="HS337" s="50"/>
      <c r="HT337" s="50"/>
      <c r="HU337" s="50"/>
      <c r="HV337" s="50"/>
      <c r="HW337" s="50"/>
      <c r="HX337" s="50"/>
      <c r="HY337" s="50"/>
      <c r="HZ337" s="50"/>
      <c r="IA337" s="50"/>
      <c r="IB337" s="50"/>
      <c r="IC337" s="50"/>
      <c r="ID337" s="50"/>
      <c r="IE337" s="50"/>
      <c r="IF337" s="50"/>
      <c r="IG337" s="50"/>
      <c r="IH337" s="50"/>
      <c r="II337" s="50"/>
      <c r="IJ337" s="50"/>
      <c r="IK337" s="50"/>
      <c r="IL337" s="50"/>
      <c r="IM337" s="50"/>
      <c r="IN337" s="50"/>
      <c r="IO337" s="50"/>
      <c r="IP337" s="50"/>
      <c r="IQ337" s="50"/>
      <c r="IR337" s="50"/>
      <c r="IS337" s="50"/>
      <c r="IT337" s="50"/>
      <c r="IU337" s="50"/>
      <c r="IV337" s="50"/>
    </row>
    <row r="338" spans="1:256" s="249" customFormat="1" x14ac:dyDescent="0.2">
      <c r="A338" s="246"/>
      <c r="B338" s="233"/>
      <c r="C338" s="242"/>
      <c r="D338" s="50"/>
      <c r="E338" s="248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  <c r="FT338" s="50"/>
      <c r="FU338" s="50"/>
      <c r="FV338" s="50"/>
      <c r="FW338" s="50"/>
      <c r="FX338" s="50"/>
      <c r="FY338" s="50"/>
      <c r="FZ338" s="50"/>
      <c r="GA338" s="50"/>
      <c r="GB338" s="50"/>
      <c r="GC338" s="50"/>
      <c r="GD338" s="50"/>
      <c r="GE338" s="50"/>
      <c r="GF338" s="50"/>
      <c r="GG338" s="50"/>
      <c r="GH338" s="50"/>
      <c r="GI338" s="50"/>
      <c r="GJ338" s="50"/>
      <c r="GK338" s="50"/>
      <c r="GL338" s="50"/>
      <c r="GM338" s="50"/>
      <c r="GN338" s="50"/>
      <c r="GO338" s="50"/>
      <c r="GP338" s="50"/>
      <c r="GQ338" s="50"/>
      <c r="GR338" s="50"/>
      <c r="GS338" s="50"/>
      <c r="GT338" s="50"/>
      <c r="GU338" s="50"/>
      <c r="GV338" s="50"/>
      <c r="GW338" s="50"/>
      <c r="GX338" s="50"/>
      <c r="GY338" s="50"/>
      <c r="GZ338" s="50"/>
      <c r="HA338" s="50"/>
      <c r="HB338" s="50"/>
      <c r="HC338" s="50"/>
      <c r="HD338" s="50"/>
      <c r="HE338" s="50"/>
      <c r="HF338" s="50"/>
      <c r="HG338" s="50"/>
      <c r="HH338" s="50"/>
      <c r="HI338" s="50"/>
      <c r="HJ338" s="50"/>
      <c r="HK338" s="50"/>
      <c r="HL338" s="50"/>
      <c r="HM338" s="50"/>
      <c r="HN338" s="50"/>
      <c r="HO338" s="50"/>
      <c r="HP338" s="50"/>
      <c r="HQ338" s="50"/>
      <c r="HR338" s="50"/>
      <c r="HS338" s="50"/>
      <c r="HT338" s="50"/>
      <c r="HU338" s="50"/>
      <c r="HV338" s="50"/>
      <c r="HW338" s="50"/>
      <c r="HX338" s="50"/>
      <c r="HY338" s="50"/>
      <c r="HZ338" s="50"/>
      <c r="IA338" s="50"/>
      <c r="IB338" s="50"/>
      <c r="IC338" s="50"/>
      <c r="ID338" s="50"/>
      <c r="IE338" s="50"/>
      <c r="IF338" s="50"/>
      <c r="IG338" s="50"/>
      <c r="IH338" s="50"/>
      <c r="II338" s="50"/>
      <c r="IJ338" s="50"/>
      <c r="IK338" s="50"/>
      <c r="IL338" s="50"/>
      <c r="IM338" s="50"/>
      <c r="IN338" s="50"/>
      <c r="IO338" s="50"/>
      <c r="IP338" s="50"/>
      <c r="IQ338" s="50"/>
      <c r="IR338" s="50"/>
      <c r="IS338" s="50"/>
      <c r="IT338" s="50"/>
      <c r="IU338" s="50"/>
      <c r="IV338" s="50"/>
    </row>
    <row r="339" spans="1:256" s="249" customFormat="1" x14ac:dyDescent="0.2">
      <c r="A339" s="246"/>
      <c r="B339" s="233"/>
      <c r="C339" s="242"/>
      <c r="D339" s="50"/>
      <c r="E339" s="248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  <c r="FT339" s="50"/>
      <c r="FU339" s="50"/>
      <c r="FV339" s="50"/>
      <c r="FW339" s="50"/>
      <c r="FX339" s="50"/>
      <c r="FY339" s="50"/>
      <c r="FZ339" s="50"/>
      <c r="GA339" s="50"/>
      <c r="GB339" s="50"/>
      <c r="GC339" s="50"/>
      <c r="GD339" s="50"/>
      <c r="GE339" s="50"/>
      <c r="GF339" s="50"/>
      <c r="GG339" s="50"/>
      <c r="GH339" s="50"/>
      <c r="GI339" s="50"/>
      <c r="GJ339" s="50"/>
      <c r="GK339" s="50"/>
      <c r="GL339" s="50"/>
      <c r="GM339" s="50"/>
      <c r="GN339" s="50"/>
      <c r="GO339" s="50"/>
      <c r="GP339" s="50"/>
      <c r="GQ339" s="50"/>
      <c r="GR339" s="50"/>
      <c r="GS339" s="50"/>
      <c r="GT339" s="50"/>
      <c r="GU339" s="50"/>
      <c r="GV339" s="50"/>
      <c r="GW339" s="50"/>
      <c r="GX339" s="50"/>
      <c r="GY339" s="50"/>
      <c r="GZ339" s="50"/>
      <c r="HA339" s="50"/>
      <c r="HB339" s="50"/>
      <c r="HC339" s="50"/>
      <c r="HD339" s="50"/>
      <c r="HE339" s="50"/>
      <c r="HF339" s="50"/>
      <c r="HG339" s="50"/>
      <c r="HH339" s="50"/>
      <c r="HI339" s="50"/>
      <c r="HJ339" s="50"/>
      <c r="HK339" s="50"/>
      <c r="HL339" s="50"/>
      <c r="HM339" s="50"/>
      <c r="HN339" s="50"/>
      <c r="HO339" s="50"/>
      <c r="HP339" s="50"/>
      <c r="HQ339" s="50"/>
      <c r="HR339" s="50"/>
      <c r="HS339" s="50"/>
      <c r="HT339" s="50"/>
      <c r="HU339" s="50"/>
      <c r="HV339" s="50"/>
      <c r="HW339" s="50"/>
      <c r="HX339" s="50"/>
      <c r="HY339" s="50"/>
      <c r="HZ339" s="50"/>
      <c r="IA339" s="50"/>
      <c r="IB339" s="50"/>
      <c r="IC339" s="50"/>
      <c r="ID339" s="50"/>
      <c r="IE339" s="50"/>
      <c r="IF339" s="50"/>
      <c r="IG339" s="50"/>
      <c r="IH339" s="50"/>
      <c r="II339" s="50"/>
      <c r="IJ339" s="50"/>
      <c r="IK339" s="50"/>
      <c r="IL339" s="50"/>
      <c r="IM339" s="50"/>
      <c r="IN339" s="50"/>
      <c r="IO339" s="50"/>
      <c r="IP339" s="50"/>
      <c r="IQ339" s="50"/>
      <c r="IR339" s="50"/>
      <c r="IS339" s="50"/>
      <c r="IT339" s="50"/>
      <c r="IU339" s="50"/>
      <c r="IV339" s="50"/>
    </row>
    <row r="340" spans="1:256" s="249" customFormat="1" x14ac:dyDescent="0.2">
      <c r="A340" s="246"/>
      <c r="B340" s="233"/>
      <c r="C340" s="242"/>
      <c r="D340" s="50"/>
      <c r="E340" s="248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  <c r="FT340" s="50"/>
      <c r="FU340" s="50"/>
      <c r="FV340" s="50"/>
      <c r="FW340" s="50"/>
      <c r="FX340" s="50"/>
      <c r="FY340" s="50"/>
      <c r="FZ340" s="50"/>
      <c r="GA340" s="50"/>
      <c r="GB340" s="50"/>
      <c r="GC340" s="50"/>
      <c r="GD340" s="50"/>
      <c r="GE340" s="50"/>
      <c r="GF340" s="50"/>
      <c r="GG340" s="50"/>
      <c r="GH340" s="50"/>
      <c r="GI340" s="50"/>
      <c r="GJ340" s="50"/>
      <c r="GK340" s="50"/>
      <c r="GL340" s="50"/>
      <c r="GM340" s="50"/>
      <c r="GN340" s="50"/>
      <c r="GO340" s="50"/>
      <c r="GP340" s="50"/>
      <c r="GQ340" s="50"/>
      <c r="GR340" s="50"/>
      <c r="GS340" s="50"/>
      <c r="GT340" s="50"/>
      <c r="GU340" s="50"/>
      <c r="GV340" s="50"/>
      <c r="GW340" s="50"/>
      <c r="GX340" s="50"/>
      <c r="GY340" s="50"/>
      <c r="GZ340" s="50"/>
      <c r="HA340" s="50"/>
      <c r="HB340" s="50"/>
      <c r="HC340" s="50"/>
      <c r="HD340" s="50"/>
      <c r="HE340" s="50"/>
      <c r="HF340" s="50"/>
      <c r="HG340" s="50"/>
      <c r="HH340" s="50"/>
      <c r="HI340" s="50"/>
      <c r="HJ340" s="50"/>
      <c r="HK340" s="50"/>
      <c r="HL340" s="50"/>
      <c r="HM340" s="50"/>
      <c r="HN340" s="50"/>
      <c r="HO340" s="50"/>
      <c r="HP340" s="50"/>
      <c r="HQ340" s="50"/>
      <c r="HR340" s="50"/>
      <c r="HS340" s="50"/>
      <c r="HT340" s="50"/>
      <c r="HU340" s="50"/>
      <c r="HV340" s="50"/>
      <c r="HW340" s="50"/>
      <c r="HX340" s="50"/>
      <c r="HY340" s="50"/>
      <c r="HZ340" s="50"/>
      <c r="IA340" s="50"/>
      <c r="IB340" s="50"/>
      <c r="IC340" s="50"/>
      <c r="ID340" s="50"/>
      <c r="IE340" s="50"/>
      <c r="IF340" s="50"/>
      <c r="IG340" s="50"/>
      <c r="IH340" s="50"/>
      <c r="II340" s="50"/>
      <c r="IJ340" s="50"/>
      <c r="IK340" s="50"/>
      <c r="IL340" s="50"/>
      <c r="IM340" s="50"/>
      <c r="IN340" s="50"/>
      <c r="IO340" s="50"/>
      <c r="IP340" s="50"/>
      <c r="IQ340" s="50"/>
      <c r="IR340" s="50"/>
      <c r="IS340" s="50"/>
      <c r="IT340" s="50"/>
      <c r="IU340" s="50"/>
      <c r="IV340" s="50"/>
    </row>
    <row r="341" spans="1:256" s="249" customFormat="1" x14ac:dyDescent="0.2">
      <c r="A341" s="246"/>
      <c r="B341" s="233"/>
      <c r="C341" s="242"/>
      <c r="D341" s="50"/>
      <c r="E341" s="248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  <c r="FT341" s="50"/>
      <c r="FU341" s="50"/>
      <c r="FV341" s="50"/>
      <c r="FW341" s="50"/>
      <c r="FX341" s="50"/>
      <c r="FY341" s="50"/>
      <c r="FZ341" s="50"/>
      <c r="GA341" s="50"/>
      <c r="GB341" s="50"/>
      <c r="GC341" s="50"/>
      <c r="GD341" s="50"/>
      <c r="GE341" s="50"/>
      <c r="GF341" s="50"/>
      <c r="GG341" s="50"/>
      <c r="GH341" s="50"/>
      <c r="GI341" s="50"/>
      <c r="GJ341" s="50"/>
      <c r="GK341" s="50"/>
      <c r="GL341" s="50"/>
      <c r="GM341" s="50"/>
      <c r="GN341" s="50"/>
      <c r="GO341" s="50"/>
      <c r="GP341" s="50"/>
      <c r="GQ341" s="50"/>
      <c r="GR341" s="50"/>
      <c r="GS341" s="50"/>
      <c r="GT341" s="50"/>
      <c r="GU341" s="50"/>
      <c r="GV341" s="50"/>
      <c r="GW341" s="50"/>
      <c r="GX341" s="50"/>
      <c r="GY341" s="50"/>
      <c r="GZ341" s="50"/>
      <c r="HA341" s="50"/>
      <c r="HB341" s="50"/>
      <c r="HC341" s="50"/>
      <c r="HD341" s="50"/>
      <c r="HE341" s="50"/>
      <c r="HF341" s="50"/>
      <c r="HG341" s="50"/>
      <c r="HH341" s="50"/>
      <c r="HI341" s="50"/>
      <c r="HJ341" s="50"/>
      <c r="HK341" s="50"/>
      <c r="HL341" s="50"/>
      <c r="HM341" s="50"/>
      <c r="HN341" s="50"/>
      <c r="HO341" s="50"/>
      <c r="HP341" s="50"/>
      <c r="HQ341" s="50"/>
      <c r="HR341" s="50"/>
      <c r="HS341" s="50"/>
      <c r="HT341" s="50"/>
      <c r="HU341" s="50"/>
      <c r="HV341" s="50"/>
      <c r="HW341" s="50"/>
      <c r="HX341" s="50"/>
      <c r="HY341" s="50"/>
      <c r="HZ341" s="50"/>
      <c r="IA341" s="50"/>
      <c r="IB341" s="50"/>
      <c r="IC341" s="50"/>
      <c r="ID341" s="50"/>
      <c r="IE341" s="50"/>
      <c r="IF341" s="50"/>
      <c r="IG341" s="50"/>
      <c r="IH341" s="50"/>
      <c r="II341" s="50"/>
      <c r="IJ341" s="50"/>
      <c r="IK341" s="50"/>
      <c r="IL341" s="50"/>
      <c r="IM341" s="50"/>
      <c r="IN341" s="50"/>
      <c r="IO341" s="50"/>
      <c r="IP341" s="50"/>
      <c r="IQ341" s="50"/>
      <c r="IR341" s="50"/>
      <c r="IS341" s="50"/>
      <c r="IT341" s="50"/>
      <c r="IU341" s="50"/>
      <c r="IV341" s="50"/>
    </row>
    <row r="342" spans="1:256" s="249" customFormat="1" x14ac:dyDescent="0.2">
      <c r="A342" s="246"/>
      <c r="B342" s="233"/>
      <c r="C342" s="242"/>
      <c r="D342" s="50"/>
      <c r="E342" s="248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  <c r="FT342" s="50"/>
      <c r="FU342" s="50"/>
      <c r="FV342" s="50"/>
      <c r="FW342" s="50"/>
      <c r="FX342" s="50"/>
      <c r="FY342" s="50"/>
      <c r="FZ342" s="50"/>
      <c r="GA342" s="50"/>
      <c r="GB342" s="50"/>
      <c r="GC342" s="50"/>
      <c r="GD342" s="50"/>
      <c r="GE342" s="50"/>
      <c r="GF342" s="50"/>
      <c r="GG342" s="50"/>
      <c r="GH342" s="50"/>
      <c r="GI342" s="50"/>
      <c r="GJ342" s="50"/>
      <c r="GK342" s="50"/>
      <c r="GL342" s="50"/>
      <c r="GM342" s="50"/>
      <c r="GN342" s="50"/>
      <c r="GO342" s="50"/>
      <c r="GP342" s="50"/>
      <c r="GQ342" s="50"/>
      <c r="GR342" s="50"/>
      <c r="GS342" s="50"/>
      <c r="GT342" s="50"/>
      <c r="GU342" s="50"/>
      <c r="GV342" s="50"/>
      <c r="GW342" s="50"/>
      <c r="GX342" s="50"/>
      <c r="GY342" s="50"/>
      <c r="GZ342" s="50"/>
      <c r="HA342" s="50"/>
      <c r="HB342" s="50"/>
      <c r="HC342" s="50"/>
      <c r="HD342" s="50"/>
      <c r="HE342" s="50"/>
      <c r="HF342" s="50"/>
      <c r="HG342" s="50"/>
      <c r="HH342" s="50"/>
      <c r="HI342" s="50"/>
      <c r="HJ342" s="50"/>
      <c r="HK342" s="50"/>
      <c r="HL342" s="50"/>
      <c r="HM342" s="50"/>
      <c r="HN342" s="50"/>
      <c r="HO342" s="50"/>
      <c r="HP342" s="50"/>
      <c r="HQ342" s="50"/>
      <c r="HR342" s="50"/>
      <c r="HS342" s="50"/>
      <c r="HT342" s="50"/>
      <c r="HU342" s="50"/>
      <c r="HV342" s="50"/>
      <c r="HW342" s="50"/>
      <c r="HX342" s="50"/>
      <c r="HY342" s="50"/>
      <c r="HZ342" s="50"/>
      <c r="IA342" s="50"/>
      <c r="IB342" s="50"/>
      <c r="IC342" s="50"/>
      <c r="ID342" s="50"/>
      <c r="IE342" s="50"/>
      <c r="IF342" s="50"/>
      <c r="IG342" s="50"/>
      <c r="IH342" s="50"/>
      <c r="II342" s="50"/>
      <c r="IJ342" s="50"/>
      <c r="IK342" s="50"/>
      <c r="IL342" s="50"/>
      <c r="IM342" s="50"/>
      <c r="IN342" s="50"/>
      <c r="IO342" s="50"/>
      <c r="IP342" s="50"/>
      <c r="IQ342" s="50"/>
      <c r="IR342" s="50"/>
      <c r="IS342" s="50"/>
      <c r="IT342" s="50"/>
      <c r="IU342" s="50"/>
      <c r="IV342" s="50"/>
    </row>
    <row r="343" spans="1:256" s="249" customFormat="1" x14ac:dyDescent="0.2">
      <c r="A343" s="246"/>
      <c r="B343" s="233"/>
      <c r="C343" s="242"/>
      <c r="D343" s="50"/>
      <c r="E343" s="248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  <c r="FT343" s="50"/>
      <c r="FU343" s="50"/>
      <c r="FV343" s="50"/>
      <c r="FW343" s="50"/>
      <c r="FX343" s="50"/>
      <c r="FY343" s="50"/>
      <c r="FZ343" s="50"/>
      <c r="GA343" s="50"/>
      <c r="GB343" s="50"/>
      <c r="GC343" s="50"/>
      <c r="GD343" s="50"/>
      <c r="GE343" s="50"/>
      <c r="GF343" s="50"/>
      <c r="GG343" s="50"/>
      <c r="GH343" s="50"/>
      <c r="GI343" s="50"/>
      <c r="GJ343" s="50"/>
      <c r="GK343" s="50"/>
      <c r="GL343" s="50"/>
      <c r="GM343" s="50"/>
      <c r="GN343" s="50"/>
      <c r="GO343" s="50"/>
      <c r="GP343" s="50"/>
      <c r="GQ343" s="50"/>
      <c r="GR343" s="50"/>
      <c r="GS343" s="50"/>
      <c r="GT343" s="50"/>
      <c r="GU343" s="50"/>
      <c r="GV343" s="50"/>
      <c r="GW343" s="50"/>
      <c r="GX343" s="50"/>
      <c r="GY343" s="50"/>
      <c r="GZ343" s="50"/>
      <c r="HA343" s="50"/>
      <c r="HB343" s="50"/>
      <c r="HC343" s="50"/>
      <c r="HD343" s="50"/>
      <c r="HE343" s="50"/>
      <c r="HF343" s="50"/>
      <c r="HG343" s="50"/>
      <c r="HH343" s="50"/>
      <c r="HI343" s="50"/>
      <c r="HJ343" s="50"/>
      <c r="HK343" s="50"/>
      <c r="HL343" s="50"/>
      <c r="HM343" s="50"/>
      <c r="HN343" s="50"/>
      <c r="HO343" s="50"/>
      <c r="HP343" s="50"/>
      <c r="HQ343" s="50"/>
      <c r="HR343" s="50"/>
      <c r="HS343" s="50"/>
      <c r="HT343" s="50"/>
      <c r="HU343" s="50"/>
      <c r="HV343" s="50"/>
      <c r="HW343" s="50"/>
      <c r="HX343" s="50"/>
      <c r="HY343" s="50"/>
      <c r="HZ343" s="50"/>
      <c r="IA343" s="50"/>
      <c r="IB343" s="50"/>
      <c r="IC343" s="50"/>
      <c r="ID343" s="50"/>
      <c r="IE343" s="50"/>
      <c r="IF343" s="50"/>
      <c r="IG343" s="50"/>
      <c r="IH343" s="50"/>
      <c r="II343" s="50"/>
      <c r="IJ343" s="50"/>
      <c r="IK343" s="50"/>
      <c r="IL343" s="50"/>
      <c r="IM343" s="50"/>
      <c r="IN343" s="50"/>
      <c r="IO343" s="50"/>
      <c r="IP343" s="50"/>
      <c r="IQ343" s="50"/>
      <c r="IR343" s="50"/>
      <c r="IS343" s="50"/>
      <c r="IT343" s="50"/>
      <c r="IU343" s="50"/>
      <c r="IV343" s="50"/>
    </row>
    <row r="344" spans="1:256" s="249" customFormat="1" x14ac:dyDescent="0.2">
      <c r="A344" s="246"/>
      <c r="B344" s="233"/>
      <c r="C344" s="242"/>
      <c r="D344" s="50"/>
      <c r="E344" s="248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  <c r="FT344" s="50"/>
      <c r="FU344" s="50"/>
      <c r="FV344" s="50"/>
      <c r="FW344" s="50"/>
      <c r="FX344" s="50"/>
      <c r="FY344" s="50"/>
      <c r="FZ344" s="50"/>
      <c r="GA344" s="50"/>
      <c r="GB344" s="50"/>
      <c r="GC344" s="50"/>
      <c r="GD344" s="50"/>
      <c r="GE344" s="50"/>
      <c r="GF344" s="50"/>
      <c r="GG344" s="50"/>
      <c r="GH344" s="50"/>
      <c r="GI344" s="50"/>
      <c r="GJ344" s="50"/>
      <c r="GK344" s="50"/>
      <c r="GL344" s="50"/>
      <c r="GM344" s="50"/>
      <c r="GN344" s="50"/>
      <c r="GO344" s="50"/>
      <c r="GP344" s="50"/>
      <c r="GQ344" s="50"/>
      <c r="GR344" s="50"/>
      <c r="GS344" s="50"/>
      <c r="GT344" s="50"/>
      <c r="GU344" s="50"/>
      <c r="GV344" s="50"/>
      <c r="GW344" s="50"/>
      <c r="GX344" s="50"/>
      <c r="GY344" s="50"/>
      <c r="GZ344" s="50"/>
      <c r="HA344" s="50"/>
      <c r="HB344" s="50"/>
      <c r="HC344" s="50"/>
      <c r="HD344" s="50"/>
      <c r="HE344" s="50"/>
      <c r="HF344" s="50"/>
      <c r="HG344" s="50"/>
      <c r="HH344" s="50"/>
      <c r="HI344" s="50"/>
      <c r="HJ344" s="50"/>
      <c r="HK344" s="50"/>
      <c r="HL344" s="50"/>
      <c r="HM344" s="50"/>
      <c r="HN344" s="50"/>
      <c r="HO344" s="50"/>
      <c r="HP344" s="50"/>
      <c r="HQ344" s="50"/>
      <c r="HR344" s="50"/>
      <c r="HS344" s="50"/>
      <c r="HT344" s="50"/>
      <c r="HU344" s="50"/>
      <c r="HV344" s="50"/>
      <c r="HW344" s="50"/>
      <c r="HX344" s="50"/>
      <c r="HY344" s="50"/>
      <c r="HZ344" s="50"/>
      <c r="IA344" s="50"/>
      <c r="IB344" s="50"/>
      <c r="IC344" s="50"/>
      <c r="ID344" s="50"/>
      <c r="IE344" s="50"/>
      <c r="IF344" s="50"/>
      <c r="IG344" s="50"/>
      <c r="IH344" s="50"/>
      <c r="II344" s="50"/>
      <c r="IJ344" s="50"/>
      <c r="IK344" s="50"/>
      <c r="IL344" s="50"/>
      <c r="IM344" s="50"/>
      <c r="IN344" s="50"/>
      <c r="IO344" s="50"/>
      <c r="IP344" s="50"/>
      <c r="IQ344" s="50"/>
      <c r="IR344" s="50"/>
      <c r="IS344" s="50"/>
      <c r="IT344" s="50"/>
      <c r="IU344" s="50"/>
      <c r="IV344" s="50"/>
    </row>
    <row r="345" spans="1:256" s="249" customFormat="1" x14ac:dyDescent="0.2">
      <c r="A345" s="246"/>
      <c r="B345" s="233"/>
      <c r="C345" s="242"/>
      <c r="D345" s="50"/>
      <c r="E345" s="248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  <c r="FT345" s="50"/>
      <c r="FU345" s="50"/>
      <c r="FV345" s="50"/>
      <c r="FW345" s="50"/>
      <c r="FX345" s="50"/>
      <c r="FY345" s="50"/>
      <c r="FZ345" s="50"/>
      <c r="GA345" s="50"/>
      <c r="GB345" s="50"/>
      <c r="GC345" s="50"/>
      <c r="GD345" s="50"/>
      <c r="GE345" s="50"/>
      <c r="GF345" s="50"/>
      <c r="GG345" s="50"/>
      <c r="GH345" s="50"/>
      <c r="GI345" s="50"/>
      <c r="GJ345" s="50"/>
      <c r="GK345" s="50"/>
      <c r="GL345" s="50"/>
      <c r="GM345" s="50"/>
      <c r="GN345" s="50"/>
      <c r="GO345" s="50"/>
      <c r="GP345" s="50"/>
      <c r="GQ345" s="50"/>
      <c r="GR345" s="50"/>
      <c r="GS345" s="50"/>
      <c r="GT345" s="50"/>
      <c r="GU345" s="50"/>
      <c r="GV345" s="50"/>
      <c r="GW345" s="50"/>
      <c r="GX345" s="50"/>
      <c r="GY345" s="50"/>
      <c r="GZ345" s="50"/>
      <c r="HA345" s="50"/>
      <c r="HB345" s="50"/>
      <c r="HC345" s="50"/>
      <c r="HD345" s="50"/>
      <c r="HE345" s="50"/>
      <c r="HF345" s="50"/>
      <c r="HG345" s="50"/>
      <c r="HH345" s="50"/>
      <c r="HI345" s="50"/>
      <c r="HJ345" s="50"/>
      <c r="HK345" s="50"/>
      <c r="HL345" s="50"/>
      <c r="HM345" s="50"/>
      <c r="HN345" s="50"/>
      <c r="HO345" s="50"/>
      <c r="HP345" s="50"/>
      <c r="HQ345" s="50"/>
      <c r="HR345" s="50"/>
      <c r="HS345" s="50"/>
      <c r="HT345" s="50"/>
      <c r="HU345" s="50"/>
      <c r="HV345" s="50"/>
      <c r="HW345" s="50"/>
      <c r="HX345" s="50"/>
      <c r="HY345" s="50"/>
      <c r="HZ345" s="50"/>
      <c r="IA345" s="50"/>
      <c r="IB345" s="50"/>
      <c r="IC345" s="50"/>
      <c r="ID345" s="50"/>
      <c r="IE345" s="50"/>
      <c r="IF345" s="50"/>
      <c r="IG345" s="50"/>
      <c r="IH345" s="50"/>
      <c r="II345" s="50"/>
      <c r="IJ345" s="50"/>
      <c r="IK345" s="50"/>
      <c r="IL345" s="50"/>
      <c r="IM345" s="50"/>
      <c r="IN345" s="50"/>
      <c r="IO345" s="50"/>
      <c r="IP345" s="50"/>
      <c r="IQ345" s="50"/>
      <c r="IR345" s="50"/>
      <c r="IS345" s="50"/>
      <c r="IT345" s="50"/>
      <c r="IU345" s="50"/>
      <c r="IV345" s="50"/>
    </row>
    <row r="346" spans="1:256" s="249" customFormat="1" x14ac:dyDescent="0.2">
      <c r="A346" s="246"/>
      <c r="B346" s="233"/>
      <c r="C346" s="242"/>
      <c r="D346" s="50"/>
      <c r="E346" s="248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  <c r="FT346" s="50"/>
      <c r="FU346" s="50"/>
      <c r="FV346" s="50"/>
      <c r="FW346" s="50"/>
      <c r="FX346" s="50"/>
      <c r="FY346" s="50"/>
      <c r="FZ346" s="50"/>
      <c r="GA346" s="50"/>
      <c r="GB346" s="50"/>
      <c r="GC346" s="50"/>
      <c r="GD346" s="50"/>
      <c r="GE346" s="50"/>
      <c r="GF346" s="50"/>
      <c r="GG346" s="50"/>
      <c r="GH346" s="50"/>
      <c r="GI346" s="50"/>
      <c r="GJ346" s="50"/>
      <c r="GK346" s="50"/>
      <c r="GL346" s="50"/>
      <c r="GM346" s="50"/>
      <c r="GN346" s="50"/>
      <c r="GO346" s="50"/>
      <c r="GP346" s="50"/>
      <c r="GQ346" s="50"/>
      <c r="GR346" s="50"/>
      <c r="GS346" s="50"/>
      <c r="GT346" s="50"/>
      <c r="GU346" s="50"/>
      <c r="GV346" s="50"/>
      <c r="GW346" s="50"/>
      <c r="GX346" s="50"/>
      <c r="GY346" s="50"/>
      <c r="GZ346" s="50"/>
      <c r="HA346" s="50"/>
      <c r="HB346" s="50"/>
      <c r="HC346" s="50"/>
      <c r="HD346" s="50"/>
      <c r="HE346" s="50"/>
      <c r="HF346" s="50"/>
      <c r="HG346" s="50"/>
      <c r="HH346" s="50"/>
      <c r="HI346" s="50"/>
      <c r="HJ346" s="50"/>
      <c r="HK346" s="50"/>
      <c r="HL346" s="50"/>
      <c r="HM346" s="50"/>
      <c r="HN346" s="50"/>
      <c r="HO346" s="50"/>
      <c r="HP346" s="50"/>
      <c r="HQ346" s="50"/>
      <c r="HR346" s="50"/>
      <c r="HS346" s="50"/>
      <c r="HT346" s="50"/>
      <c r="HU346" s="50"/>
      <c r="HV346" s="50"/>
      <c r="HW346" s="50"/>
      <c r="HX346" s="50"/>
      <c r="HY346" s="50"/>
      <c r="HZ346" s="50"/>
      <c r="IA346" s="50"/>
      <c r="IB346" s="50"/>
      <c r="IC346" s="50"/>
      <c r="ID346" s="50"/>
      <c r="IE346" s="50"/>
      <c r="IF346" s="50"/>
      <c r="IG346" s="50"/>
      <c r="IH346" s="50"/>
      <c r="II346" s="50"/>
      <c r="IJ346" s="50"/>
      <c r="IK346" s="50"/>
      <c r="IL346" s="50"/>
      <c r="IM346" s="50"/>
      <c r="IN346" s="50"/>
      <c r="IO346" s="50"/>
      <c r="IP346" s="50"/>
      <c r="IQ346" s="50"/>
      <c r="IR346" s="50"/>
      <c r="IS346" s="50"/>
      <c r="IT346" s="50"/>
      <c r="IU346" s="50"/>
      <c r="IV346" s="50"/>
    </row>
    <row r="347" spans="1:256" s="249" customFormat="1" x14ac:dyDescent="0.2">
      <c r="A347" s="246"/>
      <c r="B347" s="233"/>
      <c r="C347" s="242"/>
      <c r="D347" s="50"/>
      <c r="E347" s="248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  <c r="FT347" s="50"/>
      <c r="FU347" s="50"/>
      <c r="FV347" s="50"/>
      <c r="FW347" s="50"/>
      <c r="FX347" s="50"/>
      <c r="FY347" s="50"/>
      <c r="FZ347" s="50"/>
      <c r="GA347" s="50"/>
      <c r="GB347" s="50"/>
      <c r="GC347" s="50"/>
      <c r="GD347" s="50"/>
      <c r="GE347" s="50"/>
      <c r="GF347" s="50"/>
      <c r="GG347" s="50"/>
      <c r="GH347" s="50"/>
      <c r="GI347" s="50"/>
      <c r="GJ347" s="50"/>
      <c r="GK347" s="50"/>
      <c r="GL347" s="50"/>
      <c r="GM347" s="50"/>
      <c r="GN347" s="50"/>
      <c r="GO347" s="50"/>
      <c r="GP347" s="50"/>
      <c r="GQ347" s="50"/>
      <c r="GR347" s="50"/>
      <c r="GS347" s="50"/>
      <c r="GT347" s="50"/>
      <c r="GU347" s="50"/>
      <c r="GV347" s="50"/>
      <c r="GW347" s="50"/>
      <c r="GX347" s="50"/>
      <c r="GY347" s="50"/>
      <c r="GZ347" s="50"/>
      <c r="HA347" s="50"/>
      <c r="HB347" s="50"/>
      <c r="HC347" s="50"/>
      <c r="HD347" s="50"/>
      <c r="HE347" s="50"/>
      <c r="HF347" s="50"/>
      <c r="HG347" s="50"/>
      <c r="HH347" s="50"/>
      <c r="HI347" s="50"/>
      <c r="HJ347" s="50"/>
      <c r="HK347" s="50"/>
      <c r="HL347" s="50"/>
      <c r="HM347" s="50"/>
      <c r="HN347" s="50"/>
      <c r="HO347" s="50"/>
      <c r="HP347" s="50"/>
      <c r="HQ347" s="50"/>
      <c r="HR347" s="50"/>
      <c r="HS347" s="50"/>
      <c r="HT347" s="50"/>
      <c r="HU347" s="50"/>
      <c r="HV347" s="50"/>
      <c r="HW347" s="50"/>
      <c r="HX347" s="50"/>
      <c r="HY347" s="50"/>
      <c r="HZ347" s="50"/>
      <c r="IA347" s="50"/>
      <c r="IB347" s="50"/>
      <c r="IC347" s="50"/>
      <c r="ID347" s="50"/>
      <c r="IE347" s="50"/>
      <c r="IF347" s="50"/>
      <c r="IG347" s="50"/>
      <c r="IH347" s="50"/>
      <c r="II347" s="50"/>
      <c r="IJ347" s="50"/>
      <c r="IK347" s="50"/>
      <c r="IL347" s="50"/>
      <c r="IM347" s="50"/>
      <c r="IN347" s="50"/>
      <c r="IO347" s="50"/>
      <c r="IP347" s="50"/>
      <c r="IQ347" s="50"/>
      <c r="IR347" s="50"/>
      <c r="IS347" s="50"/>
      <c r="IT347" s="50"/>
      <c r="IU347" s="50"/>
      <c r="IV347" s="50"/>
    </row>
    <row r="348" spans="1:256" s="249" customFormat="1" x14ac:dyDescent="0.2">
      <c r="A348" s="246"/>
      <c r="B348" s="233"/>
      <c r="C348" s="242"/>
      <c r="D348" s="50"/>
      <c r="E348" s="248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  <c r="FT348" s="50"/>
      <c r="FU348" s="50"/>
      <c r="FV348" s="50"/>
      <c r="FW348" s="50"/>
      <c r="FX348" s="50"/>
      <c r="FY348" s="50"/>
      <c r="FZ348" s="50"/>
      <c r="GA348" s="50"/>
      <c r="GB348" s="50"/>
      <c r="GC348" s="50"/>
      <c r="GD348" s="50"/>
      <c r="GE348" s="50"/>
      <c r="GF348" s="50"/>
      <c r="GG348" s="50"/>
      <c r="GH348" s="50"/>
      <c r="GI348" s="50"/>
      <c r="GJ348" s="50"/>
      <c r="GK348" s="50"/>
      <c r="GL348" s="50"/>
      <c r="GM348" s="50"/>
      <c r="GN348" s="50"/>
      <c r="GO348" s="50"/>
      <c r="GP348" s="50"/>
      <c r="GQ348" s="50"/>
      <c r="GR348" s="50"/>
      <c r="GS348" s="50"/>
      <c r="GT348" s="50"/>
      <c r="GU348" s="50"/>
      <c r="GV348" s="50"/>
      <c r="GW348" s="50"/>
      <c r="GX348" s="50"/>
      <c r="GY348" s="50"/>
      <c r="GZ348" s="50"/>
      <c r="HA348" s="50"/>
      <c r="HB348" s="50"/>
      <c r="HC348" s="50"/>
      <c r="HD348" s="50"/>
      <c r="HE348" s="50"/>
      <c r="HF348" s="50"/>
      <c r="HG348" s="50"/>
      <c r="HH348" s="50"/>
      <c r="HI348" s="50"/>
      <c r="HJ348" s="50"/>
      <c r="HK348" s="50"/>
      <c r="HL348" s="50"/>
      <c r="HM348" s="50"/>
      <c r="HN348" s="50"/>
      <c r="HO348" s="50"/>
      <c r="HP348" s="50"/>
      <c r="HQ348" s="50"/>
      <c r="HR348" s="50"/>
      <c r="HS348" s="50"/>
      <c r="HT348" s="50"/>
      <c r="HU348" s="50"/>
      <c r="HV348" s="50"/>
      <c r="HW348" s="50"/>
      <c r="HX348" s="50"/>
      <c r="HY348" s="50"/>
      <c r="HZ348" s="50"/>
      <c r="IA348" s="50"/>
      <c r="IB348" s="50"/>
      <c r="IC348" s="50"/>
      <c r="ID348" s="50"/>
      <c r="IE348" s="50"/>
      <c r="IF348" s="50"/>
      <c r="IG348" s="50"/>
      <c r="IH348" s="50"/>
      <c r="II348" s="50"/>
      <c r="IJ348" s="50"/>
      <c r="IK348" s="50"/>
      <c r="IL348" s="50"/>
      <c r="IM348" s="50"/>
      <c r="IN348" s="50"/>
      <c r="IO348" s="50"/>
      <c r="IP348" s="50"/>
      <c r="IQ348" s="50"/>
      <c r="IR348" s="50"/>
      <c r="IS348" s="50"/>
      <c r="IT348" s="50"/>
      <c r="IU348" s="50"/>
      <c r="IV348" s="50"/>
    </row>
    <row r="349" spans="1:256" s="249" customFormat="1" x14ac:dyDescent="0.2">
      <c r="A349" s="246"/>
      <c r="B349" s="233"/>
      <c r="C349" s="242"/>
      <c r="D349" s="50"/>
      <c r="E349" s="248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  <c r="FT349" s="50"/>
      <c r="FU349" s="50"/>
      <c r="FV349" s="50"/>
      <c r="FW349" s="50"/>
      <c r="FX349" s="50"/>
      <c r="FY349" s="50"/>
      <c r="FZ349" s="50"/>
      <c r="GA349" s="50"/>
      <c r="GB349" s="50"/>
      <c r="GC349" s="50"/>
      <c r="GD349" s="50"/>
      <c r="GE349" s="50"/>
      <c r="GF349" s="50"/>
      <c r="GG349" s="50"/>
      <c r="GH349" s="50"/>
      <c r="GI349" s="50"/>
      <c r="GJ349" s="50"/>
      <c r="GK349" s="50"/>
      <c r="GL349" s="50"/>
      <c r="GM349" s="50"/>
      <c r="GN349" s="50"/>
      <c r="GO349" s="50"/>
      <c r="GP349" s="50"/>
      <c r="GQ349" s="50"/>
      <c r="GR349" s="50"/>
      <c r="GS349" s="50"/>
      <c r="GT349" s="50"/>
      <c r="GU349" s="50"/>
      <c r="GV349" s="50"/>
      <c r="GW349" s="50"/>
      <c r="GX349" s="50"/>
      <c r="GY349" s="50"/>
      <c r="GZ349" s="50"/>
      <c r="HA349" s="50"/>
      <c r="HB349" s="50"/>
      <c r="HC349" s="50"/>
      <c r="HD349" s="50"/>
      <c r="HE349" s="50"/>
      <c r="HF349" s="50"/>
      <c r="HG349" s="50"/>
      <c r="HH349" s="50"/>
      <c r="HI349" s="50"/>
      <c r="HJ349" s="50"/>
      <c r="HK349" s="50"/>
      <c r="HL349" s="50"/>
      <c r="HM349" s="50"/>
      <c r="HN349" s="50"/>
      <c r="HO349" s="50"/>
      <c r="HP349" s="50"/>
      <c r="HQ349" s="50"/>
      <c r="HR349" s="50"/>
      <c r="HS349" s="50"/>
      <c r="HT349" s="50"/>
      <c r="HU349" s="50"/>
      <c r="HV349" s="50"/>
      <c r="HW349" s="50"/>
      <c r="HX349" s="50"/>
      <c r="HY349" s="50"/>
      <c r="HZ349" s="50"/>
      <c r="IA349" s="50"/>
      <c r="IB349" s="50"/>
      <c r="IC349" s="50"/>
      <c r="ID349" s="50"/>
      <c r="IE349" s="50"/>
      <c r="IF349" s="50"/>
      <c r="IG349" s="50"/>
      <c r="IH349" s="50"/>
      <c r="II349" s="50"/>
      <c r="IJ349" s="50"/>
      <c r="IK349" s="50"/>
      <c r="IL349" s="50"/>
      <c r="IM349" s="50"/>
      <c r="IN349" s="50"/>
      <c r="IO349" s="50"/>
      <c r="IP349" s="50"/>
      <c r="IQ349" s="50"/>
      <c r="IR349" s="50"/>
      <c r="IS349" s="50"/>
      <c r="IT349" s="50"/>
      <c r="IU349" s="50"/>
      <c r="IV349" s="50"/>
    </row>
    <row r="350" spans="1:256" s="249" customFormat="1" x14ac:dyDescent="0.2">
      <c r="A350" s="246"/>
      <c r="B350" s="233"/>
      <c r="C350" s="242"/>
      <c r="D350" s="50"/>
      <c r="E350" s="248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  <c r="FT350" s="50"/>
      <c r="FU350" s="50"/>
      <c r="FV350" s="50"/>
      <c r="FW350" s="50"/>
      <c r="FX350" s="50"/>
      <c r="FY350" s="50"/>
      <c r="FZ350" s="50"/>
      <c r="GA350" s="50"/>
      <c r="GB350" s="50"/>
      <c r="GC350" s="50"/>
      <c r="GD350" s="50"/>
      <c r="GE350" s="50"/>
      <c r="GF350" s="50"/>
      <c r="GG350" s="50"/>
      <c r="GH350" s="50"/>
      <c r="GI350" s="50"/>
      <c r="GJ350" s="50"/>
      <c r="GK350" s="50"/>
      <c r="GL350" s="50"/>
      <c r="GM350" s="50"/>
      <c r="GN350" s="50"/>
      <c r="GO350" s="50"/>
      <c r="GP350" s="50"/>
      <c r="GQ350" s="50"/>
      <c r="GR350" s="50"/>
      <c r="GS350" s="50"/>
      <c r="GT350" s="50"/>
      <c r="GU350" s="50"/>
      <c r="GV350" s="50"/>
      <c r="GW350" s="50"/>
      <c r="GX350" s="50"/>
      <c r="GY350" s="50"/>
      <c r="GZ350" s="50"/>
      <c r="HA350" s="50"/>
      <c r="HB350" s="50"/>
      <c r="HC350" s="50"/>
      <c r="HD350" s="50"/>
      <c r="HE350" s="50"/>
      <c r="HF350" s="50"/>
      <c r="HG350" s="50"/>
      <c r="HH350" s="50"/>
      <c r="HI350" s="50"/>
      <c r="HJ350" s="50"/>
      <c r="HK350" s="50"/>
      <c r="HL350" s="50"/>
      <c r="HM350" s="50"/>
      <c r="HN350" s="50"/>
      <c r="HO350" s="50"/>
      <c r="HP350" s="50"/>
      <c r="HQ350" s="50"/>
      <c r="HR350" s="50"/>
      <c r="HS350" s="50"/>
      <c r="HT350" s="50"/>
      <c r="HU350" s="50"/>
      <c r="HV350" s="50"/>
      <c r="HW350" s="50"/>
      <c r="HX350" s="50"/>
      <c r="HY350" s="50"/>
      <c r="HZ350" s="50"/>
      <c r="IA350" s="50"/>
      <c r="IB350" s="50"/>
      <c r="IC350" s="50"/>
      <c r="ID350" s="50"/>
      <c r="IE350" s="50"/>
      <c r="IF350" s="50"/>
      <c r="IG350" s="50"/>
      <c r="IH350" s="50"/>
      <c r="II350" s="50"/>
      <c r="IJ350" s="50"/>
      <c r="IK350" s="50"/>
      <c r="IL350" s="50"/>
      <c r="IM350" s="50"/>
      <c r="IN350" s="50"/>
      <c r="IO350" s="50"/>
      <c r="IP350" s="50"/>
      <c r="IQ350" s="50"/>
      <c r="IR350" s="50"/>
      <c r="IS350" s="50"/>
      <c r="IT350" s="50"/>
      <c r="IU350" s="50"/>
      <c r="IV350" s="50"/>
    </row>
    <row r="351" spans="1:256" s="249" customFormat="1" x14ac:dyDescent="0.2">
      <c r="A351" s="246"/>
      <c r="B351" s="233"/>
      <c r="C351" s="242"/>
      <c r="D351" s="50"/>
      <c r="E351" s="248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  <c r="FT351" s="50"/>
      <c r="FU351" s="50"/>
      <c r="FV351" s="50"/>
      <c r="FW351" s="50"/>
      <c r="FX351" s="50"/>
      <c r="FY351" s="50"/>
      <c r="FZ351" s="50"/>
      <c r="GA351" s="50"/>
      <c r="GB351" s="50"/>
      <c r="GC351" s="50"/>
      <c r="GD351" s="50"/>
      <c r="GE351" s="50"/>
      <c r="GF351" s="50"/>
      <c r="GG351" s="50"/>
      <c r="GH351" s="50"/>
      <c r="GI351" s="50"/>
      <c r="GJ351" s="50"/>
      <c r="GK351" s="50"/>
      <c r="GL351" s="50"/>
      <c r="GM351" s="50"/>
      <c r="GN351" s="50"/>
      <c r="GO351" s="50"/>
      <c r="GP351" s="50"/>
      <c r="GQ351" s="50"/>
      <c r="GR351" s="50"/>
      <c r="GS351" s="50"/>
      <c r="GT351" s="50"/>
      <c r="GU351" s="50"/>
      <c r="GV351" s="50"/>
      <c r="GW351" s="50"/>
      <c r="GX351" s="50"/>
      <c r="GY351" s="50"/>
      <c r="GZ351" s="50"/>
      <c r="HA351" s="50"/>
      <c r="HB351" s="50"/>
      <c r="HC351" s="50"/>
      <c r="HD351" s="50"/>
      <c r="HE351" s="50"/>
      <c r="HF351" s="50"/>
      <c r="HG351" s="50"/>
      <c r="HH351" s="50"/>
      <c r="HI351" s="50"/>
      <c r="HJ351" s="50"/>
      <c r="HK351" s="50"/>
      <c r="HL351" s="50"/>
      <c r="HM351" s="50"/>
      <c r="HN351" s="50"/>
      <c r="HO351" s="50"/>
      <c r="HP351" s="50"/>
      <c r="HQ351" s="50"/>
      <c r="HR351" s="50"/>
      <c r="HS351" s="50"/>
      <c r="HT351" s="50"/>
      <c r="HU351" s="50"/>
      <c r="HV351" s="50"/>
      <c r="HW351" s="50"/>
      <c r="HX351" s="50"/>
      <c r="HY351" s="50"/>
      <c r="HZ351" s="50"/>
      <c r="IA351" s="50"/>
      <c r="IB351" s="50"/>
      <c r="IC351" s="50"/>
      <c r="ID351" s="50"/>
      <c r="IE351" s="50"/>
      <c r="IF351" s="50"/>
      <c r="IG351" s="50"/>
      <c r="IH351" s="50"/>
      <c r="II351" s="50"/>
      <c r="IJ351" s="50"/>
      <c r="IK351" s="50"/>
      <c r="IL351" s="50"/>
      <c r="IM351" s="50"/>
      <c r="IN351" s="50"/>
      <c r="IO351" s="50"/>
      <c r="IP351" s="50"/>
      <c r="IQ351" s="50"/>
      <c r="IR351" s="50"/>
      <c r="IS351" s="50"/>
      <c r="IT351" s="50"/>
      <c r="IU351" s="50"/>
      <c r="IV351" s="50"/>
    </row>
    <row r="352" spans="1:256" s="249" customFormat="1" x14ac:dyDescent="0.2">
      <c r="A352" s="246"/>
      <c r="B352" s="233"/>
      <c r="C352" s="242"/>
      <c r="D352" s="50"/>
      <c r="E352" s="248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  <c r="FT352" s="50"/>
      <c r="FU352" s="50"/>
      <c r="FV352" s="50"/>
      <c r="FW352" s="50"/>
      <c r="FX352" s="50"/>
      <c r="FY352" s="50"/>
      <c r="FZ352" s="50"/>
      <c r="GA352" s="50"/>
      <c r="GB352" s="50"/>
      <c r="GC352" s="50"/>
      <c r="GD352" s="50"/>
      <c r="GE352" s="50"/>
      <c r="GF352" s="50"/>
      <c r="GG352" s="50"/>
      <c r="GH352" s="50"/>
      <c r="GI352" s="50"/>
      <c r="GJ352" s="50"/>
      <c r="GK352" s="50"/>
      <c r="GL352" s="50"/>
      <c r="GM352" s="50"/>
      <c r="GN352" s="50"/>
      <c r="GO352" s="50"/>
      <c r="GP352" s="50"/>
      <c r="GQ352" s="50"/>
      <c r="GR352" s="50"/>
      <c r="GS352" s="50"/>
      <c r="GT352" s="50"/>
      <c r="GU352" s="50"/>
      <c r="GV352" s="50"/>
      <c r="GW352" s="50"/>
      <c r="GX352" s="50"/>
      <c r="GY352" s="50"/>
      <c r="GZ352" s="50"/>
      <c r="HA352" s="50"/>
      <c r="HB352" s="50"/>
      <c r="HC352" s="50"/>
      <c r="HD352" s="50"/>
      <c r="HE352" s="50"/>
      <c r="HF352" s="50"/>
      <c r="HG352" s="50"/>
      <c r="HH352" s="50"/>
      <c r="HI352" s="50"/>
      <c r="HJ352" s="50"/>
      <c r="HK352" s="50"/>
      <c r="HL352" s="50"/>
      <c r="HM352" s="50"/>
      <c r="HN352" s="50"/>
      <c r="HO352" s="50"/>
      <c r="HP352" s="50"/>
      <c r="HQ352" s="50"/>
      <c r="HR352" s="50"/>
      <c r="HS352" s="50"/>
      <c r="HT352" s="50"/>
      <c r="HU352" s="50"/>
      <c r="HV352" s="50"/>
      <c r="HW352" s="50"/>
      <c r="HX352" s="50"/>
      <c r="HY352" s="50"/>
      <c r="HZ352" s="50"/>
      <c r="IA352" s="50"/>
      <c r="IB352" s="50"/>
      <c r="IC352" s="50"/>
      <c r="ID352" s="50"/>
      <c r="IE352" s="50"/>
      <c r="IF352" s="50"/>
      <c r="IG352" s="50"/>
      <c r="IH352" s="50"/>
      <c r="II352" s="50"/>
      <c r="IJ352" s="50"/>
      <c r="IK352" s="50"/>
      <c r="IL352" s="50"/>
      <c r="IM352" s="50"/>
      <c r="IN352" s="50"/>
      <c r="IO352" s="50"/>
      <c r="IP352" s="50"/>
      <c r="IQ352" s="50"/>
      <c r="IR352" s="50"/>
      <c r="IS352" s="50"/>
      <c r="IT352" s="50"/>
      <c r="IU352" s="50"/>
      <c r="IV352" s="50"/>
    </row>
    <row r="353" spans="1:256" s="249" customFormat="1" x14ac:dyDescent="0.2">
      <c r="A353" s="246"/>
      <c r="B353" s="233"/>
      <c r="C353" s="242"/>
      <c r="D353" s="50"/>
      <c r="E353" s="248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  <c r="FT353" s="50"/>
      <c r="FU353" s="50"/>
      <c r="FV353" s="50"/>
      <c r="FW353" s="50"/>
      <c r="FX353" s="50"/>
      <c r="FY353" s="50"/>
      <c r="FZ353" s="50"/>
      <c r="GA353" s="50"/>
      <c r="GB353" s="50"/>
      <c r="GC353" s="50"/>
      <c r="GD353" s="50"/>
      <c r="GE353" s="50"/>
      <c r="GF353" s="50"/>
      <c r="GG353" s="50"/>
      <c r="GH353" s="50"/>
      <c r="GI353" s="50"/>
      <c r="GJ353" s="50"/>
      <c r="GK353" s="50"/>
      <c r="GL353" s="50"/>
      <c r="GM353" s="50"/>
      <c r="GN353" s="50"/>
      <c r="GO353" s="50"/>
      <c r="GP353" s="50"/>
      <c r="GQ353" s="50"/>
      <c r="GR353" s="50"/>
      <c r="GS353" s="50"/>
      <c r="GT353" s="50"/>
      <c r="GU353" s="50"/>
      <c r="GV353" s="50"/>
      <c r="GW353" s="50"/>
      <c r="GX353" s="50"/>
      <c r="GY353" s="50"/>
      <c r="GZ353" s="50"/>
      <c r="HA353" s="50"/>
      <c r="HB353" s="50"/>
      <c r="HC353" s="50"/>
      <c r="HD353" s="50"/>
      <c r="HE353" s="50"/>
      <c r="HF353" s="50"/>
      <c r="HG353" s="50"/>
      <c r="HH353" s="50"/>
      <c r="HI353" s="50"/>
      <c r="HJ353" s="50"/>
      <c r="HK353" s="50"/>
      <c r="HL353" s="50"/>
      <c r="HM353" s="50"/>
      <c r="HN353" s="50"/>
      <c r="HO353" s="50"/>
      <c r="HP353" s="50"/>
      <c r="HQ353" s="50"/>
      <c r="HR353" s="50"/>
      <c r="HS353" s="50"/>
      <c r="HT353" s="50"/>
      <c r="HU353" s="50"/>
      <c r="HV353" s="50"/>
      <c r="HW353" s="50"/>
      <c r="HX353" s="50"/>
      <c r="HY353" s="50"/>
      <c r="HZ353" s="50"/>
      <c r="IA353" s="50"/>
      <c r="IB353" s="50"/>
      <c r="IC353" s="50"/>
      <c r="ID353" s="50"/>
      <c r="IE353" s="50"/>
      <c r="IF353" s="50"/>
      <c r="IG353" s="50"/>
      <c r="IH353" s="50"/>
      <c r="II353" s="50"/>
      <c r="IJ353" s="50"/>
      <c r="IK353" s="50"/>
      <c r="IL353" s="50"/>
      <c r="IM353" s="50"/>
      <c r="IN353" s="50"/>
      <c r="IO353" s="50"/>
      <c r="IP353" s="50"/>
      <c r="IQ353" s="50"/>
      <c r="IR353" s="50"/>
      <c r="IS353" s="50"/>
      <c r="IT353" s="50"/>
      <c r="IU353" s="50"/>
      <c r="IV353" s="50"/>
    </row>
    <row r="354" spans="1:256" s="249" customFormat="1" x14ac:dyDescent="0.2">
      <c r="A354" s="246"/>
      <c r="B354" s="233"/>
      <c r="C354" s="242"/>
      <c r="D354" s="50"/>
      <c r="E354" s="248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  <c r="FT354" s="50"/>
      <c r="FU354" s="50"/>
      <c r="FV354" s="50"/>
      <c r="FW354" s="50"/>
      <c r="FX354" s="50"/>
      <c r="FY354" s="50"/>
      <c r="FZ354" s="50"/>
      <c r="GA354" s="50"/>
      <c r="GB354" s="50"/>
      <c r="GC354" s="50"/>
      <c r="GD354" s="50"/>
      <c r="GE354" s="50"/>
      <c r="GF354" s="50"/>
      <c r="GG354" s="50"/>
      <c r="GH354" s="50"/>
      <c r="GI354" s="50"/>
      <c r="GJ354" s="50"/>
      <c r="GK354" s="50"/>
      <c r="GL354" s="50"/>
      <c r="GM354" s="50"/>
      <c r="GN354" s="50"/>
      <c r="GO354" s="50"/>
      <c r="GP354" s="50"/>
      <c r="GQ354" s="50"/>
      <c r="GR354" s="50"/>
      <c r="GS354" s="50"/>
      <c r="GT354" s="50"/>
      <c r="GU354" s="50"/>
      <c r="GV354" s="50"/>
      <c r="GW354" s="50"/>
      <c r="GX354" s="50"/>
      <c r="GY354" s="50"/>
      <c r="GZ354" s="50"/>
      <c r="HA354" s="50"/>
      <c r="HB354" s="50"/>
      <c r="HC354" s="50"/>
      <c r="HD354" s="50"/>
      <c r="HE354" s="50"/>
      <c r="HF354" s="50"/>
      <c r="HG354" s="50"/>
      <c r="HH354" s="50"/>
      <c r="HI354" s="50"/>
      <c r="HJ354" s="50"/>
      <c r="HK354" s="50"/>
      <c r="HL354" s="50"/>
      <c r="HM354" s="50"/>
      <c r="HN354" s="50"/>
      <c r="HO354" s="50"/>
      <c r="HP354" s="50"/>
      <c r="HQ354" s="50"/>
      <c r="HR354" s="50"/>
      <c r="HS354" s="50"/>
      <c r="HT354" s="50"/>
      <c r="HU354" s="50"/>
      <c r="HV354" s="50"/>
      <c r="HW354" s="50"/>
      <c r="HX354" s="50"/>
      <c r="HY354" s="50"/>
      <c r="HZ354" s="50"/>
      <c r="IA354" s="50"/>
      <c r="IB354" s="50"/>
      <c r="IC354" s="50"/>
      <c r="ID354" s="50"/>
      <c r="IE354" s="50"/>
      <c r="IF354" s="50"/>
      <c r="IG354" s="50"/>
      <c r="IH354" s="50"/>
      <c r="II354" s="50"/>
      <c r="IJ354" s="50"/>
      <c r="IK354" s="50"/>
      <c r="IL354" s="50"/>
      <c r="IM354" s="50"/>
      <c r="IN354" s="50"/>
      <c r="IO354" s="50"/>
      <c r="IP354" s="50"/>
      <c r="IQ354" s="50"/>
      <c r="IR354" s="50"/>
      <c r="IS354" s="50"/>
      <c r="IT354" s="50"/>
      <c r="IU354" s="50"/>
      <c r="IV354" s="50"/>
    </row>
    <row r="355" spans="1:256" s="249" customFormat="1" x14ac:dyDescent="0.2">
      <c r="A355" s="246"/>
      <c r="B355" s="233"/>
      <c r="C355" s="242"/>
      <c r="D355" s="50"/>
      <c r="E355" s="248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  <c r="GG355" s="50"/>
      <c r="GH355" s="50"/>
      <c r="GI355" s="50"/>
      <c r="GJ355" s="50"/>
      <c r="GK355" s="50"/>
      <c r="GL355" s="50"/>
      <c r="GM355" s="50"/>
      <c r="GN355" s="50"/>
      <c r="GO355" s="50"/>
      <c r="GP355" s="50"/>
      <c r="GQ355" s="50"/>
      <c r="GR355" s="50"/>
      <c r="GS355" s="50"/>
      <c r="GT355" s="50"/>
      <c r="GU355" s="50"/>
      <c r="GV355" s="50"/>
      <c r="GW355" s="50"/>
      <c r="GX355" s="50"/>
      <c r="GY355" s="50"/>
      <c r="GZ355" s="50"/>
      <c r="HA355" s="50"/>
      <c r="HB355" s="50"/>
      <c r="HC355" s="50"/>
      <c r="HD355" s="50"/>
      <c r="HE355" s="50"/>
      <c r="HF355" s="50"/>
      <c r="HG355" s="50"/>
      <c r="HH355" s="50"/>
      <c r="HI355" s="50"/>
      <c r="HJ355" s="50"/>
      <c r="HK355" s="50"/>
      <c r="HL355" s="50"/>
      <c r="HM355" s="50"/>
      <c r="HN355" s="50"/>
      <c r="HO355" s="50"/>
      <c r="HP355" s="50"/>
      <c r="HQ355" s="50"/>
      <c r="HR355" s="50"/>
      <c r="HS355" s="50"/>
      <c r="HT355" s="50"/>
      <c r="HU355" s="50"/>
      <c r="HV355" s="50"/>
      <c r="HW355" s="50"/>
      <c r="HX355" s="50"/>
      <c r="HY355" s="50"/>
      <c r="HZ355" s="50"/>
      <c r="IA355" s="50"/>
      <c r="IB355" s="50"/>
      <c r="IC355" s="50"/>
      <c r="ID355" s="50"/>
      <c r="IE355" s="50"/>
      <c r="IF355" s="50"/>
      <c r="IG355" s="50"/>
      <c r="IH355" s="50"/>
      <c r="II355" s="50"/>
      <c r="IJ355" s="50"/>
      <c r="IK355" s="50"/>
      <c r="IL355" s="50"/>
      <c r="IM355" s="50"/>
      <c r="IN355" s="50"/>
      <c r="IO355" s="50"/>
      <c r="IP355" s="50"/>
      <c r="IQ355" s="50"/>
      <c r="IR355" s="50"/>
      <c r="IS355" s="50"/>
      <c r="IT355" s="50"/>
      <c r="IU355" s="50"/>
      <c r="IV355" s="50"/>
    </row>
    <row r="356" spans="1:256" s="249" customFormat="1" x14ac:dyDescent="0.2">
      <c r="A356" s="246"/>
      <c r="B356" s="233"/>
      <c r="C356" s="242"/>
      <c r="D356" s="50"/>
      <c r="E356" s="248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  <c r="FT356" s="50"/>
      <c r="FU356" s="50"/>
      <c r="FV356" s="50"/>
      <c r="FW356" s="50"/>
      <c r="FX356" s="50"/>
      <c r="FY356" s="50"/>
      <c r="FZ356" s="50"/>
      <c r="GA356" s="50"/>
      <c r="GB356" s="50"/>
      <c r="GC356" s="50"/>
      <c r="GD356" s="50"/>
      <c r="GE356" s="50"/>
      <c r="GF356" s="50"/>
      <c r="GG356" s="50"/>
      <c r="GH356" s="50"/>
      <c r="GI356" s="50"/>
      <c r="GJ356" s="50"/>
      <c r="GK356" s="50"/>
      <c r="GL356" s="50"/>
      <c r="GM356" s="50"/>
      <c r="GN356" s="50"/>
      <c r="GO356" s="50"/>
      <c r="GP356" s="50"/>
      <c r="GQ356" s="50"/>
      <c r="GR356" s="50"/>
      <c r="GS356" s="50"/>
      <c r="GT356" s="50"/>
      <c r="GU356" s="50"/>
      <c r="GV356" s="50"/>
      <c r="GW356" s="50"/>
      <c r="GX356" s="50"/>
      <c r="GY356" s="50"/>
      <c r="GZ356" s="50"/>
      <c r="HA356" s="50"/>
      <c r="HB356" s="50"/>
      <c r="HC356" s="50"/>
      <c r="HD356" s="50"/>
      <c r="HE356" s="50"/>
      <c r="HF356" s="50"/>
      <c r="HG356" s="50"/>
      <c r="HH356" s="50"/>
      <c r="HI356" s="50"/>
      <c r="HJ356" s="50"/>
      <c r="HK356" s="50"/>
      <c r="HL356" s="50"/>
      <c r="HM356" s="50"/>
      <c r="HN356" s="50"/>
      <c r="HO356" s="50"/>
      <c r="HP356" s="50"/>
      <c r="HQ356" s="50"/>
      <c r="HR356" s="50"/>
      <c r="HS356" s="50"/>
      <c r="HT356" s="50"/>
      <c r="HU356" s="50"/>
      <c r="HV356" s="50"/>
      <c r="HW356" s="50"/>
      <c r="HX356" s="50"/>
      <c r="HY356" s="50"/>
      <c r="HZ356" s="50"/>
      <c r="IA356" s="50"/>
      <c r="IB356" s="50"/>
      <c r="IC356" s="50"/>
      <c r="ID356" s="50"/>
      <c r="IE356" s="50"/>
      <c r="IF356" s="50"/>
      <c r="IG356" s="50"/>
      <c r="IH356" s="50"/>
      <c r="II356" s="50"/>
      <c r="IJ356" s="50"/>
      <c r="IK356" s="50"/>
      <c r="IL356" s="50"/>
      <c r="IM356" s="50"/>
      <c r="IN356" s="50"/>
      <c r="IO356" s="50"/>
      <c r="IP356" s="50"/>
      <c r="IQ356" s="50"/>
      <c r="IR356" s="50"/>
      <c r="IS356" s="50"/>
      <c r="IT356" s="50"/>
      <c r="IU356" s="50"/>
      <c r="IV356" s="50"/>
    </row>
    <row r="357" spans="1:256" s="249" customFormat="1" x14ac:dyDescent="0.2">
      <c r="A357" s="246"/>
      <c r="B357" s="233"/>
      <c r="C357" s="242"/>
      <c r="D357" s="50"/>
      <c r="E357" s="248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  <c r="FT357" s="50"/>
      <c r="FU357" s="50"/>
      <c r="FV357" s="50"/>
      <c r="FW357" s="50"/>
      <c r="FX357" s="50"/>
      <c r="FY357" s="50"/>
      <c r="FZ357" s="50"/>
      <c r="GA357" s="50"/>
      <c r="GB357" s="50"/>
      <c r="GC357" s="50"/>
      <c r="GD357" s="50"/>
      <c r="GE357" s="50"/>
      <c r="GF357" s="50"/>
      <c r="GG357" s="50"/>
      <c r="GH357" s="50"/>
      <c r="GI357" s="50"/>
      <c r="GJ357" s="50"/>
      <c r="GK357" s="50"/>
      <c r="GL357" s="50"/>
      <c r="GM357" s="50"/>
      <c r="GN357" s="50"/>
      <c r="GO357" s="50"/>
      <c r="GP357" s="50"/>
      <c r="GQ357" s="50"/>
      <c r="GR357" s="50"/>
      <c r="GS357" s="50"/>
      <c r="GT357" s="50"/>
      <c r="GU357" s="50"/>
      <c r="GV357" s="50"/>
      <c r="GW357" s="50"/>
      <c r="GX357" s="50"/>
      <c r="GY357" s="50"/>
      <c r="GZ357" s="50"/>
      <c r="HA357" s="50"/>
      <c r="HB357" s="50"/>
      <c r="HC357" s="50"/>
      <c r="HD357" s="50"/>
      <c r="HE357" s="50"/>
      <c r="HF357" s="50"/>
      <c r="HG357" s="50"/>
      <c r="HH357" s="50"/>
      <c r="HI357" s="50"/>
      <c r="HJ357" s="50"/>
      <c r="HK357" s="50"/>
      <c r="HL357" s="50"/>
      <c r="HM357" s="50"/>
      <c r="HN357" s="50"/>
      <c r="HO357" s="50"/>
      <c r="HP357" s="50"/>
      <c r="HQ357" s="50"/>
      <c r="HR357" s="50"/>
      <c r="HS357" s="50"/>
      <c r="HT357" s="50"/>
      <c r="HU357" s="50"/>
      <c r="HV357" s="50"/>
      <c r="HW357" s="50"/>
      <c r="HX357" s="50"/>
      <c r="HY357" s="50"/>
      <c r="HZ357" s="50"/>
      <c r="IA357" s="50"/>
      <c r="IB357" s="50"/>
      <c r="IC357" s="50"/>
      <c r="ID357" s="50"/>
      <c r="IE357" s="50"/>
      <c r="IF357" s="50"/>
      <c r="IG357" s="50"/>
      <c r="IH357" s="50"/>
      <c r="II357" s="50"/>
      <c r="IJ357" s="50"/>
      <c r="IK357" s="50"/>
      <c r="IL357" s="50"/>
      <c r="IM357" s="50"/>
      <c r="IN357" s="50"/>
      <c r="IO357" s="50"/>
      <c r="IP357" s="50"/>
      <c r="IQ357" s="50"/>
      <c r="IR357" s="50"/>
      <c r="IS357" s="50"/>
      <c r="IT357" s="50"/>
      <c r="IU357" s="50"/>
      <c r="IV357" s="50"/>
    </row>
    <row r="358" spans="1:256" s="249" customFormat="1" x14ac:dyDescent="0.2">
      <c r="A358" s="246"/>
      <c r="B358" s="233"/>
      <c r="C358" s="242"/>
      <c r="D358" s="50"/>
      <c r="E358" s="248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  <c r="FT358" s="50"/>
      <c r="FU358" s="50"/>
      <c r="FV358" s="50"/>
      <c r="FW358" s="50"/>
      <c r="FX358" s="50"/>
      <c r="FY358" s="50"/>
      <c r="FZ358" s="50"/>
      <c r="GA358" s="50"/>
      <c r="GB358" s="50"/>
      <c r="GC358" s="50"/>
      <c r="GD358" s="50"/>
      <c r="GE358" s="50"/>
      <c r="GF358" s="50"/>
      <c r="GG358" s="50"/>
      <c r="GH358" s="50"/>
      <c r="GI358" s="50"/>
      <c r="GJ358" s="50"/>
      <c r="GK358" s="50"/>
      <c r="GL358" s="50"/>
      <c r="GM358" s="50"/>
      <c r="GN358" s="50"/>
      <c r="GO358" s="50"/>
      <c r="GP358" s="50"/>
      <c r="GQ358" s="50"/>
      <c r="GR358" s="50"/>
      <c r="GS358" s="50"/>
      <c r="GT358" s="50"/>
      <c r="GU358" s="50"/>
      <c r="GV358" s="50"/>
      <c r="GW358" s="50"/>
      <c r="GX358" s="50"/>
      <c r="GY358" s="50"/>
      <c r="GZ358" s="50"/>
      <c r="HA358" s="50"/>
      <c r="HB358" s="50"/>
      <c r="HC358" s="50"/>
      <c r="HD358" s="50"/>
      <c r="HE358" s="50"/>
      <c r="HF358" s="50"/>
      <c r="HG358" s="50"/>
      <c r="HH358" s="50"/>
      <c r="HI358" s="50"/>
      <c r="HJ358" s="50"/>
      <c r="HK358" s="50"/>
      <c r="HL358" s="50"/>
      <c r="HM358" s="50"/>
      <c r="HN358" s="50"/>
      <c r="HO358" s="50"/>
      <c r="HP358" s="50"/>
      <c r="HQ358" s="50"/>
      <c r="HR358" s="50"/>
      <c r="HS358" s="50"/>
      <c r="HT358" s="50"/>
      <c r="HU358" s="50"/>
      <c r="HV358" s="50"/>
      <c r="HW358" s="50"/>
      <c r="HX358" s="50"/>
      <c r="HY358" s="50"/>
      <c r="HZ358" s="50"/>
      <c r="IA358" s="50"/>
      <c r="IB358" s="50"/>
      <c r="IC358" s="50"/>
      <c r="ID358" s="50"/>
      <c r="IE358" s="50"/>
      <c r="IF358" s="50"/>
      <c r="IG358" s="50"/>
      <c r="IH358" s="50"/>
      <c r="II358" s="50"/>
      <c r="IJ358" s="50"/>
      <c r="IK358" s="50"/>
      <c r="IL358" s="50"/>
      <c r="IM358" s="50"/>
      <c r="IN358" s="50"/>
      <c r="IO358" s="50"/>
      <c r="IP358" s="50"/>
      <c r="IQ358" s="50"/>
      <c r="IR358" s="50"/>
      <c r="IS358" s="50"/>
      <c r="IT358" s="50"/>
      <c r="IU358" s="50"/>
      <c r="IV358" s="50"/>
    </row>
    <row r="359" spans="1:256" s="249" customFormat="1" x14ac:dyDescent="0.2">
      <c r="A359" s="246"/>
      <c r="B359" s="233"/>
      <c r="C359" s="242"/>
      <c r="D359" s="50"/>
      <c r="E359" s="248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  <c r="FT359" s="50"/>
      <c r="FU359" s="50"/>
      <c r="FV359" s="50"/>
      <c r="FW359" s="50"/>
      <c r="FX359" s="50"/>
      <c r="FY359" s="50"/>
      <c r="FZ359" s="50"/>
      <c r="GA359" s="50"/>
      <c r="GB359" s="50"/>
      <c r="GC359" s="50"/>
      <c r="GD359" s="50"/>
      <c r="GE359" s="50"/>
      <c r="GF359" s="50"/>
      <c r="GG359" s="50"/>
      <c r="GH359" s="50"/>
      <c r="GI359" s="50"/>
      <c r="GJ359" s="50"/>
      <c r="GK359" s="50"/>
      <c r="GL359" s="50"/>
      <c r="GM359" s="50"/>
      <c r="GN359" s="50"/>
      <c r="GO359" s="50"/>
      <c r="GP359" s="50"/>
      <c r="GQ359" s="50"/>
      <c r="GR359" s="50"/>
      <c r="GS359" s="50"/>
      <c r="GT359" s="50"/>
      <c r="GU359" s="50"/>
      <c r="GV359" s="50"/>
      <c r="GW359" s="50"/>
      <c r="GX359" s="50"/>
      <c r="GY359" s="50"/>
      <c r="GZ359" s="50"/>
      <c r="HA359" s="50"/>
      <c r="HB359" s="50"/>
      <c r="HC359" s="50"/>
      <c r="HD359" s="50"/>
      <c r="HE359" s="50"/>
      <c r="HF359" s="50"/>
      <c r="HG359" s="50"/>
      <c r="HH359" s="50"/>
      <c r="HI359" s="50"/>
      <c r="HJ359" s="50"/>
      <c r="HK359" s="50"/>
      <c r="HL359" s="50"/>
      <c r="HM359" s="50"/>
      <c r="HN359" s="50"/>
      <c r="HO359" s="50"/>
      <c r="HP359" s="50"/>
      <c r="HQ359" s="50"/>
      <c r="HR359" s="50"/>
      <c r="HS359" s="50"/>
      <c r="HT359" s="50"/>
      <c r="HU359" s="50"/>
      <c r="HV359" s="50"/>
      <c r="HW359" s="50"/>
      <c r="HX359" s="50"/>
      <c r="HY359" s="50"/>
      <c r="HZ359" s="50"/>
      <c r="IA359" s="50"/>
      <c r="IB359" s="50"/>
      <c r="IC359" s="50"/>
      <c r="ID359" s="50"/>
      <c r="IE359" s="50"/>
      <c r="IF359" s="50"/>
      <c r="IG359" s="50"/>
      <c r="IH359" s="50"/>
      <c r="II359" s="50"/>
      <c r="IJ359" s="50"/>
      <c r="IK359" s="50"/>
      <c r="IL359" s="50"/>
      <c r="IM359" s="50"/>
      <c r="IN359" s="50"/>
      <c r="IO359" s="50"/>
      <c r="IP359" s="50"/>
      <c r="IQ359" s="50"/>
      <c r="IR359" s="50"/>
      <c r="IS359" s="50"/>
      <c r="IT359" s="50"/>
      <c r="IU359" s="50"/>
      <c r="IV359" s="50"/>
    </row>
    <row r="360" spans="1:256" s="249" customFormat="1" x14ac:dyDescent="0.2">
      <c r="A360" s="246"/>
      <c r="B360" s="233"/>
      <c r="C360" s="242"/>
      <c r="D360" s="50"/>
      <c r="E360" s="248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  <c r="FT360" s="50"/>
      <c r="FU360" s="50"/>
      <c r="FV360" s="50"/>
      <c r="FW360" s="50"/>
      <c r="FX360" s="50"/>
      <c r="FY360" s="50"/>
      <c r="FZ360" s="50"/>
      <c r="GA360" s="50"/>
      <c r="GB360" s="50"/>
      <c r="GC360" s="50"/>
      <c r="GD360" s="50"/>
      <c r="GE360" s="50"/>
      <c r="GF360" s="50"/>
      <c r="GG360" s="50"/>
      <c r="GH360" s="50"/>
      <c r="GI360" s="50"/>
      <c r="GJ360" s="50"/>
      <c r="GK360" s="50"/>
      <c r="GL360" s="50"/>
      <c r="GM360" s="50"/>
      <c r="GN360" s="50"/>
      <c r="GO360" s="50"/>
      <c r="GP360" s="50"/>
      <c r="GQ360" s="50"/>
      <c r="GR360" s="50"/>
      <c r="GS360" s="50"/>
      <c r="GT360" s="50"/>
      <c r="GU360" s="50"/>
      <c r="GV360" s="50"/>
      <c r="GW360" s="50"/>
      <c r="GX360" s="50"/>
      <c r="GY360" s="50"/>
      <c r="GZ360" s="50"/>
      <c r="HA360" s="50"/>
      <c r="HB360" s="50"/>
      <c r="HC360" s="50"/>
      <c r="HD360" s="50"/>
      <c r="HE360" s="50"/>
      <c r="HF360" s="50"/>
      <c r="HG360" s="50"/>
      <c r="HH360" s="50"/>
      <c r="HI360" s="50"/>
      <c r="HJ360" s="50"/>
      <c r="HK360" s="50"/>
      <c r="HL360" s="50"/>
      <c r="HM360" s="50"/>
      <c r="HN360" s="50"/>
      <c r="HO360" s="50"/>
      <c r="HP360" s="50"/>
      <c r="HQ360" s="50"/>
      <c r="HR360" s="50"/>
      <c r="HS360" s="50"/>
      <c r="HT360" s="50"/>
      <c r="HU360" s="50"/>
      <c r="HV360" s="50"/>
      <c r="HW360" s="50"/>
      <c r="HX360" s="50"/>
      <c r="HY360" s="50"/>
      <c r="HZ360" s="50"/>
      <c r="IA360" s="50"/>
      <c r="IB360" s="50"/>
      <c r="IC360" s="50"/>
      <c r="ID360" s="50"/>
      <c r="IE360" s="50"/>
      <c r="IF360" s="50"/>
      <c r="IG360" s="50"/>
      <c r="IH360" s="50"/>
      <c r="II360" s="50"/>
      <c r="IJ360" s="50"/>
      <c r="IK360" s="50"/>
      <c r="IL360" s="50"/>
      <c r="IM360" s="50"/>
      <c r="IN360" s="50"/>
      <c r="IO360" s="50"/>
      <c r="IP360" s="50"/>
      <c r="IQ360" s="50"/>
      <c r="IR360" s="50"/>
      <c r="IS360" s="50"/>
      <c r="IT360" s="50"/>
      <c r="IU360" s="50"/>
      <c r="IV360" s="50"/>
    </row>
    <row r="361" spans="1:256" s="249" customFormat="1" x14ac:dyDescent="0.2">
      <c r="A361" s="246"/>
      <c r="B361" s="233"/>
      <c r="C361" s="242"/>
      <c r="D361" s="50"/>
      <c r="E361" s="248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  <c r="FT361" s="50"/>
      <c r="FU361" s="50"/>
      <c r="FV361" s="50"/>
      <c r="FW361" s="50"/>
      <c r="FX361" s="50"/>
      <c r="FY361" s="50"/>
      <c r="FZ361" s="50"/>
      <c r="GA361" s="50"/>
      <c r="GB361" s="50"/>
      <c r="GC361" s="50"/>
      <c r="GD361" s="50"/>
      <c r="GE361" s="50"/>
      <c r="GF361" s="50"/>
      <c r="GG361" s="50"/>
      <c r="GH361" s="50"/>
      <c r="GI361" s="50"/>
      <c r="GJ361" s="50"/>
      <c r="GK361" s="50"/>
      <c r="GL361" s="50"/>
      <c r="GM361" s="50"/>
      <c r="GN361" s="50"/>
      <c r="GO361" s="50"/>
      <c r="GP361" s="50"/>
      <c r="GQ361" s="50"/>
      <c r="GR361" s="50"/>
      <c r="GS361" s="50"/>
      <c r="GT361" s="50"/>
      <c r="GU361" s="50"/>
      <c r="GV361" s="50"/>
      <c r="GW361" s="50"/>
      <c r="GX361" s="50"/>
      <c r="GY361" s="50"/>
      <c r="GZ361" s="50"/>
      <c r="HA361" s="50"/>
      <c r="HB361" s="50"/>
      <c r="HC361" s="50"/>
      <c r="HD361" s="50"/>
      <c r="HE361" s="50"/>
      <c r="HF361" s="50"/>
      <c r="HG361" s="50"/>
      <c r="HH361" s="50"/>
      <c r="HI361" s="50"/>
      <c r="HJ361" s="50"/>
      <c r="HK361" s="50"/>
      <c r="HL361" s="50"/>
      <c r="HM361" s="50"/>
      <c r="HN361" s="50"/>
      <c r="HO361" s="50"/>
      <c r="HP361" s="50"/>
      <c r="HQ361" s="50"/>
      <c r="HR361" s="50"/>
      <c r="HS361" s="50"/>
      <c r="HT361" s="50"/>
      <c r="HU361" s="50"/>
      <c r="HV361" s="50"/>
      <c r="HW361" s="50"/>
      <c r="HX361" s="50"/>
      <c r="HY361" s="50"/>
      <c r="HZ361" s="50"/>
      <c r="IA361" s="50"/>
      <c r="IB361" s="50"/>
      <c r="IC361" s="50"/>
      <c r="ID361" s="50"/>
      <c r="IE361" s="50"/>
      <c r="IF361" s="50"/>
      <c r="IG361" s="50"/>
      <c r="IH361" s="50"/>
      <c r="II361" s="50"/>
      <c r="IJ361" s="50"/>
      <c r="IK361" s="50"/>
      <c r="IL361" s="50"/>
      <c r="IM361" s="50"/>
      <c r="IN361" s="50"/>
      <c r="IO361" s="50"/>
      <c r="IP361" s="50"/>
      <c r="IQ361" s="50"/>
      <c r="IR361" s="50"/>
      <c r="IS361" s="50"/>
      <c r="IT361" s="50"/>
      <c r="IU361" s="50"/>
      <c r="IV361" s="50"/>
    </row>
    <row r="362" spans="1:256" s="249" customFormat="1" x14ac:dyDescent="0.2">
      <c r="A362" s="246"/>
      <c r="B362" s="233"/>
      <c r="C362" s="242"/>
      <c r="D362" s="50"/>
      <c r="E362" s="248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  <c r="FT362" s="50"/>
      <c r="FU362" s="50"/>
      <c r="FV362" s="50"/>
      <c r="FW362" s="50"/>
      <c r="FX362" s="50"/>
      <c r="FY362" s="50"/>
      <c r="FZ362" s="50"/>
      <c r="GA362" s="50"/>
      <c r="GB362" s="50"/>
      <c r="GC362" s="50"/>
      <c r="GD362" s="50"/>
      <c r="GE362" s="50"/>
      <c r="GF362" s="50"/>
      <c r="GG362" s="50"/>
      <c r="GH362" s="50"/>
      <c r="GI362" s="50"/>
      <c r="GJ362" s="50"/>
      <c r="GK362" s="50"/>
      <c r="GL362" s="50"/>
      <c r="GM362" s="50"/>
      <c r="GN362" s="50"/>
      <c r="GO362" s="50"/>
      <c r="GP362" s="50"/>
      <c r="GQ362" s="50"/>
      <c r="GR362" s="50"/>
      <c r="GS362" s="50"/>
      <c r="GT362" s="50"/>
      <c r="GU362" s="50"/>
      <c r="GV362" s="50"/>
      <c r="GW362" s="50"/>
      <c r="GX362" s="50"/>
      <c r="GY362" s="50"/>
      <c r="GZ362" s="50"/>
      <c r="HA362" s="50"/>
      <c r="HB362" s="50"/>
      <c r="HC362" s="50"/>
      <c r="HD362" s="50"/>
      <c r="HE362" s="50"/>
      <c r="HF362" s="50"/>
      <c r="HG362" s="50"/>
      <c r="HH362" s="50"/>
      <c r="HI362" s="50"/>
      <c r="HJ362" s="50"/>
      <c r="HK362" s="50"/>
      <c r="HL362" s="50"/>
      <c r="HM362" s="50"/>
      <c r="HN362" s="50"/>
      <c r="HO362" s="50"/>
      <c r="HP362" s="50"/>
      <c r="HQ362" s="50"/>
      <c r="HR362" s="50"/>
      <c r="HS362" s="50"/>
      <c r="HT362" s="50"/>
      <c r="HU362" s="50"/>
      <c r="HV362" s="50"/>
      <c r="HW362" s="50"/>
      <c r="HX362" s="50"/>
      <c r="HY362" s="50"/>
      <c r="HZ362" s="50"/>
      <c r="IA362" s="50"/>
      <c r="IB362" s="50"/>
      <c r="IC362" s="50"/>
      <c r="ID362" s="50"/>
      <c r="IE362" s="50"/>
      <c r="IF362" s="50"/>
      <c r="IG362" s="50"/>
      <c r="IH362" s="50"/>
      <c r="II362" s="50"/>
      <c r="IJ362" s="50"/>
      <c r="IK362" s="50"/>
      <c r="IL362" s="50"/>
      <c r="IM362" s="50"/>
      <c r="IN362" s="50"/>
      <c r="IO362" s="50"/>
      <c r="IP362" s="50"/>
      <c r="IQ362" s="50"/>
      <c r="IR362" s="50"/>
      <c r="IS362" s="50"/>
      <c r="IT362" s="50"/>
      <c r="IU362" s="50"/>
      <c r="IV362" s="50"/>
    </row>
    <row r="363" spans="1:256" s="249" customFormat="1" x14ac:dyDescent="0.2">
      <c r="A363" s="246"/>
      <c r="B363" s="233"/>
      <c r="C363" s="242"/>
      <c r="D363" s="50"/>
      <c r="E363" s="248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  <c r="FT363" s="50"/>
      <c r="FU363" s="50"/>
      <c r="FV363" s="50"/>
      <c r="FW363" s="50"/>
      <c r="FX363" s="50"/>
      <c r="FY363" s="50"/>
      <c r="FZ363" s="50"/>
      <c r="GA363" s="50"/>
      <c r="GB363" s="50"/>
      <c r="GC363" s="50"/>
      <c r="GD363" s="50"/>
      <c r="GE363" s="50"/>
      <c r="GF363" s="50"/>
      <c r="GG363" s="50"/>
      <c r="GH363" s="50"/>
      <c r="GI363" s="50"/>
      <c r="GJ363" s="50"/>
      <c r="GK363" s="50"/>
      <c r="GL363" s="50"/>
      <c r="GM363" s="50"/>
      <c r="GN363" s="50"/>
      <c r="GO363" s="50"/>
      <c r="GP363" s="50"/>
      <c r="GQ363" s="50"/>
      <c r="GR363" s="50"/>
      <c r="GS363" s="50"/>
      <c r="GT363" s="50"/>
      <c r="GU363" s="50"/>
      <c r="GV363" s="50"/>
      <c r="GW363" s="50"/>
      <c r="GX363" s="50"/>
      <c r="GY363" s="50"/>
      <c r="GZ363" s="50"/>
      <c r="HA363" s="50"/>
      <c r="HB363" s="50"/>
      <c r="HC363" s="50"/>
      <c r="HD363" s="50"/>
      <c r="HE363" s="50"/>
      <c r="HF363" s="50"/>
      <c r="HG363" s="50"/>
      <c r="HH363" s="50"/>
      <c r="HI363" s="50"/>
      <c r="HJ363" s="50"/>
      <c r="HK363" s="50"/>
      <c r="HL363" s="50"/>
      <c r="HM363" s="50"/>
      <c r="HN363" s="50"/>
      <c r="HO363" s="50"/>
      <c r="HP363" s="50"/>
      <c r="HQ363" s="50"/>
      <c r="HR363" s="50"/>
      <c r="HS363" s="50"/>
      <c r="HT363" s="50"/>
      <c r="HU363" s="50"/>
      <c r="HV363" s="50"/>
      <c r="HW363" s="50"/>
      <c r="HX363" s="50"/>
      <c r="HY363" s="50"/>
      <c r="HZ363" s="50"/>
      <c r="IA363" s="50"/>
      <c r="IB363" s="50"/>
      <c r="IC363" s="50"/>
      <c r="ID363" s="50"/>
      <c r="IE363" s="50"/>
      <c r="IF363" s="50"/>
      <c r="IG363" s="50"/>
      <c r="IH363" s="50"/>
      <c r="II363" s="50"/>
      <c r="IJ363" s="50"/>
      <c r="IK363" s="50"/>
      <c r="IL363" s="50"/>
      <c r="IM363" s="50"/>
      <c r="IN363" s="50"/>
      <c r="IO363" s="50"/>
      <c r="IP363" s="50"/>
      <c r="IQ363" s="50"/>
      <c r="IR363" s="50"/>
      <c r="IS363" s="50"/>
      <c r="IT363" s="50"/>
      <c r="IU363" s="50"/>
      <c r="IV363" s="50"/>
    </row>
    <row r="364" spans="1:256" s="249" customFormat="1" x14ac:dyDescent="0.2">
      <c r="A364" s="246"/>
      <c r="B364" s="233"/>
      <c r="C364" s="242"/>
      <c r="D364" s="50"/>
      <c r="E364" s="248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  <c r="FT364" s="50"/>
      <c r="FU364" s="50"/>
      <c r="FV364" s="50"/>
      <c r="FW364" s="50"/>
      <c r="FX364" s="50"/>
      <c r="FY364" s="50"/>
      <c r="FZ364" s="50"/>
      <c r="GA364" s="50"/>
      <c r="GB364" s="50"/>
      <c r="GC364" s="50"/>
      <c r="GD364" s="50"/>
      <c r="GE364" s="50"/>
      <c r="GF364" s="50"/>
      <c r="GG364" s="50"/>
      <c r="GH364" s="50"/>
      <c r="GI364" s="50"/>
      <c r="GJ364" s="50"/>
      <c r="GK364" s="50"/>
      <c r="GL364" s="50"/>
      <c r="GM364" s="50"/>
      <c r="GN364" s="50"/>
      <c r="GO364" s="50"/>
      <c r="GP364" s="50"/>
      <c r="GQ364" s="50"/>
      <c r="GR364" s="50"/>
      <c r="GS364" s="50"/>
      <c r="GT364" s="50"/>
      <c r="GU364" s="50"/>
      <c r="GV364" s="50"/>
      <c r="GW364" s="50"/>
      <c r="GX364" s="50"/>
      <c r="GY364" s="50"/>
      <c r="GZ364" s="50"/>
      <c r="HA364" s="50"/>
      <c r="HB364" s="50"/>
      <c r="HC364" s="50"/>
      <c r="HD364" s="50"/>
      <c r="HE364" s="50"/>
      <c r="HF364" s="50"/>
      <c r="HG364" s="50"/>
      <c r="HH364" s="50"/>
      <c r="HI364" s="50"/>
      <c r="HJ364" s="50"/>
      <c r="HK364" s="50"/>
      <c r="HL364" s="50"/>
      <c r="HM364" s="50"/>
      <c r="HN364" s="50"/>
      <c r="HO364" s="50"/>
      <c r="HP364" s="50"/>
      <c r="HQ364" s="50"/>
      <c r="HR364" s="50"/>
      <c r="HS364" s="50"/>
      <c r="HT364" s="50"/>
      <c r="HU364" s="50"/>
      <c r="HV364" s="50"/>
      <c r="HW364" s="50"/>
      <c r="HX364" s="50"/>
      <c r="HY364" s="50"/>
      <c r="HZ364" s="50"/>
      <c r="IA364" s="50"/>
      <c r="IB364" s="50"/>
      <c r="IC364" s="50"/>
      <c r="ID364" s="50"/>
      <c r="IE364" s="50"/>
      <c r="IF364" s="50"/>
      <c r="IG364" s="50"/>
      <c r="IH364" s="50"/>
      <c r="II364" s="50"/>
      <c r="IJ364" s="50"/>
      <c r="IK364" s="50"/>
      <c r="IL364" s="50"/>
      <c r="IM364" s="50"/>
      <c r="IN364" s="50"/>
      <c r="IO364" s="50"/>
      <c r="IP364" s="50"/>
      <c r="IQ364" s="50"/>
      <c r="IR364" s="50"/>
      <c r="IS364" s="50"/>
      <c r="IT364" s="50"/>
      <c r="IU364" s="50"/>
      <c r="IV364" s="50"/>
    </row>
    <row r="365" spans="1:256" s="249" customFormat="1" x14ac:dyDescent="0.2">
      <c r="A365" s="246"/>
      <c r="B365" s="233"/>
      <c r="C365" s="242"/>
      <c r="D365" s="50"/>
      <c r="E365" s="248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  <c r="FT365" s="50"/>
      <c r="FU365" s="50"/>
      <c r="FV365" s="50"/>
      <c r="FW365" s="50"/>
      <c r="FX365" s="50"/>
      <c r="FY365" s="50"/>
      <c r="FZ365" s="50"/>
      <c r="GA365" s="50"/>
      <c r="GB365" s="50"/>
      <c r="GC365" s="50"/>
      <c r="GD365" s="50"/>
      <c r="GE365" s="50"/>
      <c r="GF365" s="50"/>
      <c r="GG365" s="50"/>
      <c r="GH365" s="50"/>
      <c r="GI365" s="50"/>
      <c r="GJ365" s="50"/>
      <c r="GK365" s="50"/>
      <c r="GL365" s="50"/>
      <c r="GM365" s="50"/>
      <c r="GN365" s="50"/>
      <c r="GO365" s="50"/>
      <c r="GP365" s="50"/>
      <c r="GQ365" s="50"/>
      <c r="GR365" s="50"/>
      <c r="GS365" s="50"/>
      <c r="GT365" s="50"/>
      <c r="GU365" s="50"/>
      <c r="GV365" s="50"/>
      <c r="GW365" s="50"/>
      <c r="GX365" s="50"/>
      <c r="GY365" s="50"/>
      <c r="GZ365" s="50"/>
      <c r="HA365" s="50"/>
      <c r="HB365" s="50"/>
      <c r="HC365" s="50"/>
      <c r="HD365" s="50"/>
      <c r="HE365" s="50"/>
      <c r="HF365" s="50"/>
      <c r="HG365" s="50"/>
      <c r="HH365" s="50"/>
      <c r="HI365" s="50"/>
      <c r="HJ365" s="50"/>
      <c r="HK365" s="50"/>
      <c r="HL365" s="50"/>
      <c r="HM365" s="50"/>
      <c r="HN365" s="50"/>
      <c r="HO365" s="50"/>
      <c r="HP365" s="50"/>
      <c r="HQ365" s="50"/>
      <c r="HR365" s="50"/>
      <c r="HS365" s="50"/>
      <c r="HT365" s="50"/>
      <c r="HU365" s="50"/>
      <c r="HV365" s="50"/>
      <c r="HW365" s="50"/>
      <c r="HX365" s="50"/>
      <c r="HY365" s="50"/>
      <c r="HZ365" s="50"/>
      <c r="IA365" s="50"/>
      <c r="IB365" s="50"/>
      <c r="IC365" s="50"/>
      <c r="ID365" s="50"/>
      <c r="IE365" s="50"/>
      <c r="IF365" s="50"/>
      <c r="IG365" s="50"/>
      <c r="IH365" s="50"/>
      <c r="II365" s="50"/>
      <c r="IJ365" s="50"/>
      <c r="IK365" s="50"/>
      <c r="IL365" s="50"/>
      <c r="IM365" s="50"/>
      <c r="IN365" s="50"/>
      <c r="IO365" s="50"/>
      <c r="IP365" s="50"/>
      <c r="IQ365" s="50"/>
      <c r="IR365" s="50"/>
      <c r="IS365" s="50"/>
      <c r="IT365" s="50"/>
      <c r="IU365" s="50"/>
      <c r="IV365" s="50"/>
    </row>
    <row r="366" spans="1:256" s="249" customFormat="1" x14ac:dyDescent="0.2">
      <c r="A366" s="246"/>
      <c r="B366" s="233"/>
      <c r="C366" s="242"/>
      <c r="D366" s="50"/>
      <c r="E366" s="248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  <c r="FT366" s="50"/>
      <c r="FU366" s="50"/>
      <c r="FV366" s="50"/>
      <c r="FW366" s="50"/>
      <c r="FX366" s="50"/>
      <c r="FY366" s="50"/>
      <c r="FZ366" s="50"/>
      <c r="GA366" s="50"/>
      <c r="GB366" s="50"/>
      <c r="GC366" s="50"/>
      <c r="GD366" s="50"/>
      <c r="GE366" s="50"/>
      <c r="GF366" s="50"/>
      <c r="GG366" s="50"/>
      <c r="GH366" s="50"/>
      <c r="GI366" s="50"/>
      <c r="GJ366" s="50"/>
      <c r="GK366" s="50"/>
      <c r="GL366" s="50"/>
      <c r="GM366" s="50"/>
      <c r="GN366" s="50"/>
      <c r="GO366" s="50"/>
      <c r="GP366" s="50"/>
      <c r="GQ366" s="50"/>
      <c r="GR366" s="50"/>
      <c r="GS366" s="50"/>
      <c r="GT366" s="50"/>
      <c r="GU366" s="50"/>
      <c r="GV366" s="50"/>
      <c r="GW366" s="50"/>
      <c r="GX366" s="50"/>
      <c r="GY366" s="50"/>
      <c r="GZ366" s="50"/>
      <c r="HA366" s="50"/>
      <c r="HB366" s="50"/>
      <c r="HC366" s="50"/>
      <c r="HD366" s="50"/>
      <c r="HE366" s="50"/>
      <c r="HF366" s="50"/>
      <c r="HG366" s="50"/>
      <c r="HH366" s="50"/>
      <c r="HI366" s="50"/>
      <c r="HJ366" s="50"/>
      <c r="HK366" s="50"/>
      <c r="HL366" s="50"/>
      <c r="HM366" s="50"/>
      <c r="HN366" s="50"/>
      <c r="HO366" s="50"/>
      <c r="HP366" s="50"/>
      <c r="HQ366" s="50"/>
      <c r="HR366" s="50"/>
      <c r="HS366" s="50"/>
      <c r="HT366" s="50"/>
      <c r="HU366" s="50"/>
      <c r="HV366" s="50"/>
      <c r="HW366" s="50"/>
      <c r="HX366" s="50"/>
      <c r="HY366" s="50"/>
      <c r="HZ366" s="50"/>
      <c r="IA366" s="50"/>
      <c r="IB366" s="50"/>
      <c r="IC366" s="50"/>
      <c r="ID366" s="50"/>
      <c r="IE366" s="50"/>
      <c r="IF366" s="50"/>
      <c r="IG366" s="50"/>
      <c r="IH366" s="50"/>
      <c r="II366" s="50"/>
      <c r="IJ366" s="50"/>
      <c r="IK366" s="50"/>
      <c r="IL366" s="50"/>
      <c r="IM366" s="50"/>
      <c r="IN366" s="50"/>
      <c r="IO366" s="50"/>
      <c r="IP366" s="50"/>
      <c r="IQ366" s="50"/>
      <c r="IR366" s="50"/>
      <c r="IS366" s="50"/>
      <c r="IT366" s="50"/>
      <c r="IU366" s="50"/>
      <c r="IV366" s="50"/>
    </row>
    <row r="367" spans="1:256" s="249" customFormat="1" x14ac:dyDescent="0.2">
      <c r="A367" s="246"/>
      <c r="B367" s="233"/>
      <c r="C367" s="242"/>
      <c r="D367" s="50"/>
      <c r="E367" s="248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  <c r="FT367" s="50"/>
      <c r="FU367" s="50"/>
      <c r="FV367" s="50"/>
      <c r="FW367" s="50"/>
      <c r="FX367" s="50"/>
      <c r="FY367" s="50"/>
      <c r="FZ367" s="50"/>
      <c r="GA367" s="50"/>
      <c r="GB367" s="50"/>
      <c r="GC367" s="50"/>
      <c r="GD367" s="50"/>
      <c r="GE367" s="50"/>
      <c r="GF367" s="50"/>
      <c r="GG367" s="50"/>
      <c r="GH367" s="50"/>
      <c r="GI367" s="50"/>
      <c r="GJ367" s="50"/>
      <c r="GK367" s="50"/>
      <c r="GL367" s="50"/>
      <c r="GM367" s="50"/>
      <c r="GN367" s="50"/>
      <c r="GO367" s="50"/>
      <c r="GP367" s="50"/>
      <c r="GQ367" s="50"/>
      <c r="GR367" s="50"/>
      <c r="GS367" s="50"/>
      <c r="GT367" s="50"/>
      <c r="GU367" s="50"/>
      <c r="GV367" s="50"/>
      <c r="GW367" s="50"/>
      <c r="GX367" s="50"/>
      <c r="GY367" s="50"/>
      <c r="GZ367" s="50"/>
      <c r="HA367" s="50"/>
      <c r="HB367" s="50"/>
      <c r="HC367" s="50"/>
      <c r="HD367" s="50"/>
      <c r="HE367" s="50"/>
      <c r="HF367" s="50"/>
      <c r="HG367" s="50"/>
      <c r="HH367" s="50"/>
      <c r="HI367" s="50"/>
      <c r="HJ367" s="50"/>
      <c r="HK367" s="50"/>
      <c r="HL367" s="50"/>
      <c r="HM367" s="50"/>
      <c r="HN367" s="50"/>
      <c r="HO367" s="50"/>
      <c r="HP367" s="50"/>
      <c r="HQ367" s="50"/>
      <c r="HR367" s="50"/>
      <c r="HS367" s="50"/>
      <c r="HT367" s="50"/>
      <c r="HU367" s="50"/>
      <c r="HV367" s="50"/>
      <c r="HW367" s="50"/>
      <c r="HX367" s="50"/>
      <c r="HY367" s="50"/>
      <c r="HZ367" s="50"/>
      <c r="IA367" s="50"/>
      <c r="IB367" s="50"/>
      <c r="IC367" s="50"/>
      <c r="ID367" s="50"/>
      <c r="IE367" s="50"/>
      <c r="IF367" s="50"/>
      <c r="IG367" s="50"/>
      <c r="IH367" s="50"/>
      <c r="II367" s="50"/>
      <c r="IJ367" s="50"/>
      <c r="IK367" s="50"/>
      <c r="IL367" s="50"/>
      <c r="IM367" s="50"/>
      <c r="IN367" s="50"/>
      <c r="IO367" s="50"/>
      <c r="IP367" s="50"/>
      <c r="IQ367" s="50"/>
      <c r="IR367" s="50"/>
      <c r="IS367" s="50"/>
      <c r="IT367" s="50"/>
      <c r="IU367" s="50"/>
      <c r="IV367" s="50"/>
    </row>
    <row r="368" spans="1:256" s="249" customFormat="1" x14ac:dyDescent="0.2">
      <c r="A368" s="246"/>
      <c r="B368" s="233"/>
      <c r="C368" s="242"/>
      <c r="D368" s="50"/>
      <c r="E368" s="248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  <c r="FT368" s="50"/>
      <c r="FU368" s="50"/>
      <c r="FV368" s="50"/>
      <c r="FW368" s="50"/>
      <c r="FX368" s="50"/>
      <c r="FY368" s="50"/>
      <c r="FZ368" s="50"/>
      <c r="GA368" s="50"/>
      <c r="GB368" s="50"/>
      <c r="GC368" s="50"/>
      <c r="GD368" s="50"/>
      <c r="GE368" s="50"/>
      <c r="GF368" s="50"/>
      <c r="GG368" s="50"/>
      <c r="GH368" s="50"/>
      <c r="GI368" s="50"/>
      <c r="GJ368" s="50"/>
      <c r="GK368" s="50"/>
      <c r="GL368" s="50"/>
      <c r="GM368" s="50"/>
      <c r="GN368" s="50"/>
      <c r="GO368" s="50"/>
      <c r="GP368" s="50"/>
      <c r="GQ368" s="50"/>
      <c r="GR368" s="50"/>
      <c r="GS368" s="50"/>
      <c r="GT368" s="50"/>
      <c r="GU368" s="50"/>
      <c r="GV368" s="50"/>
      <c r="GW368" s="50"/>
      <c r="GX368" s="50"/>
      <c r="GY368" s="50"/>
      <c r="GZ368" s="50"/>
      <c r="HA368" s="50"/>
      <c r="HB368" s="50"/>
      <c r="HC368" s="50"/>
      <c r="HD368" s="50"/>
      <c r="HE368" s="50"/>
      <c r="HF368" s="50"/>
      <c r="HG368" s="50"/>
      <c r="HH368" s="50"/>
      <c r="HI368" s="50"/>
      <c r="HJ368" s="50"/>
      <c r="HK368" s="50"/>
      <c r="HL368" s="50"/>
      <c r="HM368" s="50"/>
      <c r="HN368" s="50"/>
      <c r="HO368" s="50"/>
      <c r="HP368" s="50"/>
      <c r="HQ368" s="50"/>
      <c r="HR368" s="50"/>
      <c r="HS368" s="50"/>
      <c r="HT368" s="50"/>
      <c r="HU368" s="50"/>
      <c r="HV368" s="50"/>
      <c r="HW368" s="50"/>
      <c r="HX368" s="50"/>
      <c r="HY368" s="50"/>
      <c r="HZ368" s="50"/>
      <c r="IA368" s="50"/>
      <c r="IB368" s="50"/>
      <c r="IC368" s="50"/>
      <c r="ID368" s="50"/>
      <c r="IE368" s="50"/>
      <c r="IF368" s="50"/>
      <c r="IG368" s="50"/>
      <c r="IH368" s="50"/>
      <c r="II368" s="50"/>
      <c r="IJ368" s="50"/>
      <c r="IK368" s="50"/>
      <c r="IL368" s="50"/>
      <c r="IM368" s="50"/>
      <c r="IN368" s="50"/>
      <c r="IO368" s="50"/>
      <c r="IP368" s="50"/>
      <c r="IQ368" s="50"/>
      <c r="IR368" s="50"/>
      <c r="IS368" s="50"/>
      <c r="IT368" s="50"/>
      <c r="IU368" s="50"/>
      <c r="IV368" s="50"/>
    </row>
    <row r="369" spans="1:256" s="249" customFormat="1" x14ac:dyDescent="0.2">
      <c r="A369" s="246"/>
      <c r="B369" s="233"/>
      <c r="C369" s="242"/>
      <c r="D369" s="50"/>
      <c r="E369" s="248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  <c r="FT369" s="50"/>
      <c r="FU369" s="50"/>
      <c r="FV369" s="50"/>
      <c r="FW369" s="50"/>
      <c r="FX369" s="50"/>
      <c r="FY369" s="50"/>
      <c r="FZ369" s="50"/>
      <c r="GA369" s="50"/>
      <c r="GB369" s="50"/>
      <c r="GC369" s="50"/>
      <c r="GD369" s="50"/>
      <c r="GE369" s="50"/>
      <c r="GF369" s="50"/>
      <c r="GG369" s="50"/>
      <c r="GH369" s="50"/>
      <c r="GI369" s="50"/>
      <c r="GJ369" s="50"/>
      <c r="GK369" s="50"/>
      <c r="GL369" s="50"/>
      <c r="GM369" s="50"/>
      <c r="GN369" s="50"/>
      <c r="GO369" s="50"/>
      <c r="GP369" s="50"/>
      <c r="GQ369" s="50"/>
      <c r="GR369" s="50"/>
      <c r="GS369" s="50"/>
      <c r="GT369" s="50"/>
      <c r="GU369" s="50"/>
      <c r="GV369" s="50"/>
      <c r="GW369" s="50"/>
      <c r="GX369" s="50"/>
      <c r="GY369" s="50"/>
      <c r="GZ369" s="50"/>
      <c r="HA369" s="50"/>
      <c r="HB369" s="50"/>
      <c r="HC369" s="50"/>
      <c r="HD369" s="50"/>
      <c r="HE369" s="50"/>
      <c r="HF369" s="50"/>
      <c r="HG369" s="50"/>
      <c r="HH369" s="50"/>
      <c r="HI369" s="50"/>
      <c r="HJ369" s="50"/>
      <c r="HK369" s="50"/>
      <c r="HL369" s="50"/>
      <c r="HM369" s="50"/>
      <c r="HN369" s="50"/>
      <c r="HO369" s="50"/>
      <c r="HP369" s="50"/>
      <c r="HQ369" s="50"/>
      <c r="HR369" s="50"/>
      <c r="HS369" s="50"/>
      <c r="HT369" s="50"/>
      <c r="HU369" s="50"/>
      <c r="HV369" s="50"/>
      <c r="HW369" s="50"/>
      <c r="HX369" s="50"/>
      <c r="HY369" s="50"/>
      <c r="HZ369" s="50"/>
      <c r="IA369" s="50"/>
      <c r="IB369" s="50"/>
      <c r="IC369" s="50"/>
      <c r="ID369" s="50"/>
      <c r="IE369" s="50"/>
      <c r="IF369" s="50"/>
      <c r="IG369" s="50"/>
      <c r="IH369" s="50"/>
      <c r="II369" s="50"/>
      <c r="IJ369" s="50"/>
      <c r="IK369" s="50"/>
      <c r="IL369" s="50"/>
      <c r="IM369" s="50"/>
      <c r="IN369" s="50"/>
      <c r="IO369" s="50"/>
      <c r="IP369" s="50"/>
      <c r="IQ369" s="50"/>
      <c r="IR369" s="50"/>
      <c r="IS369" s="50"/>
      <c r="IT369" s="50"/>
      <c r="IU369" s="50"/>
      <c r="IV369" s="50"/>
    </row>
    <row r="370" spans="1:256" s="249" customFormat="1" x14ac:dyDescent="0.2">
      <c r="A370" s="246"/>
      <c r="B370" s="233"/>
      <c r="C370" s="242"/>
      <c r="D370" s="50"/>
      <c r="E370" s="248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  <c r="FT370" s="50"/>
      <c r="FU370" s="50"/>
      <c r="FV370" s="50"/>
      <c r="FW370" s="50"/>
      <c r="FX370" s="50"/>
      <c r="FY370" s="50"/>
      <c r="FZ370" s="50"/>
      <c r="GA370" s="50"/>
      <c r="GB370" s="50"/>
      <c r="GC370" s="50"/>
      <c r="GD370" s="50"/>
      <c r="GE370" s="50"/>
      <c r="GF370" s="50"/>
      <c r="GG370" s="50"/>
      <c r="GH370" s="50"/>
      <c r="GI370" s="50"/>
      <c r="GJ370" s="50"/>
      <c r="GK370" s="50"/>
      <c r="GL370" s="50"/>
      <c r="GM370" s="50"/>
      <c r="GN370" s="50"/>
      <c r="GO370" s="50"/>
      <c r="GP370" s="50"/>
      <c r="GQ370" s="50"/>
      <c r="GR370" s="50"/>
      <c r="GS370" s="50"/>
      <c r="GT370" s="50"/>
      <c r="GU370" s="50"/>
      <c r="GV370" s="50"/>
      <c r="GW370" s="50"/>
      <c r="GX370" s="50"/>
      <c r="GY370" s="50"/>
      <c r="GZ370" s="50"/>
      <c r="HA370" s="50"/>
      <c r="HB370" s="50"/>
      <c r="HC370" s="50"/>
      <c r="HD370" s="50"/>
      <c r="HE370" s="50"/>
      <c r="HF370" s="50"/>
      <c r="HG370" s="50"/>
      <c r="HH370" s="50"/>
      <c r="HI370" s="50"/>
      <c r="HJ370" s="50"/>
      <c r="HK370" s="50"/>
      <c r="HL370" s="50"/>
      <c r="HM370" s="50"/>
      <c r="HN370" s="50"/>
      <c r="HO370" s="50"/>
      <c r="HP370" s="50"/>
      <c r="HQ370" s="50"/>
      <c r="HR370" s="50"/>
      <c r="HS370" s="50"/>
      <c r="HT370" s="50"/>
      <c r="HU370" s="50"/>
      <c r="HV370" s="50"/>
      <c r="HW370" s="50"/>
      <c r="HX370" s="50"/>
      <c r="HY370" s="50"/>
      <c r="HZ370" s="50"/>
      <c r="IA370" s="50"/>
      <c r="IB370" s="50"/>
      <c r="IC370" s="50"/>
      <c r="ID370" s="50"/>
      <c r="IE370" s="50"/>
      <c r="IF370" s="50"/>
      <c r="IG370" s="50"/>
      <c r="IH370" s="50"/>
      <c r="II370" s="50"/>
      <c r="IJ370" s="50"/>
      <c r="IK370" s="50"/>
      <c r="IL370" s="50"/>
      <c r="IM370" s="50"/>
      <c r="IN370" s="50"/>
      <c r="IO370" s="50"/>
      <c r="IP370" s="50"/>
      <c r="IQ370" s="50"/>
      <c r="IR370" s="50"/>
      <c r="IS370" s="50"/>
      <c r="IT370" s="50"/>
      <c r="IU370" s="50"/>
      <c r="IV370" s="50"/>
    </row>
    <row r="371" spans="1:256" s="249" customFormat="1" x14ac:dyDescent="0.2">
      <c r="A371" s="246"/>
      <c r="B371" s="233"/>
      <c r="C371" s="242"/>
      <c r="D371" s="50"/>
      <c r="E371" s="248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  <c r="FT371" s="50"/>
      <c r="FU371" s="50"/>
      <c r="FV371" s="50"/>
      <c r="FW371" s="50"/>
      <c r="FX371" s="50"/>
      <c r="FY371" s="50"/>
      <c r="FZ371" s="50"/>
      <c r="GA371" s="50"/>
      <c r="GB371" s="50"/>
      <c r="GC371" s="50"/>
      <c r="GD371" s="50"/>
      <c r="GE371" s="50"/>
      <c r="GF371" s="50"/>
      <c r="GG371" s="50"/>
      <c r="GH371" s="50"/>
      <c r="GI371" s="50"/>
      <c r="GJ371" s="50"/>
      <c r="GK371" s="50"/>
      <c r="GL371" s="50"/>
      <c r="GM371" s="50"/>
      <c r="GN371" s="50"/>
      <c r="GO371" s="50"/>
      <c r="GP371" s="50"/>
      <c r="GQ371" s="50"/>
      <c r="GR371" s="50"/>
      <c r="GS371" s="50"/>
      <c r="GT371" s="50"/>
      <c r="GU371" s="50"/>
      <c r="GV371" s="50"/>
      <c r="GW371" s="50"/>
      <c r="GX371" s="50"/>
      <c r="GY371" s="50"/>
      <c r="GZ371" s="50"/>
      <c r="HA371" s="50"/>
      <c r="HB371" s="50"/>
      <c r="HC371" s="50"/>
      <c r="HD371" s="50"/>
      <c r="HE371" s="50"/>
      <c r="HF371" s="50"/>
      <c r="HG371" s="50"/>
      <c r="HH371" s="50"/>
      <c r="HI371" s="50"/>
      <c r="HJ371" s="50"/>
      <c r="HK371" s="50"/>
      <c r="HL371" s="50"/>
      <c r="HM371" s="50"/>
      <c r="HN371" s="50"/>
      <c r="HO371" s="50"/>
      <c r="HP371" s="50"/>
      <c r="HQ371" s="50"/>
      <c r="HR371" s="50"/>
      <c r="HS371" s="50"/>
      <c r="HT371" s="50"/>
      <c r="HU371" s="50"/>
      <c r="HV371" s="50"/>
      <c r="HW371" s="50"/>
      <c r="HX371" s="50"/>
      <c r="HY371" s="50"/>
      <c r="HZ371" s="50"/>
      <c r="IA371" s="50"/>
      <c r="IB371" s="50"/>
      <c r="IC371" s="50"/>
      <c r="ID371" s="50"/>
      <c r="IE371" s="50"/>
      <c r="IF371" s="50"/>
      <c r="IG371" s="50"/>
      <c r="IH371" s="50"/>
      <c r="II371" s="50"/>
      <c r="IJ371" s="50"/>
      <c r="IK371" s="50"/>
      <c r="IL371" s="50"/>
      <c r="IM371" s="50"/>
      <c r="IN371" s="50"/>
      <c r="IO371" s="50"/>
      <c r="IP371" s="50"/>
      <c r="IQ371" s="50"/>
      <c r="IR371" s="50"/>
      <c r="IS371" s="50"/>
      <c r="IT371" s="50"/>
      <c r="IU371" s="50"/>
      <c r="IV371" s="50"/>
    </row>
    <row r="372" spans="1:256" s="249" customFormat="1" x14ac:dyDescent="0.2">
      <c r="A372" s="246"/>
      <c r="B372" s="233"/>
      <c r="C372" s="242"/>
      <c r="D372" s="50"/>
      <c r="E372" s="248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  <c r="FT372" s="50"/>
      <c r="FU372" s="50"/>
      <c r="FV372" s="50"/>
      <c r="FW372" s="50"/>
      <c r="FX372" s="50"/>
      <c r="FY372" s="50"/>
      <c r="FZ372" s="50"/>
      <c r="GA372" s="50"/>
      <c r="GB372" s="50"/>
      <c r="GC372" s="50"/>
      <c r="GD372" s="50"/>
      <c r="GE372" s="50"/>
      <c r="GF372" s="50"/>
      <c r="GG372" s="50"/>
      <c r="GH372" s="50"/>
      <c r="GI372" s="50"/>
      <c r="GJ372" s="50"/>
      <c r="GK372" s="50"/>
      <c r="GL372" s="50"/>
      <c r="GM372" s="50"/>
      <c r="GN372" s="50"/>
      <c r="GO372" s="50"/>
      <c r="GP372" s="50"/>
      <c r="GQ372" s="50"/>
      <c r="GR372" s="50"/>
      <c r="GS372" s="50"/>
      <c r="GT372" s="50"/>
      <c r="GU372" s="50"/>
      <c r="GV372" s="50"/>
      <c r="GW372" s="50"/>
      <c r="GX372" s="50"/>
      <c r="GY372" s="50"/>
      <c r="GZ372" s="50"/>
      <c r="HA372" s="50"/>
      <c r="HB372" s="50"/>
      <c r="HC372" s="50"/>
      <c r="HD372" s="50"/>
      <c r="HE372" s="50"/>
      <c r="HF372" s="50"/>
      <c r="HG372" s="50"/>
      <c r="HH372" s="50"/>
      <c r="HI372" s="50"/>
      <c r="HJ372" s="50"/>
      <c r="HK372" s="50"/>
      <c r="HL372" s="50"/>
      <c r="HM372" s="50"/>
      <c r="HN372" s="50"/>
      <c r="HO372" s="50"/>
      <c r="HP372" s="50"/>
      <c r="HQ372" s="50"/>
      <c r="HR372" s="50"/>
      <c r="HS372" s="50"/>
      <c r="HT372" s="50"/>
      <c r="HU372" s="50"/>
      <c r="HV372" s="50"/>
      <c r="HW372" s="50"/>
      <c r="HX372" s="50"/>
      <c r="HY372" s="50"/>
      <c r="HZ372" s="50"/>
      <c r="IA372" s="50"/>
      <c r="IB372" s="50"/>
      <c r="IC372" s="50"/>
      <c r="ID372" s="50"/>
      <c r="IE372" s="50"/>
      <c r="IF372" s="50"/>
      <c r="IG372" s="50"/>
      <c r="IH372" s="50"/>
      <c r="II372" s="50"/>
      <c r="IJ372" s="50"/>
      <c r="IK372" s="50"/>
      <c r="IL372" s="50"/>
      <c r="IM372" s="50"/>
      <c r="IN372" s="50"/>
      <c r="IO372" s="50"/>
      <c r="IP372" s="50"/>
      <c r="IQ372" s="50"/>
      <c r="IR372" s="50"/>
      <c r="IS372" s="50"/>
      <c r="IT372" s="50"/>
      <c r="IU372" s="50"/>
      <c r="IV372" s="50"/>
    </row>
    <row r="373" spans="1:256" s="249" customFormat="1" x14ac:dyDescent="0.2">
      <c r="A373" s="246"/>
      <c r="B373" s="233"/>
      <c r="C373" s="242"/>
      <c r="D373" s="50"/>
      <c r="E373" s="248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  <c r="FT373" s="50"/>
      <c r="FU373" s="50"/>
      <c r="FV373" s="50"/>
      <c r="FW373" s="50"/>
      <c r="FX373" s="50"/>
      <c r="FY373" s="50"/>
      <c r="FZ373" s="50"/>
      <c r="GA373" s="50"/>
      <c r="GB373" s="50"/>
      <c r="GC373" s="50"/>
      <c r="GD373" s="50"/>
      <c r="GE373" s="50"/>
      <c r="GF373" s="50"/>
      <c r="GG373" s="50"/>
      <c r="GH373" s="50"/>
      <c r="GI373" s="50"/>
      <c r="GJ373" s="50"/>
      <c r="GK373" s="50"/>
      <c r="GL373" s="50"/>
      <c r="GM373" s="50"/>
      <c r="GN373" s="50"/>
      <c r="GO373" s="50"/>
      <c r="GP373" s="50"/>
      <c r="GQ373" s="50"/>
      <c r="GR373" s="50"/>
      <c r="GS373" s="50"/>
      <c r="GT373" s="50"/>
      <c r="GU373" s="50"/>
      <c r="GV373" s="50"/>
      <c r="GW373" s="50"/>
      <c r="GX373" s="50"/>
      <c r="GY373" s="50"/>
      <c r="GZ373" s="50"/>
      <c r="HA373" s="50"/>
      <c r="HB373" s="50"/>
      <c r="HC373" s="50"/>
      <c r="HD373" s="50"/>
      <c r="HE373" s="50"/>
      <c r="HF373" s="50"/>
      <c r="HG373" s="50"/>
      <c r="HH373" s="50"/>
      <c r="HI373" s="50"/>
      <c r="HJ373" s="50"/>
      <c r="HK373" s="50"/>
      <c r="HL373" s="50"/>
      <c r="HM373" s="50"/>
      <c r="HN373" s="50"/>
      <c r="HO373" s="50"/>
      <c r="HP373" s="50"/>
      <c r="HQ373" s="50"/>
      <c r="HR373" s="50"/>
      <c r="HS373" s="50"/>
      <c r="HT373" s="50"/>
      <c r="HU373" s="50"/>
      <c r="HV373" s="50"/>
      <c r="HW373" s="50"/>
      <c r="HX373" s="50"/>
      <c r="HY373" s="50"/>
      <c r="HZ373" s="50"/>
      <c r="IA373" s="50"/>
      <c r="IB373" s="50"/>
      <c r="IC373" s="50"/>
      <c r="ID373" s="50"/>
      <c r="IE373" s="50"/>
      <c r="IF373" s="50"/>
      <c r="IG373" s="50"/>
      <c r="IH373" s="50"/>
      <c r="II373" s="50"/>
      <c r="IJ373" s="50"/>
      <c r="IK373" s="50"/>
      <c r="IL373" s="50"/>
      <c r="IM373" s="50"/>
      <c r="IN373" s="50"/>
      <c r="IO373" s="50"/>
      <c r="IP373" s="50"/>
      <c r="IQ373" s="50"/>
      <c r="IR373" s="50"/>
      <c r="IS373" s="50"/>
      <c r="IT373" s="50"/>
      <c r="IU373" s="50"/>
      <c r="IV373" s="50"/>
    </row>
    <row r="374" spans="1:256" s="249" customFormat="1" x14ac:dyDescent="0.2">
      <c r="A374" s="246"/>
      <c r="B374" s="233"/>
      <c r="C374" s="242"/>
      <c r="D374" s="50"/>
      <c r="E374" s="248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  <c r="FT374" s="50"/>
      <c r="FU374" s="50"/>
      <c r="FV374" s="50"/>
      <c r="FW374" s="50"/>
      <c r="FX374" s="50"/>
      <c r="FY374" s="50"/>
      <c r="FZ374" s="50"/>
      <c r="GA374" s="50"/>
      <c r="GB374" s="50"/>
      <c r="GC374" s="50"/>
      <c r="GD374" s="50"/>
      <c r="GE374" s="50"/>
      <c r="GF374" s="50"/>
      <c r="GG374" s="50"/>
      <c r="GH374" s="50"/>
      <c r="GI374" s="50"/>
      <c r="GJ374" s="50"/>
      <c r="GK374" s="50"/>
      <c r="GL374" s="50"/>
      <c r="GM374" s="50"/>
      <c r="GN374" s="50"/>
      <c r="GO374" s="50"/>
      <c r="GP374" s="50"/>
      <c r="GQ374" s="50"/>
      <c r="GR374" s="50"/>
      <c r="GS374" s="50"/>
      <c r="GT374" s="50"/>
      <c r="GU374" s="50"/>
      <c r="GV374" s="50"/>
      <c r="GW374" s="50"/>
      <c r="GX374" s="50"/>
      <c r="GY374" s="50"/>
      <c r="GZ374" s="50"/>
      <c r="HA374" s="50"/>
      <c r="HB374" s="50"/>
      <c r="HC374" s="50"/>
      <c r="HD374" s="50"/>
      <c r="HE374" s="50"/>
      <c r="HF374" s="50"/>
      <c r="HG374" s="50"/>
      <c r="HH374" s="50"/>
      <c r="HI374" s="50"/>
      <c r="HJ374" s="50"/>
      <c r="HK374" s="50"/>
      <c r="HL374" s="50"/>
      <c r="HM374" s="50"/>
      <c r="HN374" s="50"/>
      <c r="HO374" s="50"/>
      <c r="HP374" s="50"/>
      <c r="HQ374" s="50"/>
      <c r="HR374" s="50"/>
      <c r="HS374" s="50"/>
      <c r="HT374" s="50"/>
      <c r="HU374" s="50"/>
      <c r="HV374" s="50"/>
      <c r="HW374" s="50"/>
      <c r="HX374" s="50"/>
      <c r="HY374" s="50"/>
      <c r="HZ374" s="50"/>
      <c r="IA374" s="50"/>
      <c r="IB374" s="50"/>
      <c r="IC374" s="50"/>
      <c r="ID374" s="50"/>
      <c r="IE374" s="50"/>
      <c r="IF374" s="50"/>
      <c r="IG374" s="50"/>
      <c r="IH374" s="50"/>
      <c r="II374" s="50"/>
      <c r="IJ374" s="50"/>
      <c r="IK374" s="50"/>
      <c r="IL374" s="50"/>
      <c r="IM374" s="50"/>
      <c r="IN374" s="50"/>
      <c r="IO374" s="50"/>
      <c r="IP374" s="50"/>
      <c r="IQ374" s="50"/>
      <c r="IR374" s="50"/>
      <c r="IS374" s="50"/>
      <c r="IT374" s="50"/>
      <c r="IU374" s="50"/>
      <c r="IV374" s="50"/>
    </row>
    <row r="375" spans="1:256" s="249" customFormat="1" x14ac:dyDescent="0.2">
      <c r="A375" s="246"/>
      <c r="B375" s="233"/>
      <c r="C375" s="242"/>
      <c r="D375" s="50"/>
      <c r="E375" s="248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  <c r="FT375" s="50"/>
      <c r="FU375" s="50"/>
      <c r="FV375" s="50"/>
      <c r="FW375" s="50"/>
      <c r="FX375" s="50"/>
      <c r="FY375" s="50"/>
      <c r="FZ375" s="50"/>
      <c r="GA375" s="50"/>
      <c r="GB375" s="50"/>
      <c r="GC375" s="50"/>
      <c r="GD375" s="50"/>
      <c r="GE375" s="50"/>
      <c r="GF375" s="50"/>
      <c r="GG375" s="50"/>
      <c r="GH375" s="50"/>
      <c r="GI375" s="50"/>
      <c r="GJ375" s="50"/>
      <c r="GK375" s="50"/>
      <c r="GL375" s="50"/>
      <c r="GM375" s="50"/>
      <c r="GN375" s="50"/>
      <c r="GO375" s="50"/>
      <c r="GP375" s="50"/>
      <c r="GQ375" s="50"/>
      <c r="GR375" s="50"/>
      <c r="GS375" s="50"/>
      <c r="GT375" s="50"/>
      <c r="GU375" s="50"/>
      <c r="GV375" s="50"/>
      <c r="GW375" s="50"/>
      <c r="GX375" s="50"/>
      <c r="GY375" s="50"/>
      <c r="GZ375" s="50"/>
      <c r="HA375" s="50"/>
      <c r="HB375" s="50"/>
      <c r="HC375" s="50"/>
      <c r="HD375" s="50"/>
      <c r="HE375" s="50"/>
      <c r="HF375" s="50"/>
      <c r="HG375" s="50"/>
      <c r="HH375" s="50"/>
      <c r="HI375" s="50"/>
      <c r="HJ375" s="50"/>
      <c r="HK375" s="50"/>
      <c r="HL375" s="50"/>
      <c r="HM375" s="50"/>
      <c r="HN375" s="50"/>
      <c r="HO375" s="50"/>
      <c r="HP375" s="50"/>
      <c r="HQ375" s="50"/>
      <c r="HR375" s="50"/>
      <c r="HS375" s="50"/>
      <c r="HT375" s="50"/>
      <c r="HU375" s="50"/>
      <c r="HV375" s="50"/>
      <c r="HW375" s="50"/>
      <c r="HX375" s="50"/>
      <c r="HY375" s="50"/>
      <c r="HZ375" s="50"/>
      <c r="IA375" s="50"/>
      <c r="IB375" s="50"/>
      <c r="IC375" s="50"/>
      <c r="ID375" s="50"/>
      <c r="IE375" s="50"/>
      <c r="IF375" s="50"/>
      <c r="IG375" s="50"/>
      <c r="IH375" s="50"/>
      <c r="II375" s="50"/>
      <c r="IJ375" s="50"/>
      <c r="IK375" s="50"/>
      <c r="IL375" s="50"/>
      <c r="IM375" s="50"/>
      <c r="IN375" s="50"/>
      <c r="IO375" s="50"/>
      <c r="IP375" s="50"/>
      <c r="IQ375" s="50"/>
      <c r="IR375" s="50"/>
      <c r="IS375" s="50"/>
      <c r="IT375" s="50"/>
      <c r="IU375" s="50"/>
      <c r="IV375" s="50"/>
    </row>
    <row r="376" spans="1:256" s="249" customFormat="1" x14ac:dyDescent="0.2">
      <c r="A376" s="246"/>
      <c r="B376" s="233"/>
      <c r="C376" s="242"/>
      <c r="D376" s="50"/>
      <c r="E376" s="248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  <c r="FT376" s="50"/>
      <c r="FU376" s="50"/>
      <c r="FV376" s="50"/>
      <c r="FW376" s="50"/>
      <c r="FX376" s="50"/>
      <c r="FY376" s="50"/>
      <c r="FZ376" s="50"/>
      <c r="GA376" s="50"/>
      <c r="GB376" s="50"/>
      <c r="GC376" s="50"/>
      <c r="GD376" s="50"/>
      <c r="GE376" s="50"/>
      <c r="GF376" s="50"/>
      <c r="GG376" s="50"/>
      <c r="GH376" s="50"/>
      <c r="GI376" s="50"/>
      <c r="GJ376" s="50"/>
      <c r="GK376" s="50"/>
      <c r="GL376" s="50"/>
      <c r="GM376" s="50"/>
      <c r="GN376" s="50"/>
      <c r="GO376" s="50"/>
      <c r="GP376" s="50"/>
      <c r="GQ376" s="50"/>
      <c r="GR376" s="50"/>
      <c r="GS376" s="50"/>
      <c r="GT376" s="50"/>
      <c r="GU376" s="50"/>
      <c r="GV376" s="50"/>
      <c r="GW376" s="50"/>
      <c r="GX376" s="50"/>
      <c r="GY376" s="50"/>
      <c r="GZ376" s="50"/>
      <c r="HA376" s="50"/>
      <c r="HB376" s="50"/>
      <c r="HC376" s="50"/>
      <c r="HD376" s="50"/>
      <c r="HE376" s="50"/>
      <c r="HF376" s="50"/>
      <c r="HG376" s="50"/>
      <c r="HH376" s="50"/>
      <c r="HI376" s="50"/>
      <c r="HJ376" s="50"/>
      <c r="HK376" s="50"/>
      <c r="HL376" s="50"/>
      <c r="HM376" s="50"/>
      <c r="HN376" s="50"/>
      <c r="HO376" s="50"/>
      <c r="HP376" s="50"/>
      <c r="HQ376" s="50"/>
      <c r="HR376" s="50"/>
      <c r="HS376" s="50"/>
      <c r="HT376" s="50"/>
      <c r="HU376" s="50"/>
      <c r="HV376" s="50"/>
      <c r="HW376" s="50"/>
      <c r="HX376" s="50"/>
      <c r="HY376" s="50"/>
      <c r="HZ376" s="50"/>
      <c r="IA376" s="50"/>
      <c r="IB376" s="50"/>
      <c r="IC376" s="50"/>
      <c r="ID376" s="50"/>
      <c r="IE376" s="50"/>
      <c r="IF376" s="50"/>
      <c r="IG376" s="50"/>
      <c r="IH376" s="50"/>
      <c r="II376" s="50"/>
      <c r="IJ376" s="50"/>
      <c r="IK376" s="50"/>
      <c r="IL376" s="50"/>
      <c r="IM376" s="50"/>
      <c r="IN376" s="50"/>
      <c r="IO376" s="50"/>
      <c r="IP376" s="50"/>
      <c r="IQ376" s="50"/>
      <c r="IR376" s="50"/>
      <c r="IS376" s="50"/>
      <c r="IT376" s="50"/>
      <c r="IU376" s="50"/>
      <c r="IV376" s="50"/>
    </row>
    <row r="377" spans="1:256" s="249" customFormat="1" x14ac:dyDescent="0.2">
      <c r="A377" s="246"/>
      <c r="B377" s="233"/>
      <c r="C377" s="242"/>
      <c r="D377" s="50"/>
      <c r="E377" s="248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  <c r="FT377" s="50"/>
      <c r="FU377" s="50"/>
      <c r="FV377" s="50"/>
      <c r="FW377" s="50"/>
      <c r="FX377" s="50"/>
      <c r="FY377" s="50"/>
      <c r="FZ377" s="50"/>
      <c r="GA377" s="50"/>
      <c r="GB377" s="50"/>
      <c r="GC377" s="50"/>
      <c r="GD377" s="50"/>
      <c r="GE377" s="50"/>
      <c r="GF377" s="50"/>
      <c r="GG377" s="50"/>
      <c r="GH377" s="50"/>
      <c r="GI377" s="50"/>
      <c r="GJ377" s="50"/>
      <c r="GK377" s="50"/>
      <c r="GL377" s="50"/>
      <c r="GM377" s="50"/>
      <c r="GN377" s="50"/>
      <c r="GO377" s="50"/>
      <c r="GP377" s="50"/>
      <c r="GQ377" s="50"/>
      <c r="GR377" s="50"/>
      <c r="GS377" s="50"/>
      <c r="GT377" s="50"/>
      <c r="GU377" s="50"/>
      <c r="GV377" s="50"/>
      <c r="GW377" s="50"/>
      <c r="GX377" s="50"/>
      <c r="GY377" s="50"/>
      <c r="GZ377" s="50"/>
      <c r="HA377" s="50"/>
      <c r="HB377" s="50"/>
      <c r="HC377" s="50"/>
      <c r="HD377" s="50"/>
      <c r="HE377" s="50"/>
      <c r="HF377" s="50"/>
      <c r="HG377" s="50"/>
      <c r="HH377" s="50"/>
      <c r="HI377" s="50"/>
      <c r="HJ377" s="50"/>
      <c r="HK377" s="50"/>
      <c r="HL377" s="50"/>
      <c r="HM377" s="50"/>
      <c r="HN377" s="50"/>
      <c r="HO377" s="50"/>
      <c r="HP377" s="50"/>
      <c r="HQ377" s="50"/>
      <c r="HR377" s="50"/>
      <c r="HS377" s="50"/>
      <c r="HT377" s="50"/>
      <c r="HU377" s="50"/>
      <c r="HV377" s="50"/>
      <c r="HW377" s="50"/>
      <c r="HX377" s="50"/>
      <c r="HY377" s="50"/>
      <c r="HZ377" s="50"/>
      <c r="IA377" s="50"/>
      <c r="IB377" s="50"/>
      <c r="IC377" s="50"/>
      <c r="ID377" s="50"/>
      <c r="IE377" s="50"/>
      <c r="IF377" s="50"/>
      <c r="IG377" s="50"/>
      <c r="IH377" s="50"/>
      <c r="II377" s="50"/>
      <c r="IJ377" s="50"/>
      <c r="IK377" s="50"/>
      <c r="IL377" s="50"/>
      <c r="IM377" s="50"/>
      <c r="IN377" s="50"/>
      <c r="IO377" s="50"/>
      <c r="IP377" s="50"/>
      <c r="IQ377" s="50"/>
      <c r="IR377" s="50"/>
      <c r="IS377" s="50"/>
      <c r="IT377" s="50"/>
      <c r="IU377" s="50"/>
      <c r="IV377" s="50"/>
    </row>
    <row r="378" spans="1:256" s="249" customFormat="1" x14ac:dyDescent="0.2">
      <c r="A378" s="246"/>
      <c r="B378" s="233"/>
      <c r="C378" s="242"/>
      <c r="D378" s="50"/>
      <c r="E378" s="248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  <c r="FT378" s="50"/>
      <c r="FU378" s="50"/>
      <c r="FV378" s="50"/>
      <c r="FW378" s="50"/>
      <c r="FX378" s="50"/>
      <c r="FY378" s="50"/>
      <c r="FZ378" s="50"/>
      <c r="GA378" s="50"/>
      <c r="GB378" s="50"/>
      <c r="GC378" s="50"/>
      <c r="GD378" s="50"/>
      <c r="GE378" s="50"/>
      <c r="GF378" s="50"/>
      <c r="GG378" s="50"/>
      <c r="GH378" s="50"/>
      <c r="GI378" s="50"/>
      <c r="GJ378" s="50"/>
      <c r="GK378" s="50"/>
      <c r="GL378" s="50"/>
      <c r="GM378" s="50"/>
      <c r="GN378" s="50"/>
      <c r="GO378" s="50"/>
      <c r="GP378" s="50"/>
      <c r="GQ378" s="50"/>
      <c r="GR378" s="50"/>
      <c r="GS378" s="50"/>
      <c r="GT378" s="50"/>
      <c r="GU378" s="50"/>
      <c r="GV378" s="50"/>
      <c r="GW378" s="50"/>
      <c r="GX378" s="50"/>
      <c r="GY378" s="50"/>
      <c r="GZ378" s="50"/>
      <c r="HA378" s="50"/>
      <c r="HB378" s="50"/>
      <c r="HC378" s="50"/>
      <c r="HD378" s="50"/>
      <c r="HE378" s="50"/>
      <c r="HF378" s="50"/>
      <c r="HG378" s="50"/>
      <c r="HH378" s="50"/>
      <c r="HI378" s="50"/>
      <c r="HJ378" s="50"/>
      <c r="HK378" s="50"/>
      <c r="HL378" s="50"/>
      <c r="HM378" s="50"/>
      <c r="HN378" s="50"/>
      <c r="HO378" s="50"/>
      <c r="HP378" s="50"/>
      <c r="HQ378" s="50"/>
      <c r="HR378" s="50"/>
      <c r="HS378" s="50"/>
      <c r="HT378" s="50"/>
      <c r="HU378" s="50"/>
      <c r="HV378" s="50"/>
      <c r="HW378" s="50"/>
      <c r="HX378" s="50"/>
      <c r="HY378" s="50"/>
      <c r="HZ378" s="50"/>
      <c r="IA378" s="50"/>
      <c r="IB378" s="50"/>
      <c r="IC378" s="50"/>
      <c r="ID378" s="50"/>
      <c r="IE378" s="50"/>
      <c r="IF378" s="50"/>
      <c r="IG378" s="50"/>
      <c r="IH378" s="50"/>
      <c r="II378" s="50"/>
      <c r="IJ378" s="50"/>
      <c r="IK378" s="50"/>
      <c r="IL378" s="50"/>
      <c r="IM378" s="50"/>
      <c r="IN378" s="50"/>
      <c r="IO378" s="50"/>
      <c r="IP378" s="50"/>
      <c r="IQ378" s="50"/>
      <c r="IR378" s="50"/>
      <c r="IS378" s="50"/>
      <c r="IT378" s="50"/>
      <c r="IU378" s="50"/>
      <c r="IV378" s="50"/>
    </row>
    <row r="379" spans="1:256" s="249" customFormat="1" x14ac:dyDescent="0.2">
      <c r="A379" s="246"/>
      <c r="B379" s="233"/>
      <c r="C379" s="242"/>
      <c r="D379" s="50"/>
      <c r="E379" s="248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  <c r="FT379" s="50"/>
      <c r="FU379" s="50"/>
      <c r="FV379" s="50"/>
      <c r="FW379" s="50"/>
      <c r="FX379" s="50"/>
      <c r="FY379" s="50"/>
      <c r="FZ379" s="50"/>
      <c r="GA379" s="50"/>
      <c r="GB379" s="50"/>
      <c r="GC379" s="50"/>
      <c r="GD379" s="50"/>
      <c r="GE379" s="50"/>
      <c r="GF379" s="50"/>
      <c r="GG379" s="50"/>
      <c r="GH379" s="50"/>
      <c r="GI379" s="50"/>
      <c r="GJ379" s="50"/>
      <c r="GK379" s="50"/>
      <c r="GL379" s="50"/>
      <c r="GM379" s="50"/>
      <c r="GN379" s="50"/>
      <c r="GO379" s="50"/>
      <c r="GP379" s="50"/>
      <c r="GQ379" s="50"/>
      <c r="GR379" s="50"/>
      <c r="GS379" s="50"/>
      <c r="GT379" s="50"/>
      <c r="GU379" s="50"/>
      <c r="GV379" s="50"/>
      <c r="GW379" s="50"/>
      <c r="GX379" s="50"/>
      <c r="GY379" s="50"/>
      <c r="GZ379" s="50"/>
      <c r="HA379" s="50"/>
      <c r="HB379" s="50"/>
      <c r="HC379" s="50"/>
      <c r="HD379" s="50"/>
      <c r="HE379" s="50"/>
      <c r="HF379" s="50"/>
      <c r="HG379" s="50"/>
      <c r="HH379" s="50"/>
      <c r="HI379" s="50"/>
      <c r="HJ379" s="50"/>
      <c r="HK379" s="50"/>
      <c r="HL379" s="50"/>
      <c r="HM379" s="50"/>
      <c r="HN379" s="50"/>
      <c r="HO379" s="50"/>
      <c r="HP379" s="50"/>
      <c r="HQ379" s="50"/>
      <c r="HR379" s="50"/>
      <c r="HS379" s="50"/>
      <c r="HT379" s="50"/>
      <c r="HU379" s="50"/>
      <c r="HV379" s="50"/>
      <c r="HW379" s="50"/>
      <c r="HX379" s="50"/>
      <c r="HY379" s="50"/>
      <c r="HZ379" s="50"/>
      <c r="IA379" s="50"/>
      <c r="IB379" s="50"/>
      <c r="IC379" s="50"/>
      <c r="ID379" s="50"/>
      <c r="IE379" s="50"/>
      <c r="IF379" s="50"/>
      <c r="IG379" s="50"/>
      <c r="IH379" s="50"/>
      <c r="II379" s="50"/>
      <c r="IJ379" s="50"/>
      <c r="IK379" s="50"/>
      <c r="IL379" s="50"/>
      <c r="IM379" s="50"/>
      <c r="IN379" s="50"/>
      <c r="IO379" s="50"/>
      <c r="IP379" s="50"/>
      <c r="IQ379" s="50"/>
      <c r="IR379" s="50"/>
      <c r="IS379" s="50"/>
      <c r="IT379" s="50"/>
      <c r="IU379" s="50"/>
      <c r="IV379" s="50"/>
    </row>
    <row r="380" spans="1:256" s="249" customFormat="1" x14ac:dyDescent="0.2">
      <c r="A380" s="246"/>
      <c r="B380" s="233"/>
      <c r="C380" s="242"/>
      <c r="D380" s="50"/>
      <c r="E380" s="248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  <c r="FT380" s="50"/>
      <c r="FU380" s="50"/>
      <c r="FV380" s="50"/>
      <c r="FW380" s="50"/>
      <c r="FX380" s="50"/>
      <c r="FY380" s="50"/>
      <c r="FZ380" s="50"/>
      <c r="GA380" s="50"/>
      <c r="GB380" s="50"/>
      <c r="GC380" s="50"/>
      <c r="GD380" s="50"/>
      <c r="GE380" s="50"/>
      <c r="GF380" s="50"/>
      <c r="GG380" s="50"/>
      <c r="GH380" s="50"/>
      <c r="GI380" s="50"/>
      <c r="GJ380" s="50"/>
      <c r="GK380" s="50"/>
      <c r="GL380" s="50"/>
      <c r="GM380" s="50"/>
      <c r="GN380" s="50"/>
      <c r="GO380" s="50"/>
      <c r="GP380" s="50"/>
      <c r="GQ380" s="50"/>
      <c r="GR380" s="50"/>
      <c r="GS380" s="50"/>
      <c r="GT380" s="50"/>
      <c r="GU380" s="50"/>
      <c r="GV380" s="50"/>
      <c r="GW380" s="50"/>
      <c r="GX380" s="50"/>
      <c r="GY380" s="50"/>
      <c r="GZ380" s="50"/>
      <c r="HA380" s="50"/>
      <c r="HB380" s="50"/>
      <c r="HC380" s="50"/>
      <c r="HD380" s="50"/>
      <c r="HE380" s="50"/>
      <c r="HF380" s="50"/>
      <c r="HG380" s="50"/>
      <c r="HH380" s="50"/>
      <c r="HI380" s="50"/>
      <c r="HJ380" s="50"/>
      <c r="HK380" s="50"/>
      <c r="HL380" s="50"/>
      <c r="HM380" s="50"/>
      <c r="HN380" s="50"/>
      <c r="HO380" s="50"/>
      <c r="HP380" s="50"/>
      <c r="HQ380" s="50"/>
      <c r="HR380" s="50"/>
      <c r="HS380" s="50"/>
      <c r="HT380" s="50"/>
      <c r="HU380" s="50"/>
      <c r="HV380" s="50"/>
      <c r="HW380" s="50"/>
      <c r="HX380" s="50"/>
      <c r="HY380" s="50"/>
      <c r="HZ380" s="50"/>
      <c r="IA380" s="50"/>
      <c r="IB380" s="50"/>
      <c r="IC380" s="50"/>
      <c r="ID380" s="50"/>
      <c r="IE380" s="50"/>
      <c r="IF380" s="50"/>
      <c r="IG380" s="50"/>
      <c r="IH380" s="50"/>
      <c r="II380" s="50"/>
      <c r="IJ380" s="50"/>
      <c r="IK380" s="50"/>
      <c r="IL380" s="50"/>
      <c r="IM380" s="50"/>
      <c r="IN380" s="50"/>
      <c r="IO380" s="50"/>
      <c r="IP380" s="50"/>
      <c r="IQ380" s="50"/>
      <c r="IR380" s="50"/>
      <c r="IS380" s="50"/>
      <c r="IT380" s="50"/>
      <c r="IU380" s="50"/>
      <c r="IV380" s="50"/>
    </row>
    <row r="381" spans="1:256" s="249" customFormat="1" x14ac:dyDescent="0.2">
      <c r="A381" s="246"/>
      <c r="B381" s="233"/>
      <c r="C381" s="242"/>
      <c r="D381" s="50"/>
      <c r="E381" s="248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  <c r="FT381" s="50"/>
      <c r="FU381" s="50"/>
      <c r="FV381" s="50"/>
      <c r="FW381" s="50"/>
      <c r="FX381" s="50"/>
      <c r="FY381" s="50"/>
      <c r="FZ381" s="50"/>
      <c r="GA381" s="50"/>
      <c r="GB381" s="50"/>
      <c r="GC381" s="50"/>
      <c r="GD381" s="50"/>
      <c r="GE381" s="50"/>
      <c r="GF381" s="50"/>
      <c r="GG381" s="50"/>
      <c r="GH381" s="50"/>
      <c r="GI381" s="50"/>
      <c r="GJ381" s="50"/>
      <c r="GK381" s="50"/>
      <c r="GL381" s="50"/>
      <c r="GM381" s="50"/>
      <c r="GN381" s="50"/>
      <c r="GO381" s="50"/>
      <c r="GP381" s="50"/>
      <c r="GQ381" s="50"/>
      <c r="GR381" s="50"/>
      <c r="GS381" s="50"/>
      <c r="GT381" s="50"/>
      <c r="GU381" s="50"/>
      <c r="GV381" s="50"/>
      <c r="GW381" s="50"/>
      <c r="GX381" s="50"/>
      <c r="GY381" s="50"/>
      <c r="GZ381" s="50"/>
      <c r="HA381" s="50"/>
      <c r="HB381" s="50"/>
      <c r="HC381" s="50"/>
      <c r="HD381" s="50"/>
      <c r="HE381" s="50"/>
      <c r="HF381" s="50"/>
      <c r="HG381" s="50"/>
      <c r="HH381" s="50"/>
      <c r="HI381" s="50"/>
      <c r="HJ381" s="50"/>
      <c r="HK381" s="50"/>
      <c r="HL381" s="50"/>
      <c r="HM381" s="50"/>
      <c r="HN381" s="50"/>
      <c r="HO381" s="50"/>
      <c r="HP381" s="50"/>
      <c r="HQ381" s="50"/>
      <c r="HR381" s="50"/>
      <c r="HS381" s="50"/>
      <c r="HT381" s="50"/>
      <c r="HU381" s="50"/>
      <c r="HV381" s="50"/>
      <c r="HW381" s="50"/>
      <c r="HX381" s="50"/>
      <c r="HY381" s="50"/>
      <c r="HZ381" s="50"/>
      <c r="IA381" s="50"/>
      <c r="IB381" s="50"/>
      <c r="IC381" s="50"/>
      <c r="ID381" s="50"/>
      <c r="IE381" s="50"/>
      <c r="IF381" s="50"/>
      <c r="IG381" s="50"/>
      <c r="IH381" s="50"/>
      <c r="II381" s="50"/>
      <c r="IJ381" s="50"/>
      <c r="IK381" s="50"/>
      <c r="IL381" s="50"/>
      <c r="IM381" s="50"/>
      <c r="IN381" s="50"/>
      <c r="IO381" s="50"/>
      <c r="IP381" s="50"/>
      <c r="IQ381" s="50"/>
      <c r="IR381" s="50"/>
      <c r="IS381" s="50"/>
      <c r="IT381" s="50"/>
      <c r="IU381" s="50"/>
      <c r="IV381" s="50"/>
    </row>
    <row r="382" spans="1:256" s="249" customFormat="1" x14ac:dyDescent="0.2">
      <c r="A382" s="246"/>
      <c r="B382" s="233"/>
      <c r="C382" s="242"/>
      <c r="D382" s="50"/>
      <c r="E382" s="248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  <c r="FT382" s="50"/>
      <c r="FU382" s="50"/>
      <c r="FV382" s="50"/>
      <c r="FW382" s="50"/>
      <c r="FX382" s="50"/>
      <c r="FY382" s="50"/>
      <c r="FZ382" s="50"/>
      <c r="GA382" s="50"/>
      <c r="GB382" s="50"/>
      <c r="GC382" s="50"/>
      <c r="GD382" s="50"/>
      <c r="GE382" s="50"/>
      <c r="GF382" s="50"/>
      <c r="GG382" s="50"/>
      <c r="GH382" s="50"/>
      <c r="GI382" s="50"/>
      <c r="GJ382" s="50"/>
      <c r="GK382" s="50"/>
      <c r="GL382" s="50"/>
      <c r="GM382" s="50"/>
      <c r="GN382" s="50"/>
      <c r="GO382" s="50"/>
      <c r="GP382" s="50"/>
      <c r="GQ382" s="50"/>
      <c r="GR382" s="50"/>
      <c r="GS382" s="50"/>
      <c r="GT382" s="50"/>
      <c r="GU382" s="50"/>
      <c r="GV382" s="50"/>
      <c r="GW382" s="50"/>
      <c r="GX382" s="50"/>
      <c r="GY382" s="50"/>
      <c r="GZ382" s="50"/>
      <c r="HA382" s="50"/>
      <c r="HB382" s="50"/>
      <c r="HC382" s="50"/>
      <c r="HD382" s="50"/>
      <c r="HE382" s="50"/>
      <c r="HF382" s="50"/>
      <c r="HG382" s="50"/>
      <c r="HH382" s="50"/>
      <c r="HI382" s="50"/>
      <c r="HJ382" s="50"/>
      <c r="HK382" s="50"/>
      <c r="HL382" s="50"/>
      <c r="HM382" s="50"/>
      <c r="HN382" s="50"/>
      <c r="HO382" s="50"/>
      <c r="HP382" s="50"/>
      <c r="HQ382" s="50"/>
      <c r="HR382" s="50"/>
      <c r="HS382" s="50"/>
      <c r="HT382" s="50"/>
      <c r="HU382" s="50"/>
      <c r="HV382" s="50"/>
      <c r="HW382" s="50"/>
      <c r="HX382" s="50"/>
      <c r="HY382" s="50"/>
      <c r="HZ382" s="50"/>
      <c r="IA382" s="50"/>
      <c r="IB382" s="50"/>
      <c r="IC382" s="50"/>
      <c r="ID382" s="50"/>
      <c r="IE382" s="50"/>
      <c r="IF382" s="50"/>
      <c r="IG382" s="50"/>
      <c r="IH382" s="50"/>
      <c r="II382" s="50"/>
      <c r="IJ382" s="50"/>
      <c r="IK382" s="50"/>
      <c r="IL382" s="50"/>
      <c r="IM382" s="50"/>
      <c r="IN382" s="50"/>
      <c r="IO382" s="50"/>
      <c r="IP382" s="50"/>
      <c r="IQ382" s="50"/>
      <c r="IR382" s="50"/>
      <c r="IS382" s="50"/>
      <c r="IT382" s="50"/>
      <c r="IU382" s="50"/>
      <c r="IV382" s="50"/>
    </row>
    <row r="383" spans="1:256" s="249" customFormat="1" x14ac:dyDescent="0.2">
      <c r="A383" s="246"/>
      <c r="B383" s="233"/>
      <c r="C383" s="242"/>
      <c r="D383" s="50"/>
      <c r="E383" s="248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  <c r="FT383" s="50"/>
      <c r="FU383" s="50"/>
      <c r="FV383" s="50"/>
      <c r="FW383" s="50"/>
      <c r="FX383" s="50"/>
      <c r="FY383" s="50"/>
      <c r="FZ383" s="50"/>
      <c r="GA383" s="50"/>
      <c r="GB383" s="50"/>
      <c r="GC383" s="50"/>
      <c r="GD383" s="50"/>
      <c r="GE383" s="50"/>
      <c r="GF383" s="50"/>
      <c r="GG383" s="50"/>
      <c r="GH383" s="50"/>
      <c r="GI383" s="50"/>
      <c r="GJ383" s="50"/>
      <c r="GK383" s="50"/>
      <c r="GL383" s="50"/>
      <c r="GM383" s="50"/>
      <c r="GN383" s="50"/>
      <c r="GO383" s="50"/>
      <c r="GP383" s="50"/>
      <c r="GQ383" s="50"/>
      <c r="GR383" s="50"/>
      <c r="GS383" s="50"/>
      <c r="GT383" s="50"/>
      <c r="GU383" s="50"/>
      <c r="GV383" s="50"/>
      <c r="GW383" s="50"/>
      <c r="GX383" s="50"/>
      <c r="GY383" s="50"/>
      <c r="GZ383" s="50"/>
      <c r="HA383" s="50"/>
      <c r="HB383" s="50"/>
      <c r="HC383" s="50"/>
      <c r="HD383" s="50"/>
      <c r="HE383" s="50"/>
      <c r="HF383" s="50"/>
      <c r="HG383" s="50"/>
      <c r="HH383" s="50"/>
      <c r="HI383" s="50"/>
      <c r="HJ383" s="50"/>
      <c r="HK383" s="50"/>
      <c r="HL383" s="50"/>
      <c r="HM383" s="50"/>
      <c r="HN383" s="50"/>
      <c r="HO383" s="50"/>
      <c r="HP383" s="50"/>
      <c r="HQ383" s="50"/>
      <c r="HR383" s="50"/>
      <c r="HS383" s="50"/>
      <c r="HT383" s="50"/>
      <c r="HU383" s="50"/>
      <c r="HV383" s="50"/>
      <c r="HW383" s="50"/>
      <c r="HX383" s="50"/>
      <c r="HY383" s="50"/>
      <c r="HZ383" s="50"/>
      <c r="IA383" s="50"/>
      <c r="IB383" s="50"/>
      <c r="IC383" s="50"/>
      <c r="ID383" s="50"/>
      <c r="IE383" s="50"/>
      <c r="IF383" s="50"/>
      <c r="IG383" s="50"/>
      <c r="IH383" s="50"/>
      <c r="II383" s="50"/>
      <c r="IJ383" s="50"/>
      <c r="IK383" s="50"/>
      <c r="IL383" s="50"/>
      <c r="IM383" s="50"/>
      <c r="IN383" s="50"/>
      <c r="IO383" s="50"/>
      <c r="IP383" s="50"/>
      <c r="IQ383" s="50"/>
      <c r="IR383" s="50"/>
      <c r="IS383" s="50"/>
      <c r="IT383" s="50"/>
      <c r="IU383" s="50"/>
      <c r="IV383" s="50"/>
    </row>
    <row r="384" spans="1:256" s="249" customFormat="1" x14ac:dyDescent="0.2">
      <c r="A384" s="246"/>
      <c r="B384" s="233"/>
      <c r="C384" s="242"/>
      <c r="D384" s="50"/>
      <c r="E384" s="248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  <c r="GL384" s="50"/>
      <c r="GM384" s="50"/>
      <c r="GN384" s="50"/>
      <c r="GO384" s="50"/>
      <c r="GP384" s="50"/>
      <c r="GQ384" s="50"/>
      <c r="GR384" s="50"/>
      <c r="GS384" s="50"/>
      <c r="GT384" s="50"/>
      <c r="GU384" s="50"/>
      <c r="GV384" s="50"/>
      <c r="GW384" s="50"/>
      <c r="GX384" s="50"/>
      <c r="GY384" s="50"/>
      <c r="GZ384" s="50"/>
      <c r="HA384" s="50"/>
      <c r="HB384" s="50"/>
      <c r="HC384" s="50"/>
      <c r="HD384" s="50"/>
      <c r="HE384" s="50"/>
      <c r="HF384" s="50"/>
      <c r="HG384" s="50"/>
      <c r="HH384" s="50"/>
      <c r="HI384" s="50"/>
      <c r="HJ384" s="50"/>
      <c r="HK384" s="50"/>
      <c r="HL384" s="50"/>
      <c r="HM384" s="50"/>
      <c r="HN384" s="50"/>
      <c r="HO384" s="50"/>
      <c r="HP384" s="50"/>
      <c r="HQ384" s="50"/>
      <c r="HR384" s="50"/>
      <c r="HS384" s="50"/>
      <c r="HT384" s="50"/>
      <c r="HU384" s="50"/>
      <c r="HV384" s="50"/>
      <c r="HW384" s="50"/>
      <c r="HX384" s="50"/>
      <c r="HY384" s="50"/>
      <c r="HZ384" s="50"/>
      <c r="IA384" s="50"/>
      <c r="IB384" s="50"/>
      <c r="IC384" s="50"/>
      <c r="ID384" s="50"/>
      <c r="IE384" s="50"/>
      <c r="IF384" s="50"/>
      <c r="IG384" s="50"/>
      <c r="IH384" s="50"/>
      <c r="II384" s="50"/>
      <c r="IJ384" s="50"/>
      <c r="IK384" s="50"/>
      <c r="IL384" s="50"/>
      <c r="IM384" s="50"/>
      <c r="IN384" s="50"/>
      <c r="IO384" s="50"/>
      <c r="IP384" s="50"/>
      <c r="IQ384" s="50"/>
      <c r="IR384" s="50"/>
      <c r="IS384" s="50"/>
      <c r="IT384" s="50"/>
      <c r="IU384" s="50"/>
      <c r="IV384" s="50"/>
    </row>
    <row r="385" spans="1:256" s="249" customFormat="1" x14ac:dyDescent="0.2">
      <c r="A385" s="246"/>
      <c r="B385" s="233"/>
      <c r="C385" s="242"/>
      <c r="D385" s="50"/>
      <c r="E385" s="248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  <c r="GL385" s="50"/>
      <c r="GM385" s="50"/>
      <c r="GN385" s="50"/>
      <c r="GO385" s="50"/>
      <c r="GP385" s="50"/>
      <c r="GQ385" s="50"/>
      <c r="GR385" s="50"/>
      <c r="GS385" s="50"/>
      <c r="GT385" s="50"/>
      <c r="GU385" s="50"/>
      <c r="GV385" s="50"/>
      <c r="GW385" s="50"/>
      <c r="GX385" s="50"/>
      <c r="GY385" s="50"/>
      <c r="GZ385" s="50"/>
      <c r="HA385" s="50"/>
      <c r="HB385" s="50"/>
      <c r="HC385" s="50"/>
      <c r="HD385" s="50"/>
      <c r="HE385" s="50"/>
      <c r="HF385" s="50"/>
      <c r="HG385" s="50"/>
      <c r="HH385" s="50"/>
      <c r="HI385" s="50"/>
      <c r="HJ385" s="50"/>
      <c r="HK385" s="50"/>
      <c r="HL385" s="50"/>
      <c r="HM385" s="50"/>
      <c r="HN385" s="50"/>
      <c r="HO385" s="50"/>
      <c r="HP385" s="50"/>
      <c r="HQ385" s="50"/>
      <c r="HR385" s="50"/>
      <c r="HS385" s="50"/>
      <c r="HT385" s="50"/>
      <c r="HU385" s="50"/>
      <c r="HV385" s="50"/>
      <c r="HW385" s="50"/>
      <c r="HX385" s="50"/>
      <c r="HY385" s="50"/>
      <c r="HZ385" s="50"/>
      <c r="IA385" s="50"/>
      <c r="IB385" s="50"/>
      <c r="IC385" s="50"/>
      <c r="ID385" s="50"/>
      <c r="IE385" s="50"/>
      <c r="IF385" s="50"/>
      <c r="IG385" s="50"/>
      <c r="IH385" s="50"/>
      <c r="II385" s="50"/>
      <c r="IJ385" s="50"/>
      <c r="IK385" s="50"/>
      <c r="IL385" s="50"/>
      <c r="IM385" s="50"/>
      <c r="IN385" s="50"/>
      <c r="IO385" s="50"/>
      <c r="IP385" s="50"/>
      <c r="IQ385" s="50"/>
      <c r="IR385" s="50"/>
      <c r="IS385" s="50"/>
      <c r="IT385" s="50"/>
      <c r="IU385" s="50"/>
      <c r="IV385" s="50"/>
    </row>
    <row r="386" spans="1:256" s="249" customFormat="1" x14ac:dyDescent="0.2">
      <c r="A386" s="246"/>
      <c r="B386" s="233"/>
      <c r="C386" s="242"/>
      <c r="D386" s="50"/>
      <c r="E386" s="248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  <c r="FT386" s="50"/>
      <c r="FU386" s="50"/>
      <c r="FV386" s="50"/>
      <c r="FW386" s="50"/>
      <c r="FX386" s="50"/>
      <c r="FY386" s="50"/>
      <c r="FZ386" s="50"/>
      <c r="GA386" s="50"/>
      <c r="GB386" s="50"/>
      <c r="GC386" s="50"/>
      <c r="GD386" s="50"/>
      <c r="GE386" s="50"/>
      <c r="GF386" s="50"/>
      <c r="GG386" s="50"/>
      <c r="GH386" s="50"/>
      <c r="GI386" s="50"/>
      <c r="GJ386" s="50"/>
      <c r="GK386" s="50"/>
      <c r="GL386" s="50"/>
      <c r="GM386" s="50"/>
      <c r="GN386" s="50"/>
      <c r="GO386" s="50"/>
      <c r="GP386" s="50"/>
      <c r="GQ386" s="50"/>
      <c r="GR386" s="50"/>
      <c r="GS386" s="50"/>
      <c r="GT386" s="50"/>
      <c r="GU386" s="50"/>
      <c r="GV386" s="50"/>
      <c r="GW386" s="50"/>
      <c r="GX386" s="50"/>
      <c r="GY386" s="50"/>
      <c r="GZ386" s="50"/>
      <c r="HA386" s="50"/>
      <c r="HB386" s="50"/>
      <c r="HC386" s="50"/>
      <c r="HD386" s="50"/>
      <c r="HE386" s="50"/>
      <c r="HF386" s="50"/>
      <c r="HG386" s="50"/>
      <c r="HH386" s="50"/>
      <c r="HI386" s="50"/>
      <c r="HJ386" s="50"/>
      <c r="HK386" s="50"/>
      <c r="HL386" s="50"/>
      <c r="HM386" s="50"/>
      <c r="HN386" s="50"/>
      <c r="HO386" s="50"/>
      <c r="HP386" s="50"/>
      <c r="HQ386" s="50"/>
      <c r="HR386" s="50"/>
      <c r="HS386" s="50"/>
      <c r="HT386" s="50"/>
      <c r="HU386" s="50"/>
      <c r="HV386" s="50"/>
      <c r="HW386" s="50"/>
      <c r="HX386" s="50"/>
      <c r="HY386" s="50"/>
      <c r="HZ386" s="50"/>
      <c r="IA386" s="50"/>
      <c r="IB386" s="50"/>
      <c r="IC386" s="50"/>
      <c r="ID386" s="50"/>
      <c r="IE386" s="50"/>
      <c r="IF386" s="50"/>
      <c r="IG386" s="50"/>
      <c r="IH386" s="50"/>
      <c r="II386" s="50"/>
      <c r="IJ386" s="50"/>
      <c r="IK386" s="50"/>
      <c r="IL386" s="50"/>
      <c r="IM386" s="50"/>
      <c r="IN386" s="50"/>
      <c r="IO386" s="50"/>
      <c r="IP386" s="50"/>
      <c r="IQ386" s="50"/>
      <c r="IR386" s="50"/>
      <c r="IS386" s="50"/>
      <c r="IT386" s="50"/>
      <c r="IU386" s="50"/>
      <c r="IV386" s="50"/>
    </row>
    <row r="387" spans="1:256" s="249" customFormat="1" x14ac:dyDescent="0.2">
      <c r="A387" s="246"/>
      <c r="B387" s="233"/>
      <c r="C387" s="242"/>
      <c r="D387" s="50"/>
      <c r="E387" s="248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  <c r="FT387" s="50"/>
      <c r="FU387" s="50"/>
      <c r="FV387" s="50"/>
      <c r="FW387" s="50"/>
      <c r="FX387" s="50"/>
      <c r="FY387" s="50"/>
      <c r="FZ387" s="50"/>
      <c r="GA387" s="50"/>
      <c r="GB387" s="50"/>
      <c r="GC387" s="50"/>
      <c r="GD387" s="50"/>
      <c r="GE387" s="50"/>
      <c r="GF387" s="50"/>
      <c r="GG387" s="50"/>
      <c r="GH387" s="50"/>
      <c r="GI387" s="50"/>
      <c r="GJ387" s="50"/>
      <c r="GK387" s="50"/>
      <c r="GL387" s="50"/>
      <c r="GM387" s="50"/>
      <c r="GN387" s="50"/>
      <c r="GO387" s="50"/>
      <c r="GP387" s="50"/>
      <c r="GQ387" s="50"/>
      <c r="GR387" s="50"/>
      <c r="GS387" s="50"/>
      <c r="GT387" s="50"/>
      <c r="GU387" s="50"/>
      <c r="GV387" s="50"/>
      <c r="GW387" s="50"/>
      <c r="GX387" s="50"/>
      <c r="GY387" s="50"/>
      <c r="GZ387" s="50"/>
      <c r="HA387" s="50"/>
      <c r="HB387" s="50"/>
      <c r="HC387" s="50"/>
      <c r="HD387" s="50"/>
      <c r="HE387" s="50"/>
      <c r="HF387" s="50"/>
      <c r="HG387" s="50"/>
      <c r="HH387" s="50"/>
      <c r="HI387" s="50"/>
      <c r="HJ387" s="50"/>
      <c r="HK387" s="50"/>
      <c r="HL387" s="50"/>
      <c r="HM387" s="50"/>
      <c r="HN387" s="50"/>
      <c r="HO387" s="50"/>
      <c r="HP387" s="50"/>
      <c r="HQ387" s="50"/>
      <c r="HR387" s="50"/>
      <c r="HS387" s="50"/>
      <c r="HT387" s="50"/>
      <c r="HU387" s="50"/>
      <c r="HV387" s="50"/>
      <c r="HW387" s="50"/>
      <c r="HX387" s="50"/>
      <c r="HY387" s="50"/>
      <c r="HZ387" s="50"/>
      <c r="IA387" s="50"/>
      <c r="IB387" s="50"/>
      <c r="IC387" s="50"/>
      <c r="ID387" s="50"/>
      <c r="IE387" s="50"/>
      <c r="IF387" s="50"/>
      <c r="IG387" s="50"/>
      <c r="IH387" s="50"/>
      <c r="II387" s="50"/>
      <c r="IJ387" s="50"/>
      <c r="IK387" s="50"/>
      <c r="IL387" s="50"/>
      <c r="IM387" s="50"/>
      <c r="IN387" s="50"/>
      <c r="IO387" s="50"/>
      <c r="IP387" s="50"/>
      <c r="IQ387" s="50"/>
      <c r="IR387" s="50"/>
      <c r="IS387" s="50"/>
      <c r="IT387" s="50"/>
      <c r="IU387" s="50"/>
      <c r="IV387" s="50"/>
    </row>
    <row r="388" spans="1:256" s="249" customFormat="1" x14ac:dyDescent="0.2">
      <c r="A388" s="246"/>
      <c r="B388" s="233"/>
      <c r="C388" s="242"/>
      <c r="D388" s="50"/>
      <c r="E388" s="248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  <c r="FT388" s="50"/>
      <c r="FU388" s="50"/>
      <c r="FV388" s="50"/>
      <c r="FW388" s="50"/>
      <c r="FX388" s="50"/>
      <c r="FY388" s="50"/>
      <c r="FZ388" s="50"/>
      <c r="GA388" s="50"/>
      <c r="GB388" s="50"/>
      <c r="GC388" s="50"/>
      <c r="GD388" s="50"/>
      <c r="GE388" s="50"/>
      <c r="GF388" s="50"/>
      <c r="GG388" s="50"/>
      <c r="GH388" s="50"/>
      <c r="GI388" s="50"/>
      <c r="GJ388" s="50"/>
      <c r="GK388" s="50"/>
      <c r="GL388" s="50"/>
      <c r="GM388" s="50"/>
      <c r="GN388" s="50"/>
      <c r="GO388" s="50"/>
      <c r="GP388" s="50"/>
      <c r="GQ388" s="50"/>
      <c r="GR388" s="50"/>
      <c r="GS388" s="50"/>
      <c r="GT388" s="50"/>
      <c r="GU388" s="50"/>
      <c r="GV388" s="50"/>
      <c r="GW388" s="50"/>
      <c r="GX388" s="50"/>
      <c r="GY388" s="50"/>
      <c r="GZ388" s="50"/>
      <c r="HA388" s="50"/>
      <c r="HB388" s="50"/>
      <c r="HC388" s="50"/>
      <c r="HD388" s="50"/>
      <c r="HE388" s="50"/>
      <c r="HF388" s="50"/>
      <c r="HG388" s="50"/>
      <c r="HH388" s="50"/>
      <c r="HI388" s="50"/>
      <c r="HJ388" s="50"/>
      <c r="HK388" s="50"/>
      <c r="HL388" s="50"/>
      <c r="HM388" s="50"/>
      <c r="HN388" s="50"/>
      <c r="HO388" s="50"/>
      <c r="HP388" s="50"/>
      <c r="HQ388" s="50"/>
      <c r="HR388" s="50"/>
      <c r="HS388" s="50"/>
      <c r="HT388" s="50"/>
      <c r="HU388" s="50"/>
      <c r="HV388" s="50"/>
      <c r="HW388" s="50"/>
      <c r="HX388" s="50"/>
      <c r="HY388" s="50"/>
      <c r="HZ388" s="50"/>
      <c r="IA388" s="50"/>
      <c r="IB388" s="50"/>
      <c r="IC388" s="50"/>
      <c r="ID388" s="50"/>
      <c r="IE388" s="50"/>
      <c r="IF388" s="50"/>
      <c r="IG388" s="50"/>
      <c r="IH388" s="50"/>
      <c r="II388" s="50"/>
      <c r="IJ388" s="50"/>
      <c r="IK388" s="50"/>
      <c r="IL388" s="50"/>
      <c r="IM388" s="50"/>
      <c r="IN388" s="50"/>
      <c r="IO388" s="50"/>
      <c r="IP388" s="50"/>
      <c r="IQ388" s="50"/>
      <c r="IR388" s="50"/>
      <c r="IS388" s="50"/>
      <c r="IT388" s="50"/>
      <c r="IU388" s="50"/>
      <c r="IV388" s="50"/>
    </row>
    <row r="389" spans="1:256" s="249" customFormat="1" x14ac:dyDescent="0.2">
      <c r="A389" s="246"/>
      <c r="B389" s="233"/>
      <c r="C389" s="242"/>
      <c r="D389" s="50"/>
      <c r="E389" s="248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  <c r="FT389" s="50"/>
      <c r="FU389" s="50"/>
      <c r="FV389" s="50"/>
      <c r="FW389" s="50"/>
      <c r="FX389" s="50"/>
      <c r="FY389" s="50"/>
      <c r="FZ389" s="50"/>
      <c r="GA389" s="50"/>
      <c r="GB389" s="50"/>
      <c r="GC389" s="50"/>
      <c r="GD389" s="50"/>
      <c r="GE389" s="50"/>
      <c r="GF389" s="50"/>
      <c r="GG389" s="50"/>
      <c r="GH389" s="50"/>
      <c r="GI389" s="50"/>
      <c r="GJ389" s="50"/>
      <c r="GK389" s="50"/>
      <c r="GL389" s="50"/>
      <c r="GM389" s="50"/>
      <c r="GN389" s="50"/>
      <c r="GO389" s="50"/>
      <c r="GP389" s="50"/>
      <c r="GQ389" s="50"/>
      <c r="GR389" s="50"/>
      <c r="GS389" s="50"/>
      <c r="GT389" s="50"/>
      <c r="GU389" s="50"/>
      <c r="GV389" s="50"/>
      <c r="GW389" s="50"/>
      <c r="GX389" s="50"/>
      <c r="GY389" s="50"/>
      <c r="GZ389" s="50"/>
      <c r="HA389" s="50"/>
      <c r="HB389" s="50"/>
      <c r="HC389" s="50"/>
      <c r="HD389" s="50"/>
      <c r="HE389" s="50"/>
      <c r="HF389" s="50"/>
      <c r="HG389" s="50"/>
      <c r="HH389" s="50"/>
      <c r="HI389" s="50"/>
      <c r="HJ389" s="50"/>
      <c r="HK389" s="50"/>
      <c r="HL389" s="50"/>
      <c r="HM389" s="50"/>
      <c r="HN389" s="50"/>
      <c r="HO389" s="50"/>
      <c r="HP389" s="50"/>
      <c r="HQ389" s="50"/>
      <c r="HR389" s="50"/>
      <c r="HS389" s="50"/>
      <c r="HT389" s="50"/>
      <c r="HU389" s="50"/>
      <c r="HV389" s="50"/>
      <c r="HW389" s="50"/>
      <c r="HX389" s="50"/>
      <c r="HY389" s="50"/>
      <c r="HZ389" s="50"/>
      <c r="IA389" s="50"/>
      <c r="IB389" s="50"/>
      <c r="IC389" s="50"/>
      <c r="ID389" s="50"/>
      <c r="IE389" s="50"/>
      <c r="IF389" s="50"/>
      <c r="IG389" s="50"/>
      <c r="IH389" s="50"/>
      <c r="II389" s="50"/>
      <c r="IJ389" s="50"/>
      <c r="IK389" s="50"/>
      <c r="IL389" s="50"/>
      <c r="IM389" s="50"/>
      <c r="IN389" s="50"/>
      <c r="IO389" s="50"/>
      <c r="IP389" s="50"/>
      <c r="IQ389" s="50"/>
      <c r="IR389" s="50"/>
      <c r="IS389" s="50"/>
      <c r="IT389" s="50"/>
      <c r="IU389" s="50"/>
      <c r="IV389" s="50"/>
    </row>
    <row r="390" spans="1:256" s="249" customFormat="1" x14ac:dyDescent="0.2">
      <c r="A390" s="246"/>
      <c r="B390" s="233"/>
      <c r="C390" s="242"/>
      <c r="D390" s="50"/>
      <c r="E390" s="248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  <c r="FT390" s="50"/>
      <c r="FU390" s="50"/>
      <c r="FV390" s="50"/>
      <c r="FW390" s="50"/>
      <c r="FX390" s="50"/>
      <c r="FY390" s="50"/>
      <c r="FZ390" s="50"/>
      <c r="GA390" s="50"/>
      <c r="GB390" s="50"/>
      <c r="GC390" s="50"/>
      <c r="GD390" s="50"/>
      <c r="GE390" s="50"/>
      <c r="GF390" s="50"/>
      <c r="GG390" s="50"/>
      <c r="GH390" s="50"/>
      <c r="GI390" s="50"/>
      <c r="GJ390" s="50"/>
      <c r="GK390" s="50"/>
      <c r="GL390" s="50"/>
      <c r="GM390" s="50"/>
      <c r="GN390" s="50"/>
      <c r="GO390" s="50"/>
      <c r="GP390" s="50"/>
      <c r="GQ390" s="50"/>
      <c r="GR390" s="50"/>
      <c r="GS390" s="50"/>
      <c r="GT390" s="50"/>
      <c r="GU390" s="50"/>
      <c r="GV390" s="50"/>
      <c r="GW390" s="50"/>
      <c r="GX390" s="50"/>
      <c r="GY390" s="50"/>
      <c r="GZ390" s="50"/>
      <c r="HA390" s="50"/>
      <c r="HB390" s="50"/>
      <c r="HC390" s="50"/>
      <c r="HD390" s="50"/>
      <c r="HE390" s="50"/>
      <c r="HF390" s="50"/>
      <c r="HG390" s="50"/>
      <c r="HH390" s="50"/>
      <c r="HI390" s="50"/>
      <c r="HJ390" s="50"/>
      <c r="HK390" s="50"/>
      <c r="HL390" s="50"/>
      <c r="HM390" s="50"/>
      <c r="HN390" s="50"/>
      <c r="HO390" s="50"/>
      <c r="HP390" s="50"/>
      <c r="HQ390" s="50"/>
      <c r="HR390" s="50"/>
      <c r="HS390" s="50"/>
      <c r="HT390" s="50"/>
      <c r="HU390" s="50"/>
      <c r="HV390" s="50"/>
      <c r="HW390" s="50"/>
      <c r="HX390" s="50"/>
      <c r="HY390" s="50"/>
      <c r="HZ390" s="50"/>
      <c r="IA390" s="50"/>
      <c r="IB390" s="50"/>
      <c r="IC390" s="50"/>
      <c r="ID390" s="50"/>
      <c r="IE390" s="50"/>
      <c r="IF390" s="50"/>
      <c r="IG390" s="50"/>
      <c r="IH390" s="50"/>
      <c r="II390" s="50"/>
      <c r="IJ390" s="50"/>
      <c r="IK390" s="50"/>
      <c r="IL390" s="50"/>
      <c r="IM390" s="50"/>
      <c r="IN390" s="50"/>
      <c r="IO390" s="50"/>
      <c r="IP390" s="50"/>
      <c r="IQ390" s="50"/>
      <c r="IR390" s="50"/>
      <c r="IS390" s="50"/>
      <c r="IT390" s="50"/>
      <c r="IU390" s="50"/>
      <c r="IV390" s="50"/>
    </row>
    <row r="391" spans="1:256" s="249" customFormat="1" x14ac:dyDescent="0.2">
      <c r="A391" s="246"/>
      <c r="B391" s="233"/>
      <c r="C391" s="242"/>
      <c r="D391" s="50"/>
      <c r="E391" s="248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  <c r="FT391" s="50"/>
      <c r="FU391" s="50"/>
      <c r="FV391" s="50"/>
      <c r="FW391" s="50"/>
      <c r="FX391" s="50"/>
      <c r="FY391" s="50"/>
      <c r="FZ391" s="50"/>
      <c r="GA391" s="50"/>
      <c r="GB391" s="50"/>
      <c r="GC391" s="50"/>
      <c r="GD391" s="50"/>
      <c r="GE391" s="50"/>
      <c r="GF391" s="50"/>
      <c r="GG391" s="50"/>
      <c r="GH391" s="50"/>
      <c r="GI391" s="50"/>
      <c r="GJ391" s="50"/>
      <c r="GK391" s="50"/>
      <c r="GL391" s="50"/>
      <c r="GM391" s="50"/>
      <c r="GN391" s="50"/>
      <c r="GO391" s="50"/>
      <c r="GP391" s="50"/>
      <c r="GQ391" s="50"/>
      <c r="GR391" s="50"/>
      <c r="GS391" s="50"/>
      <c r="GT391" s="50"/>
      <c r="GU391" s="50"/>
      <c r="GV391" s="50"/>
      <c r="GW391" s="50"/>
      <c r="GX391" s="50"/>
      <c r="GY391" s="50"/>
      <c r="GZ391" s="50"/>
      <c r="HA391" s="50"/>
      <c r="HB391" s="50"/>
      <c r="HC391" s="50"/>
      <c r="HD391" s="50"/>
      <c r="HE391" s="50"/>
      <c r="HF391" s="50"/>
      <c r="HG391" s="50"/>
      <c r="HH391" s="50"/>
      <c r="HI391" s="50"/>
      <c r="HJ391" s="50"/>
      <c r="HK391" s="50"/>
      <c r="HL391" s="50"/>
      <c r="HM391" s="50"/>
      <c r="HN391" s="50"/>
      <c r="HO391" s="50"/>
      <c r="HP391" s="50"/>
      <c r="HQ391" s="50"/>
      <c r="HR391" s="50"/>
      <c r="HS391" s="50"/>
      <c r="HT391" s="50"/>
      <c r="HU391" s="50"/>
      <c r="HV391" s="50"/>
      <c r="HW391" s="50"/>
      <c r="HX391" s="50"/>
      <c r="HY391" s="50"/>
      <c r="HZ391" s="50"/>
      <c r="IA391" s="50"/>
      <c r="IB391" s="50"/>
      <c r="IC391" s="50"/>
      <c r="ID391" s="50"/>
      <c r="IE391" s="50"/>
      <c r="IF391" s="50"/>
      <c r="IG391" s="50"/>
      <c r="IH391" s="50"/>
      <c r="II391" s="50"/>
      <c r="IJ391" s="50"/>
      <c r="IK391" s="50"/>
      <c r="IL391" s="50"/>
      <c r="IM391" s="50"/>
      <c r="IN391" s="50"/>
      <c r="IO391" s="50"/>
      <c r="IP391" s="50"/>
      <c r="IQ391" s="50"/>
      <c r="IR391" s="50"/>
      <c r="IS391" s="50"/>
      <c r="IT391" s="50"/>
      <c r="IU391" s="50"/>
      <c r="IV391" s="50"/>
    </row>
    <row r="392" spans="1:256" s="249" customFormat="1" x14ac:dyDescent="0.2">
      <c r="A392" s="246"/>
      <c r="B392" s="233"/>
      <c r="C392" s="242"/>
      <c r="D392" s="50"/>
      <c r="E392" s="248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  <c r="GG392" s="50"/>
      <c r="GH392" s="50"/>
      <c r="GI392" s="50"/>
      <c r="GJ392" s="50"/>
      <c r="GK392" s="50"/>
      <c r="GL392" s="50"/>
      <c r="GM392" s="50"/>
      <c r="GN392" s="50"/>
      <c r="GO392" s="50"/>
      <c r="GP392" s="50"/>
      <c r="GQ392" s="50"/>
      <c r="GR392" s="50"/>
      <c r="GS392" s="50"/>
      <c r="GT392" s="50"/>
      <c r="GU392" s="50"/>
      <c r="GV392" s="50"/>
      <c r="GW392" s="50"/>
      <c r="GX392" s="50"/>
      <c r="GY392" s="50"/>
      <c r="GZ392" s="50"/>
      <c r="HA392" s="50"/>
      <c r="HB392" s="50"/>
      <c r="HC392" s="50"/>
      <c r="HD392" s="50"/>
      <c r="HE392" s="50"/>
      <c r="HF392" s="50"/>
      <c r="HG392" s="50"/>
      <c r="HH392" s="50"/>
      <c r="HI392" s="50"/>
      <c r="HJ392" s="50"/>
      <c r="HK392" s="50"/>
      <c r="HL392" s="50"/>
      <c r="HM392" s="50"/>
      <c r="HN392" s="50"/>
      <c r="HO392" s="50"/>
      <c r="HP392" s="50"/>
      <c r="HQ392" s="50"/>
      <c r="HR392" s="50"/>
      <c r="HS392" s="50"/>
      <c r="HT392" s="50"/>
      <c r="HU392" s="50"/>
      <c r="HV392" s="50"/>
      <c r="HW392" s="50"/>
      <c r="HX392" s="50"/>
      <c r="HY392" s="50"/>
      <c r="HZ392" s="50"/>
      <c r="IA392" s="50"/>
      <c r="IB392" s="50"/>
      <c r="IC392" s="50"/>
      <c r="ID392" s="50"/>
      <c r="IE392" s="50"/>
      <c r="IF392" s="50"/>
      <c r="IG392" s="50"/>
      <c r="IH392" s="50"/>
      <c r="II392" s="50"/>
      <c r="IJ392" s="50"/>
      <c r="IK392" s="50"/>
      <c r="IL392" s="50"/>
      <c r="IM392" s="50"/>
      <c r="IN392" s="50"/>
      <c r="IO392" s="50"/>
      <c r="IP392" s="50"/>
      <c r="IQ392" s="50"/>
      <c r="IR392" s="50"/>
      <c r="IS392" s="50"/>
      <c r="IT392" s="50"/>
      <c r="IU392" s="50"/>
      <c r="IV392" s="50"/>
    </row>
    <row r="393" spans="1:256" s="249" customFormat="1" x14ac:dyDescent="0.2">
      <c r="A393" s="246"/>
      <c r="B393" s="233"/>
      <c r="C393" s="242"/>
      <c r="D393" s="50"/>
      <c r="E393" s="248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  <c r="GG393" s="50"/>
      <c r="GH393" s="50"/>
      <c r="GI393" s="50"/>
      <c r="GJ393" s="50"/>
      <c r="GK393" s="50"/>
      <c r="GL393" s="50"/>
      <c r="GM393" s="50"/>
      <c r="GN393" s="50"/>
      <c r="GO393" s="50"/>
      <c r="GP393" s="50"/>
      <c r="GQ393" s="50"/>
      <c r="GR393" s="50"/>
      <c r="GS393" s="50"/>
      <c r="GT393" s="50"/>
      <c r="GU393" s="50"/>
      <c r="GV393" s="50"/>
      <c r="GW393" s="50"/>
      <c r="GX393" s="50"/>
      <c r="GY393" s="50"/>
      <c r="GZ393" s="50"/>
      <c r="HA393" s="50"/>
      <c r="HB393" s="50"/>
      <c r="HC393" s="50"/>
      <c r="HD393" s="50"/>
      <c r="HE393" s="50"/>
      <c r="HF393" s="50"/>
      <c r="HG393" s="50"/>
      <c r="HH393" s="50"/>
      <c r="HI393" s="50"/>
      <c r="HJ393" s="50"/>
      <c r="HK393" s="50"/>
      <c r="HL393" s="50"/>
      <c r="HM393" s="50"/>
      <c r="HN393" s="50"/>
      <c r="HO393" s="50"/>
      <c r="HP393" s="50"/>
      <c r="HQ393" s="50"/>
      <c r="HR393" s="50"/>
      <c r="HS393" s="50"/>
      <c r="HT393" s="50"/>
      <c r="HU393" s="50"/>
      <c r="HV393" s="50"/>
      <c r="HW393" s="50"/>
      <c r="HX393" s="50"/>
      <c r="HY393" s="50"/>
      <c r="HZ393" s="50"/>
      <c r="IA393" s="50"/>
      <c r="IB393" s="50"/>
      <c r="IC393" s="50"/>
      <c r="ID393" s="50"/>
      <c r="IE393" s="50"/>
      <c r="IF393" s="50"/>
      <c r="IG393" s="50"/>
      <c r="IH393" s="50"/>
      <c r="II393" s="50"/>
      <c r="IJ393" s="50"/>
      <c r="IK393" s="50"/>
      <c r="IL393" s="50"/>
      <c r="IM393" s="50"/>
      <c r="IN393" s="50"/>
      <c r="IO393" s="50"/>
      <c r="IP393" s="50"/>
      <c r="IQ393" s="50"/>
      <c r="IR393" s="50"/>
      <c r="IS393" s="50"/>
      <c r="IT393" s="50"/>
      <c r="IU393" s="50"/>
      <c r="IV393" s="50"/>
    </row>
    <row r="394" spans="1:256" s="249" customFormat="1" x14ac:dyDescent="0.2">
      <c r="A394" s="246"/>
      <c r="B394" s="233"/>
      <c r="C394" s="242"/>
      <c r="D394" s="50"/>
      <c r="E394" s="248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  <c r="GG394" s="50"/>
      <c r="GH394" s="50"/>
      <c r="GI394" s="50"/>
      <c r="GJ394" s="50"/>
      <c r="GK394" s="50"/>
      <c r="GL394" s="50"/>
      <c r="GM394" s="50"/>
      <c r="GN394" s="50"/>
      <c r="GO394" s="50"/>
      <c r="GP394" s="50"/>
      <c r="GQ394" s="50"/>
      <c r="GR394" s="50"/>
      <c r="GS394" s="50"/>
      <c r="GT394" s="50"/>
      <c r="GU394" s="50"/>
      <c r="GV394" s="50"/>
      <c r="GW394" s="50"/>
      <c r="GX394" s="50"/>
      <c r="GY394" s="50"/>
      <c r="GZ394" s="50"/>
      <c r="HA394" s="50"/>
      <c r="HB394" s="50"/>
      <c r="HC394" s="50"/>
      <c r="HD394" s="50"/>
      <c r="HE394" s="50"/>
      <c r="HF394" s="50"/>
      <c r="HG394" s="50"/>
      <c r="HH394" s="50"/>
      <c r="HI394" s="50"/>
      <c r="HJ394" s="50"/>
      <c r="HK394" s="50"/>
      <c r="HL394" s="50"/>
      <c r="HM394" s="50"/>
      <c r="HN394" s="50"/>
      <c r="HO394" s="50"/>
      <c r="HP394" s="50"/>
      <c r="HQ394" s="50"/>
      <c r="HR394" s="50"/>
      <c r="HS394" s="50"/>
      <c r="HT394" s="50"/>
      <c r="HU394" s="50"/>
      <c r="HV394" s="50"/>
      <c r="HW394" s="50"/>
      <c r="HX394" s="50"/>
      <c r="HY394" s="50"/>
      <c r="HZ394" s="50"/>
      <c r="IA394" s="50"/>
      <c r="IB394" s="50"/>
      <c r="IC394" s="50"/>
      <c r="ID394" s="50"/>
      <c r="IE394" s="50"/>
      <c r="IF394" s="50"/>
      <c r="IG394" s="50"/>
      <c r="IH394" s="50"/>
      <c r="II394" s="50"/>
      <c r="IJ394" s="50"/>
      <c r="IK394" s="50"/>
      <c r="IL394" s="50"/>
      <c r="IM394" s="50"/>
      <c r="IN394" s="50"/>
      <c r="IO394" s="50"/>
      <c r="IP394" s="50"/>
      <c r="IQ394" s="50"/>
      <c r="IR394" s="50"/>
      <c r="IS394" s="50"/>
      <c r="IT394" s="50"/>
      <c r="IU394" s="50"/>
      <c r="IV394" s="50"/>
    </row>
    <row r="395" spans="1:256" s="249" customFormat="1" x14ac:dyDescent="0.2">
      <c r="A395" s="246"/>
      <c r="B395" s="233"/>
      <c r="C395" s="242"/>
      <c r="D395" s="50"/>
      <c r="E395" s="248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  <c r="GO395" s="50"/>
      <c r="GP395" s="50"/>
      <c r="GQ395" s="50"/>
      <c r="GR395" s="50"/>
      <c r="GS395" s="50"/>
      <c r="GT395" s="50"/>
      <c r="GU395" s="50"/>
      <c r="GV395" s="50"/>
      <c r="GW395" s="50"/>
      <c r="GX395" s="50"/>
      <c r="GY395" s="50"/>
      <c r="GZ395" s="50"/>
      <c r="HA395" s="50"/>
      <c r="HB395" s="50"/>
      <c r="HC395" s="50"/>
      <c r="HD395" s="50"/>
      <c r="HE395" s="50"/>
      <c r="HF395" s="50"/>
      <c r="HG395" s="50"/>
      <c r="HH395" s="50"/>
      <c r="HI395" s="50"/>
      <c r="HJ395" s="50"/>
      <c r="HK395" s="50"/>
      <c r="HL395" s="50"/>
      <c r="HM395" s="50"/>
      <c r="HN395" s="50"/>
      <c r="HO395" s="50"/>
      <c r="HP395" s="50"/>
      <c r="HQ395" s="50"/>
      <c r="HR395" s="50"/>
      <c r="HS395" s="50"/>
      <c r="HT395" s="50"/>
      <c r="HU395" s="50"/>
      <c r="HV395" s="50"/>
      <c r="HW395" s="50"/>
      <c r="HX395" s="50"/>
      <c r="HY395" s="50"/>
      <c r="HZ395" s="50"/>
      <c r="IA395" s="50"/>
      <c r="IB395" s="50"/>
      <c r="IC395" s="50"/>
      <c r="ID395" s="50"/>
      <c r="IE395" s="50"/>
      <c r="IF395" s="50"/>
      <c r="IG395" s="50"/>
      <c r="IH395" s="50"/>
      <c r="II395" s="50"/>
      <c r="IJ395" s="50"/>
      <c r="IK395" s="50"/>
      <c r="IL395" s="50"/>
      <c r="IM395" s="50"/>
      <c r="IN395" s="50"/>
      <c r="IO395" s="50"/>
      <c r="IP395" s="50"/>
      <c r="IQ395" s="50"/>
      <c r="IR395" s="50"/>
      <c r="IS395" s="50"/>
      <c r="IT395" s="50"/>
      <c r="IU395" s="50"/>
      <c r="IV395" s="50"/>
    </row>
    <row r="396" spans="1:256" s="249" customFormat="1" x14ac:dyDescent="0.2">
      <c r="A396" s="246"/>
      <c r="B396" s="233"/>
      <c r="C396" s="242"/>
      <c r="D396" s="50"/>
      <c r="E396" s="248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  <c r="GG396" s="50"/>
      <c r="GH396" s="50"/>
      <c r="GI396" s="50"/>
      <c r="GJ396" s="50"/>
      <c r="GK396" s="50"/>
      <c r="GL396" s="50"/>
      <c r="GM396" s="50"/>
      <c r="GN396" s="50"/>
      <c r="GO396" s="50"/>
      <c r="GP396" s="50"/>
      <c r="GQ396" s="50"/>
      <c r="GR396" s="50"/>
      <c r="GS396" s="50"/>
      <c r="GT396" s="50"/>
      <c r="GU396" s="50"/>
      <c r="GV396" s="50"/>
      <c r="GW396" s="50"/>
      <c r="GX396" s="50"/>
      <c r="GY396" s="50"/>
      <c r="GZ396" s="50"/>
      <c r="HA396" s="50"/>
      <c r="HB396" s="50"/>
      <c r="HC396" s="50"/>
      <c r="HD396" s="50"/>
      <c r="HE396" s="50"/>
      <c r="HF396" s="50"/>
      <c r="HG396" s="50"/>
      <c r="HH396" s="50"/>
      <c r="HI396" s="50"/>
      <c r="HJ396" s="50"/>
      <c r="HK396" s="50"/>
      <c r="HL396" s="50"/>
      <c r="HM396" s="50"/>
      <c r="HN396" s="50"/>
      <c r="HO396" s="50"/>
      <c r="HP396" s="50"/>
      <c r="HQ396" s="50"/>
      <c r="HR396" s="50"/>
      <c r="HS396" s="50"/>
      <c r="HT396" s="50"/>
      <c r="HU396" s="50"/>
      <c r="HV396" s="50"/>
      <c r="HW396" s="50"/>
      <c r="HX396" s="50"/>
      <c r="HY396" s="50"/>
      <c r="HZ396" s="50"/>
      <c r="IA396" s="50"/>
      <c r="IB396" s="50"/>
      <c r="IC396" s="50"/>
      <c r="ID396" s="50"/>
      <c r="IE396" s="50"/>
      <c r="IF396" s="50"/>
      <c r="IG396" s="50"/>
      <c r="IH396" s="50"/>
      <c r="II396" s="50"/>
      <c r="IJ396" s="50"/>
      <c r="IK396" s="50"/>
      <c r="IL396" s="50"/>
      <c r="IM396" s="50"/>
      <c r="IN396" s="50"/>
      <c r="IO396" s="50"/>
      <c r="IP396" s="50"/>
      <c r="IQ396" s="50"/>
      <c r="IR396" s="50"/>
      <c r="IS396" s="50"/>
      <c r="IT396" s="50"/>
      <c r="IU396" s="50"/>
      <c r="IV396" s="50"/>
    </row>
    <row r="397" spans="1:256" s="249" customFormat="1" x14ac:dyDescent="0.2">
      <c r="A397" s="246"/>
      <c r="B397" s="233"/>
      <c r="C397" s="242"/>
      <c r="D397" s="50"/>
      <c r="E397" s="248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50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50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50"/>
      <c r="HY397" s="50"/>
      <c r="HZ397" s="50"/>
      <c r="IA397" s="50"/>
      <c r="IB397" s="50"/>
      <c r="IC397" s="50"/>
      <c r="ID397" s="50"/>
      <c r="IE397" s="50"/>
      <c r="IF397" s="50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50"/>
      <c r="IR397" s="50"/>
      <c r="IS397" s="50"/>
      <c r="IT397" s="50"/>
      <c r="IU397" s="50"/>
      <c r="IV397" s="50"/>
    </row>
    <row r="398" spans="1:256" s="249" customFormat="1" x14ac:dyDescent="0.2">
      <c r="A398" s="246"/>
      <c r="B398" s="233"/>
      <c r="C398" s="242"/>
      <c r="D398" s="50"/>
      <c r="E398" s="248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  <c r="GG398" s="50"/>
      <c r="GH398" s="50"/>
      <c r="GI398" s="50"/>
      <c r="GJ398" s="50"/>
      <c r="GK398" s="50"/>
      <c r="GL398" s="50"/>
      <c r="GM398" s="50"/>
      <c r="GN398" s="50"/>
      <c r="GO398" s="50"/>
      <c r="GP398" s="50"/>
      <c r="GQ398" s="50"/>
      <c r="GR398" s="50"/>
      <c r="GS398" s="50"/>
      <c r="GT398" s="50"/>
      <c r="GU398" s="50"/>
      <c r="GV398" s="50"/>
      <c r="GW398" s="50"/>
      <c r="GX398" s="50"/>
      <c r="GY398" s="50"/>
      <c r="GZ398" s="50"/>
      <c r="HA398" s="50"/>
      <c r="HB398" s="50"/>
      <c r="HC398" s="50"/>
      <c r="HD398" s="50"/>
      <c r="HE398" s="50"/>
      <c r="HF398" s="50"/>
      <c r="HG398" s="50"/>
      <c r="HH398" s="50"/>
      <c r="HI398" s="50"/>
      <c r="HJ398" s="50"/>
      <c r="HK398" s="50"/>
      <c r="HL398" s="50"/>
      <c r="HM398" s="50"/>
      <c r="HN398" s="50"/>
      <c r="HO398" s="50"/>
      <c r="HP398" s="50"/>
      <c r="HQ398" s="50"/>
      <c r="HR398" s="50"/>
      <c r="HS398" s="50"/>
      <c r="HT398" s="50"/>
      <c r="HU398" s="50"/>
      <c r="HV398" s="50"/>
      <c r="HW398" s="50"/>
      <c r="HX398" s="50"/>
      <c r="HY398" s="50"/>
      <c r="HZ398" s="50"/>
      <c r="IA398" s="50"/>
      <c r="IB398" s="50"/>
      <c r="IC398" s="50"/>
      <c r="ID398" s="50"/>
      <c r="IE398" s="50"/>
      <c r="IF398" s="50"/>
      <c r="IG398" s="50"/>
      <c r="IH398" s="50"/>
      <c r="II398" s="50"/>
      <c r="IJ398" s="50"/>
      <c r="IK398" s="50"/>
      <c r="IL398" s="50"/>
      <c r="IM398" s="50"/>
      <c r="IN398" s="50"/>
      <c r="IO398" s="50"/>
      <c r="IP398" s="50"/>
      <c r="IQ398" s="50"/>
      <c r="IR398" s="50"/>
      <c r="IS398" s="50"/>
      <c r="IT398" s="50"/>
      <c r="IU398" s="50"/>
      <c r="IV398" s="50"/>
    </row>
    <row r="399" spans="1:256" s="249" customFormat="1" x14ac:dyDescent="0.2">
      <c r="A399" s="246"/>
      <c r="B399" s="233"/>
      <c r="C399" s="242"/>
      <c r="D399" s="50"/>
      <c r="E399" s="248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  <c r="GG399" s="50"/>
      <c r="GH399" s="50"/>
      <c r="GI399" s="50"/>
      <c r="GJ399" s="50"/>
      <c r="GK399" s="50"/>
      <c r="GL399" s="50"/>
      <c r="GM399" s="50"/>
      <c r="GN399" s="50"/>
      <c r="GO399" s="50"/>
      <c r="GP399" s="50"/>
      <c r="GQ399" s="50"/>
      <c r="GR399" s="50"/>
      <c r="GS399" s="50"/>
      <c r="GT399" s="50"/>
      <c r="GU399" s="50"/>
      <c r="GV399" s="50"/>
      <c r="GW399" s="50"/>
      <c r="GX399" s="50"/>
      <c r="GY399" s="50"/>
      <c r="GZ399" s="50"/>
      <c r="HA399" s="50"/>
      <c r="HB399" s="50"/>
      <c r="HC399" s="50"/>
      <c r="HD399" s="50"/>
      <c r="HE399" s="50"/>
      <c r="HF399" s="50"/>
      <c r="HG399" s="50"/>
      <c r="HH399" s="50"/>
      <c r="HI399" s="50"/>
      <c r="HJ399" s="50"/>
      <c r="HK399" s="50"/>
      <c r="HL399" s="50"/>
      <c r="HM399" s="50"/>
      <c r="HN399" s="50"/>
      <c r="HO399" s="50"/>
      <c r="HP399" s="50"/>
      <c r="HQ399" s="50"/>
      <c r="HR399" s="50"/>
      <c r="HS399" s="50"/>
      <c r="HT399" s="50"/>
      <c r="HU399" s="50"/>
      <c r="HV399" s="50"/>
      <c r="HW399" s="50"/>
      <c r="HX399" s="50"/>
      <c r="HY399" s="50"/>
      <c r="HZ399" s="50"/>
      <c r="IA399" s="50"/>
      <c r="IB399" s="50"/>
      <c r="IC399" s="50"/>
      <c r="ID399" s="50"/>
      <c r="IE399" s="50"/>
      <c r="IF399" s="50"/>
      <c r="IG399" s="50"/>
      <c r="IH399" s="50"/>
      <c r="II399" s="50"/>
      <c r="IJ399" s="50"/>
      <c r="IK399" s="50"/>
      <c r="IL399" s="50"/>
      <c r="IM399" s="50"/>
      <c r="IN399" s="50"/>
      <c r="IO399" s="50"/>
      <c r="IP399" s="50"/>
      <c r="IQ399" s="50"/>
      <c r="IR399" s="50"/>
      <c r="IS399" s="50"/>
      <c r="IT399" s="50"/>
      <c r="IU399" s="50"/>
      <c r="IV399" s="50"/>
    </row>
    <row r="400" spans="1:256" s="249" customFormat="1" x14ac:dyDescent="0.2">
      <c r="A400" s="246"/>
      <c r="B400" s="233"/>
      <c r="C400" s="242"/>
      <c r="D400" s="50"/>
      <c r="E400" s="248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  <c r="GG400" s="50"/>
      <c r="GH400" s="50"/>
      <c r="GI400" s="50"/>
      <c r="GJ400" s="50"/>
      <c r="GK400" s="50"/>
      <c r="GL400" s="50"/>
      <c r="GM400" s="50"/>
      <c r="GN400" s="50"/>
      <c r="GO400" s="50"/>
      <c r="GP400" s="50"/>
      <c r="GQ400" s="50"/>
      <c r="GR400" s="50"/>
      <c r="GS400" s="50"/>
      <c r="GT400" s="50"/>
      <c r="GU400" s="50"/>
      <c r="GV400" s="50"/>
      <c r="GW400" s="50"/>
      <c r="GX400" s="50"/>
      <c r="GY400" s="50"/>
      <c r="GZ400" s="50"/>
      <c r="HA400" s="50"/>
      <c r="HB400" s="50"/>
      <c r="HC400" s="50"/>
      <c r="HD400" s="50"/>
      <c r="HE400" s="50"/>
      <c r="HF400" s="50"/>
      <c r="HG400" s="50"/>
      <c r="HH400" s="50"/>
      <c r="HI400" s="50"/>
      <c r="HJ400" s="50"/>
      <c r="HK400" s="50"/>
      <c r="HL400" s="50"/>
      <c r="HM400" s="50"/>
      <c r="HN400" s="50"/>
      <c r="HO400" s="50"/>
      <c r="HP400" s="50"/>
      <c r="HQ400" s="50"/>
      <c r="HR400" s="50"/>
      <c r="HS400" s="50"/>
      <c r="HT400" s="50"/>
      <c r="HU400" s="50"/>
      <c r="HV400" s="50"/>
      <c r="HW400" s="50"/>
      <c r="HX400" s="50"/>
      <c r="HY400" s="50"/>
      <c r="HZ400" s="50"/>
      <c r="IA400" s="50"/>
      <c r="IB400" s="50"/>
      <c r="IC400" s="50"/>
      <c r="ID400" s="50"/>
      <c r="IE400" s="50"/>
      <c r="IF400" s="50"/>
      <c r="IG400" s="50"/>
      <c r="IH400" s="50"/>
      <c r="II400" s="50"/>
      <c r="IJ400" s="50"/>
      <c r="IK400" s="50"/>
      <c r="IL400" s="50"/>
      <c r="IM400" s="50"/>
      <c r="IN400" s="50"/>
      <c r="IO400" s="50"/>
      <c r="IP400" s="50"/>
      <c r="IQ400" s="50"/>
      <c r="IR400" s="50"/>
      <c r="IS400" s="50"/>
      <c r="IT400" s="50"/>
      <c r="IU400" s="50"/>
      <c r="IV400" s="50"/>
    </row>
    <row r="401" spans="1:256" s="249" customFormat="1" x14ac:dyDescent="0.2">
      <c r="A401" s="246"/>
      <c r="B401" s="233"/>
      <c r="C401" s="242"/>
      <c r="D401" s="50"/>
      <c r="E401" s="248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  <c r="GG401" s="50"/>
      <c r="GH401" s="50"/>
      <c r="GI401" s="50"/>
      <c r="GJ401" s="50"/>
      <c r="GK401" s="50"/>
      <c r="GL401" s="50"/>
      <c r="GM401" s="50"/>
      <c r="GN401" s="50"/>
      <c r="GO401" s="50"/>
      <c r="GP401" s="50"/>
      <c r="GQ401" s="50"/>
      <c r="GR401" s="50"/>
      <c r="GS401" s="50"/>
      <c r="GT401" s="50"/>
      <c r="GU401" s="50"/>
      <c r="GV401" s="50"/>
      <c r="GW401" s="50"/>
      <c r="GX401" s="50"/>
      <c r="GY401" s="50"/>
      <c r="GZ401" s="50"/>
      <c r="HA401" s="50"/>
      <c r="HB401" s="50"/>
      <c r="HC401" s="50"/>
      <c r="HD401" s="50"/>
      <c r="HE401" s="50"/>
      <c r="HF401" s="50"/>
      <c r="HG401" s="50"/>
      <c r="HH401" s="50"/>
      <c r="HI401" s="50"/>
      <c r="HJ401" s="50"/>
      <c r="HK401" s="50"/>
      <c r="HL401" s="50"/>
      <c r="HM401" s="50"/>
      <c r="HN401" s="50"/>
      <c r="HO401" s="50"/>
      <c r="HP401" s="50"/>
      <c r="HQ401" s="50"/>
      <c r="HR401" s="50"/>
      <c r="HS401" s="50"/>
      <c r="HT401" s="50"/>
      <c r="HU401" s="50"/>
      <c r="HV401" s="50"/>
      <c r="HW401" s="50"/>
      <c r="HX401" s="50"/>
      <c r="HY401" s="50"/>
      <c r="HZ401" s="50"/>
      <c r="IA401" s="50"/>
      <c r="IB401" s="50"/>
      <c r="IC401" s="50"/>
      <c r="ID401" s="50"/>
      <c r="IE401" s="50"/>
      <c r="IF401" s="50"/>
      <c r="IG401" s="50"/>
      <c r="IH401" s="50"/>
      <c r="II401" s="50"/>
      <c r="IJ401" s="50"/>
      <c r="IK401" s="50"/>
      <c r="IL401" s="50"/>
      <c r="IM401" s="50"/>
      <c r="IN401" s="50"/>
      <c r="IO401" s="50"/>
      <c r="IP401" s="50"/>
      <c r="IQ401" s="50"/>
      <c r="IR401" s="50"/>
      <c r="IS401" s="50"/>
      <c r="IT401" s="50"/>
      <c r="IU401" s="50"/>
      <c r="IV401" s="50"/>
    </row>
    <row r="402" spans="1:256" s="249" customFormat="1" x14ac:dyDescent="0.2">
      <c r="A402" s="246"/>
      <c r="B402" s="233"/>
      <c r="C402" s="242"/>
      <c r="D402" s="50"/>
      <c r="E402" s="248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  <c r="GG402" s="50"/>
      <c r="GH402" s="50"/>
      <c r="GI402" s="50"/>
      <c r="GJ402" s="50"/>
      <c r="GK402" s="50"/>
      <c r="GL402" s="50"/>
      <c r="GM402" s="50"/>
      <c r="GN402" s="50"/>
      <c r="GO402" s="50"/>
      <c r="GP402" s="50"/>
      <c r="GQ402" s="50"/>
      <c r="GR402" s="50"/>
      <c r="GS402" s="50"/>
      <c r="GT402" s="50"/>
      <c r="GU402" s="50"/>
      <c r="GV402" s="50"/>
      <c r="GW402" s="50"/>
      <c r="GX402" s="50"/>
      <c r="GY402" s="50"/>
      <c r="GZ402" s="50"/>
      <c r="HA402" s="50"/>
      <c r="HB402" s="50"/>
      <c r="HC402" s="50"/>
      <c r="HD402" s="50"/>
      <c r="HE402" s="50"/>
      <c r="HF402" s="50"/>
      <c r="HG402" s="50"/>
      <c r="HH402" s="50"/>
      <c r="HI402" s="50"/>
      <c r="HJ402" s="50"/>
      <c r="HK402" s="50"/>
      <c r="HL402" s="50"/>
      <c r="HM402" s="50"/>
      <c r="HN402" s="50"/>
      <c r="HO402" s="50"/>
      <c r="HP402" s="50"/>
      <c r="HQ402" s="50"/>
      <c r="HR402" s="50"/>
      <c r="HS402" s="50"/>
      <c r="HT402" s="50"/>
      <c r="HU402" s="50"/>
      <c r="HV402" s="50"/>
      <c r="HW402" s="50"/>
      <c r="HX402" s="50"/>
      <c r="HY402" s="50"/>
      <c r="HZ402" s="50"/>
      <c r="IA402" s="50"/>
      <c r="IB402" s="50"/>
      <c r="IC402" s="50"/>
      <c r="ID402" s="50"/>
      <c r="IE402" s="50"/>
      <c r="IF402" s="50"/>
      <c r="IG402" s="50"/>
      <c r="IH402" s="50"/>
      <c r="II402" s="50"/>
      <c r="IJ402" s="50"/>
      <c r="IK402" s="50"/>
      <c r="IL402" s="50"/>
      <c r="IM402" s="50"/>
      <c r="IN402" s="50"/>
      <c r="IO402" s="50"/>
      <c r="IP402" s="50"/>
      <c r="IQ402" s="50"/>
      <c r="IR402" s="50"/>
      <c r="IS402" s="50"/>
      <c r="IT402" s="50"/>
      <c r="IU402" s="50"/>
      <c r="IV402" s="50"/>
    </row>
    <row r="403" spans="1:256" s="249" customFormat="1" x14ac:dyDescent="0.2">
      <c r="A403" s="246"/>
      <c r="B403" s="233"/>
      <c r="C403" s="242"/>
      <c r="D403" s="50"/>
      <c r="E403" s="248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  <c r="GG403" s="50"/>
      <c r="GH403" s="50"/>
      <c r="GI403" s="50"/>
      <c r="GJ403" s="50"/>
      <c r="GK403" s="50"/>
      <c r="GL403" s="50"/>
      <c r="GM403" s="50"/>
      <c r="GN403" s="50"/>
      <c r="GO403" s="50"/>
      <c r="GP403" s="50"/>
      <c r="GQ403" s="50"/>
      <c r="GR403" s="50"/>
      <c r="GS403" s="50"/>
      <c r="GT403" s="50"/>
      <c r="GU403" s="50"/>
      <c r="GV403" s="50"/>
      <c r="GW403" s="50"/>
      <c r="GX403" s="50"/>
      <c r="GY403" s="50"/>
      <c r="GZ403" s="50"/>
      <c r="HA403" s="50"/>
      <c r="HB403" s="50"/>
      <c r="HC403" s="50"/>
      <c r="HD403" s="50"/>
      <c r="HE403" s="50"/>
      <c r="HF403" s="50"/>
      <c r="HG403" s="50"/>
      <c r="HH403" s="50"/>
      <c r="HI403" s="50"/>
      <c r="HJ403" s="50"/>
      <c r="HK403" s="50"/>
      <c r="HL403" s="50"/>
      <c r="HM403" s="50"/>
      <c r="HN403" s="50"/>
      <c r="HO403" s="50"/>
      <c r="HP403" s="50"/>
      <c r="HQ403" s="50"/>
      <c r="HR403" s="50"/>
      <c r="HS403" s="50"/>
      <c r="HT403" s="50"/>
      <c r="HU403" s="50"/>
      <c r="HV403" s="50"/>
      <c r="HW403" s="50"/>
      <c r="HX403" s="50"/>
      <c r="HY403" s="50"/>
      <c r="HZ403" s="50"/>
      <c r="IA403" s="50"/>
      <c r="IB403" s="50"/>
      <c r="IC403" s="50"/>
      <c r="ID403" s="50"/>
      <c r="IE403" s="50"/>
      <c r="IF403" s="50"/>
      <c r="IG403" s="50"/>
      <c r="IH403" s="50"/>
      <c r="II403" s="50"/>
      <c r="IJ403" s="50"/>
      <c r="IK403" s="50"/>
      <c r="IL403" s="50"/>
      <c r="IM403" s="50"/>
      <c r="IN403" s="50"/>
      <c r="IO403" s="50"/>
      <c r="IP403" s="50"/>
      <c r="IQ403" s="50"/>
      <c r="IR403" s="50"/>
      <c r="IS403" s="50"/>
      <c r="IT403" s="50"/>
      <c r="IU403" s="50"/>
      <c r="IV403" s="50"/>
    </row>
    <row r="404" spans="1:256" s="249" customFormat="1" x14ac:dyDescent="0.2">
      <c r="A404" s="246"/>
      <c r="B404" s="233"/>
      <c r="C404" s="242"/>
      <c r="D404" s="50"/>
      <c r="E404" s="248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  <c r="GG404" s="50"/>
      <c r="GH404" s="50"/>
      <c r="GI404" s="50"/>
      <c r="GJ404" s="50"/>
      <c r="GK404" s="50"/>
      <c r="GL404" s="50"/>
      <c r="GM404" s="50"/>
      <c r="GN404" s="50"/>
      <c r="GO404" s="50"/>
      <c r="GP404" s="50"/>
      <c r="GQ404" s="50"/>
      <c r="GR404" s="50"/>
      <c r="GS404" s="50"/>
      <c r="GT404" s="50"/>
      <c r="GU404" s="50"/>
      <c r="GV404" s="50"/>
      <c r="GW404" s="50"/>
      <c r="GX404" s="50"/>
      <c r="GY404" s="50"/>
      <c r="GZ404" s="50"/>
      <c r="HA404" s="50"/>
      <c r="HB404" s="50"/>
      <c r="HC404" s="50"/>
      <c r="HD404" s="50"/>
      <c r="HE404" s="50"/>
      <c r="HF404" s="50"/>
      <c r="HG404" s="50"/>
      <c r="HH404" s="50"/>
      <c r="HI404" s="50"/>
      <c r="HJ404" s="50"/>
      <c r="HK404" s="50"/>
      <c r="HL404" s="50"/>
      <c r="HM404" s="50"/>
      <c r="HN404" s="50"/>
      <c r="HO404" s="50"/>
      <c r="HP404" s="50"/>
      <c r="HQ404" s="50"/>
      <c r="HR404" s="50"/>
      <c r="HS404" s="50"/>
      <c r="HT404" s="50"/>
      <c r="HU404" s="50"/>
      <c r="HV404" s="50"/>
      <c r="HW404" s="50"/>
      <c r="HX404" s="50"/>
      <c r="HY404" s="50"/>
      <c r="HZ404" s="50"/>
      <c r="IA404" s="50"/>
      <c r="IB404" s="50"/>
      <c r="IC404" s="50"/>
      <c r="ID404" s="50"/>
      <c r="IE404" s="50"/>
      <c r="IF404" s="50"/>
      <c r="IG404" s="50"/>
      <c r="IH404" s="50"/>
      <c r="II404" s="50"/>
      <c r="IJ404" s="50"/>
      <c r="IK404" s="50"/>
      <c r="IL404" s="50"/>
      <c r="IM404" s="50"/>
      <c r="IN404" s="50"/>
      <c r="IO404" s="50"/>
      <c r="IP404" s="50"/>
      <c r="IQ404" s="50"/>
      <c r="IR404" s="50"/>
      <c r="IS404" s="50"/>
      <c r="IT404" s="50"/>
      <c r="IU404" s="50"/>
      <c r="IV404" s="50"/>
    </row>
    <row r="405" spans="1:256" s="249" customFormat="1" x14ac:dyDescent="0.2">
      <c r="A405" s="246"/>
      <c r="B405" s="233"/>
      <c r="C405" s="242"/>
      <c r="D405" s="50"/>
      <c r="E405" s="248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  <c r="GG405" s="50"/>
      <c r="GH405" s="50"/>
      <c r="GI405" s="50"/>
      <c r="GJ405" s="50"/>
      <c r="GK405" s="50"/>
      <c r="GL405" s="50"/>
      <c r="GM405" s="50"/>
      <c r="GN405" s="50"/>
      <c r="GO405" s="50"/>
      <c r="GP405" s="50"/>
      <c r="GQ405" s="50"/>
      <c r="GR405" s="50"/>
      <c r="GS405" s="50"/>
      <c r="GT405" s="50"/>
      <c r="GU405" s="50"/>
      <c r="GV405" s="50"/>
      <c r="GW405" s="50"/>
      <c r="GX405" s="50"/>
      <c r="GY405" s="50"/>
      <c r="GZ405" s="50"/>
      <c r="HA405" s="50"/>
      <c r="HB405" s="50"/>
      <c r="HC405" s="50"/>
      <c r="HD405" s="50"/>
      <c r="HE405" s="50"/>
      <c r="HF405" s="50"/>
      <c r="HG405" s="50"/>
      <c r="HH405" s="50"/>
      <c r="HI405" s="50"/>
      <c r="HJ405" s="50"/>
      <c r="HK405" s="50"/>
      <c r="HL405" s="50"/>
      <c r="HM405" s="50"/>
      <c r="HN405" s="50"/>
      <c r="HO405" s="50"/>
      <c r="HP405" s="50"/>
      <c r="HQ405" s="50"/>
      <c r="HR405" s="50"/>
      <c r="HS405" s="50"/>
      <c r="HT405" s="50"/>
      <c r="HU405" s="50"/>
      <c r="HV405" s="50"/>
      <c r="HW405" s="50"/>
      <c r="HX405" s="50"/>
      <c r="HY405" s="50"/>
      <c r="HZ405" s="50"/>
      <c r="IA405" s="50"/>
      <c r="IB405" s="50"/>
      <c r="IC405" s="50"/>
      <c r="ID405" s="50"/>
      <c r="IE405" s="50"/>
      <c r="IF405" s="50"/>
      <c r="IG405" s="50"/>
      <c r="IH405" s="50"/>
      <c r="II405" s="50"/>
      <c r="IJ405" s="50"/>
      <c r="IK405" s="50"/>
      <c r="IL405" s="50"/>
      <c r="IM405" s="50"/>
      <c r="IN405" s="50"/>
      <c r="IO405" s="50"/>
      <c r="IP405" s="50"/>
      <c r="IQ405" s="50"/>
      <c r="IR405" s="50"/>
      <c r="IS405" s="50"/>
      <c r="IT405" s="50"/>
      <c r="IU405" s="50"/>
      <c r="IV405" s="50"/>
    </row>
    <row r="406" spans="1:256" s="249" customFormat="1" x14ac:dyDescent="0.2">
      <c r="A406" s="246"/>
      <c r="B406" s="233"/>
      <c r="C406" s="242"/>
      <c r="D406" s="50"/>
      <c r="E406" s="248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  <c r="GG406" s="50"/>
      <c r="GH406" s="50"/>
      <c r="GI406" s="50"/>
      <c r="GJ406" s="50"/>
      <c r="GK406" s="50"/>
      <c r="GL406" s="50"/>
      <c r="GM406" s="50"/>
      <c r="GN406" s="50"/>
      <c r="GO406" s="50"/>
      <c r="GP406" s="50"/>
      <c r="GQ406" s="50"/>
      <c r="GR406" s="50"/>
      <c r="GS406" s="50"/>
      <c r="GT406" s="50"/>
      <c r="GU406" s="50"/>
      <c r="GV406" s="50"/>
      <c r="GW406" s="50"/>
      <c r="GX406" s="50"/>
      <c r="GY406" s="50"/>
      <c r="GZ406" s="50"/>
      <c r="HA406" s="50"/>
      <c r="HB406" s="50"/>
      <c r="HC406" s="50"/>
      <c r="HD406" s="50"/>
      <c r="HE406" s="50"/>
      <c r="HF406" s="50"/>
      <c r="HG406" s="50"/>
      <c r="HH406" s="50"/>
      <c r="HI406" s="50"/>
      <c r="HJ406" s="50"/>
      <c r="HK406" s="50"/>
      <c r="HL406" s="50"/>
      <c r="HM406" s="50"/>
      <c r="HN406" s="50"/>
      <c r="HO406" s="50"/>
      <c r="HP406" s="50"/>
      <c r="HQ406" s="50"/>
      <c r="HR406" s="50"/>
      <c r="HS406" s="50"/>
      <c r="HT406" s="50"/>
      <c r="HU406" s="50"/>
      <c r="HV406" s="50"/>
      <c r="HW406" s="50"/>
      <c r="HX406" s="50"/>
      <c r="HY406" s="50"/>
      <c r="HZ406" s="50"/>
      <c r="IA406" s="50"/>
      <c r="IB406" s="50"/>
      <c r="IC406" s="50"/>
      <c r="ID406" s="50"/>
      <c r="IE406" s="50"/>
      <c r="IF406" s="50"/>
      <c r="IG406" s="50"/>
      <c r="IH406" s="50"/>
      <c r="II406" s="50"/>
      <c r="IJ406" s="50"/>
      <c r="IK406" s="50"/>
      <c r="IL406" s="50"/>
      <c r="IM406" s="50"/>
      <c r="IN406" s="50"/>
      <c r="IO406" s="50"/>
      <c r="IP406" s="50"/>
      <c r="IQ406" s="50"/>
      <c r="IR406" s="50"/>
      <c r="IS406" s="50"/>
      <c r="IT406" s="50"/>
      <c r="IU406" s="50"/>
      <c r="IV406" s="50"/>
    </row>
    <row r="407" spans="1:256" s="249" customFormat="1" x14ac:dyDescent="0.2">
      <c r="A407" s="246"/>
      <c r="B407" s="233"/>
      <c r="C407" s="242"/>
      <c r="D407" s="50"/>
      <c r="E407" s="248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  <c r="GG407" s="50"/>
      <c r="GH407" s="50"/>
      <c r="GI407" s="50"/>
      <c r="GJ407" s="50"/>
      <c r="GK407" s="50"/>
      <c r="GL407" s="50"/>
      <c r="GM407" s="50"/>
      <c r="GN407" s="50"/>
      <c r="GO407" s="50"/>
      <c r="GP407" s="50"/>
      <c r="GQ407" s="50"/>
      <c r="GR407" s="50"/>
      <c r="GS407" s="50"/>
      <c r="GT407" s="50"/>
      <c r="GU407" s="50"/>
      <c r="GV407" s="50"/>
      <c r="GW407" s="50"/>
      <c r="GX407" s="50"/>
      <c r="GY407" s="50"/>
      <c r="GZ407" s="50"/>
      <c r="HA407" s="50"/>
      <c r="HB407" s="50"/>
      <c r="HC407" s="50"/>
      <c r="HD407" s="50"/>
      <c r="HE407" s="50"/>
      <c r="HF407" s="50"/>
      <c r="HG407" s="50"/>
      <c r="HH407" s="50"/>
      <c r="HI407" s="50"/>
      <c r="HJ407" s="50"/>
      <c r="HK407" s="50"/>
      <c r="HL407" s="50"/>
      <c r="HM407" s="50"/>
      <c r="HN407" s="50"/>
      <c r="HO407" s="50"/>
      <c r="HP407" s="50"/>
      <c r="HQ407" s="50"/>
      <c r="HR407" s="50"/>
      <c r="HS407" s="50"/>
      <c r="HT407" s="50"/>
      <c r="HU407" s="50"/>
      <c r="HV407" s="50"/>
      <c r="HW407" s="50"/>
      <c r="HX407" s="50"/>
      <c r="HY407" s="50"/>
      <c r="HZ407" s="50"/>
      <c r="IA407" s="50"/>
      <c r="IB407" s="50"/>
      <c r="IC407" s="50"/>
      <c r="ID407" s="50"/>
      <c r="IE407" s="50"/>
      <c r="IF407" s="50"/>
      <c r="IG407" s="50"/>
      <c r="IH407" s="50"/>
      <c r="II407" s="50"/>
      <c r="IJ407" s="50"/>
      <c r="IK407" s="50"/>
      <c r="IL407" s="50"/>
      <c r="IM407" s="50"/>
      <c r="IN407" s="50"/>
      <c r="IO407" s="50"/>
      <c r="IP407" s="50"/>
      <c r="IQ407" s="50"/>
      <c r="IR407" s="50"/>
      <c r="IS407" s="50"/>
      <c r="IT407" s="50"/>
      <c r="IU407" s="50"/>
      <c r="IV407" s="50"/>
    </row>
    <row r="408" spans="1:256" s="249" customFormat="1" x14ac:dyDescent="0.2">
      <c r="A408" s="246"/>
      <c r="B408" s="233"/>
      <c r="C408" s="242"/>
      <c r="D408" s="50"/>
      <c r="E408" s="248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  <c r="GG408" s="50"/>
      <c r="GH408" s="50"/>
      <c r="GI408" s="50"/>
      <c r="GJ408" s="50"/>
      <c r="GK408" s="50"/>
      <c r="GL408" s="50"/>
      <c r="GM408" s="50"/>
      <c r="GN408" s="50"/>
      <c r="GO408" s="50"/>
      <c r="GP408" s="50"/>
      <c r="GQ408" s="50"/>
      <c r="GR408" s="50"/>
      <c r="GS408" s="50"/>
      <c r="GT408" s="50"/>
      <c r="GU408" s="50"/>
      <c r="GV408" s="50"/>
      <c r="GW408" s="50"/>
      <c r="GX408" s="50"/>
      <c r="GY408" s="50"/>
      <c r="GZ408" s="50"/>
      <c r="HA408" s="50"/>
      <c r="HB408" s="50"/>
      <c r="HC408" s="50"/>
      <c r="HD408" s="50"/>
      <c r="HE408" s="50"/>
      <c r="HF408" s="50"/>
      <c r="HG408" s="50"/>
      <c r="HH408" s="50"/>
      <c r="HI408" s="50"/>
      <c r="HJ408" s="50"/>
      <c r="HK408" s="50"/>
      <c r="HL408" s="50"/>
      <c r="HM408" s="50"/>
      <c r="HN408" s="50"/>
      <c r="HO408" s="50"/>
      <c r="HP408" s="50"/>
      <c r="HQ408" s="50"/>
      <c r="HR408" s="50"/>
      <c r="HS408" s="50"/>
      <c r="HT408" s="50"/>
      <c r="HU408" s="50"/>
      <c r="HV408" s="50"/>
      <c r="HW408" s="50"/>
      <c r="HX408" s="50"/>
      <c r="HY408" s="50"/>
      <c r="HZ408" s="50"/>
      <c r="IA408" s="50"/>
      <c r="IB408" s="50"/>
      <c r="IC408" s="50"/>
      <c r="ID408" s="50"/>
      <c r="IE408" s="50"/>
      <c r="IF408" s="50"/>
      <c r="IG408" s="50"/>
      <c r="IH408" s="50"/>
      <c r="II408" s="50"/>
      <c r="IJ408" s="50"/>
      <c r="IK408" s="50"/>
      <c r="IL408" s="50"/>
      <c r="IM408" s="50"/>
      <c r="IN408" s="50"/>
      <c r="IO408" s="50"/>
      <c r="IP408" s="50"/>
      <c r="IQ408" s="50"/>
      <c r="IR408" s="50"/>
      <c r="IS408" s="50"/>
      <c r="IT408" s="50"/>
      <c r="IU408" s="50"/>
      <c r="IV408" s="50"/>
    </row>
    <row r="409" spans="1:256" s="249" customFormat="1" x14ac:dyDescent="0.2">
      <c r="A409" s="246"/>
      <c r="B409" s="233"/>
      <c r="C409" s="242"/>
      <c r="D409" s="50"/>
      <c r="E409" s="248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  <c r="GG409" s="50"/>
      <c r="GH409" s="50"/>
      <c r="GI409" s="50"/>
      <c r="GJ409" s="50"/>
      <c r="GK409" s="50"/>
      <c r="GL409" s="50"/>
      <c r="GM409" s="50"/>
      <c r="GN409" s="50"/>
      <c r="GO409" s="50"/>
      <c r="GP409" s="50"/>
      <c r="GQ409" s="50"/>
      <c r="GR409" s="50"/>
      <c r="GS409" s="50"/>
      <c r="GT409" s="50"/>
      <c r="GU409" s="50"/>
      <c r="GV409" s="50"/>
      <c r="GW409" s="50"/>
      <c r="GX409" s="50"/>
      <c r="GY409" s="50"/>
      <c r="GZ409" s="50"/>
      <c r="HA409" s="50"/>
      <c r="HB409" s="50"/>
      <c r="HC409" s="50"/>
      <c r="HD409" s="50"/>
      <c r="HE409" s="50"/>
      <c r="HF409" s="50"/>
      <c r="HG409" s="50"/>
      <c r="HH409" s="50"/>
      <c r="HI409" s="50"/>
      <c r="HJ409" s="50"/>
      <c r="HK409" s="50"/>
      <c r="HL409" s="50"/>
      <c r="HM409" s="50"/>
      <c r="HN409" s="50"/>
      <c r="HO409" s="50"/>
      <c r="HP409" s="50"/>
      <c r="HQ409" s="50"/>
      <c r="HR409" s="50"/>
      <c r="HS409" s="50"/>
      <c r="HT409" s="50"/>
      <c r="HU409" s="50"/>
      <c r="HV409" s="50"/>
      <c r="HW409" s="50"/>
      <c r="HX409" s="50"/>
      <c r="HY409" s="50"/>
      <c r="HZ409" s="50"/>
      <c r="IA409" s="50"/>
      <c r="IB409" s="50"/>
      <c r="IC409" s="50"/>
      <c r="ID409" s="50"/>
      <c r="IE409" s="50"/>
      <c r="IF409" s="50"/>
      <c r="IG409" s="50"/>
      <c r="IH409" s="50"/>
      <c r="II409" s="50"/>
      <c r="IJ409" s="50"/>
      <c r="IK409" s="50"/>
      <c r="IL409" s="50"/>
      <c r="IM409" s="50"/>
      <c r="IN409" s="50"/>
      <c r="IO409" s="50"/>
      <c r="IP409" s="50"/>
      <c r="IQ409" s="50"/>
      <c r="IR409" s="50"/>
      <c r="IS409" s="50"/>
      <c r="IT409" s="50"/>
      <c r="IU409" s="50"/>
      <c r="IV409" s="50"/>
    </row>
    <row r="410" spans="1:256" s="249" customFormat="1" x14ac:dyDescent="0.2">
      <c r="A410" s="246"/>
      <c r="B410" s="233"/>
      <c r="C410" s="242"/>
      <c r="D410" s="50"/>
      <c r="E410" s="248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  <c r="GG410" s="50"/>
      <c r="GH410" s="50"/>
      <c r="GI410" s="50"/>
      <c r="GJ410" s="50"/>
      <c r="GK410" s="50"/>
      <c r="GL410" s="50"/>
      <c r="GM410" s="50"/>
      <c r="GN410" s="50"/>
      <c r="GO410" s="50"/>
      <c r="GP410" s="50"/>
      <c r="GQ410" s="50"/>
      <c r="GR410" s="50"/>
      <c r="GS410" s="50"/>
      <c r="GT410" s="50"/>
      <c r="GU410" s="50"/>
      <c r="GV410" s="50"/>
      <c r="GW410" s="50"/>
      <c r="GX410" s="50"/>
      <c r="GY410" s="50"/>
      <c r="GZ410" s="50"/>
      <c r="HA410" s="50"/>
      <c r="HB410" s="50"/>
      <c r="HC410" s="50"/>
      <c r="HD410" s="50"/>
      <c r="HE410" s="50"/>
      <c r="HF410" s="50"/>
      <c r="HG410" s="50"/>
      <c r="HH410" s="50"/>
      <c r="HI410" s="50"/>
      <c r="HJ410" s="50"/>
      <c r="HK410" s="50"/>
      <c r="HL410" s="50"/>
      <c r="HM410" s="50"/>
      <c r="HN410" s="50"/>
      <c r="HO410" s="50"/>
      <c r="HP410" s="50"/>
      <c r="HQ410" s="50"/>
      <c r="HR410" s="50"/>
      <c r="HS410" s="50"/>
      <c r="HT410" s="50"/>
      <c r="HU410" s="50"/>
      <c r="HV410" s="50"/>
      <c r="HW410" s="50"/>
      <c r="HX410" s="50"/>
      <c r="HY410" s="50"/>
      <c r="HZ410" s="50"/>
      <c r="IA410" s="50"/>
      <c r="IB410" s="50"/>
      <c r="IC410" s="50"/>
      <c r="ID410" s="50"/>
      <c r="IE410" s="50"/>
      <c r="IF410" s="50"/>
      <c r="IG410" s="50"/>
      <c r="IH410" s="50"/>
      <c r="II410" s="50"/>
      <c r="IJ410" s="50"/>
      <c r="IK410" s="50"/>
      <c r="IL410" s="50"/>
      <c r="IM410" s="50"/>
      <c r="IN410" s="50"/>
      <c r="IO410" s="50"/>
      <c r="IP410" s="50"/>
      <c r="IQ410" s="50"/>
      <c r="IR410" s="50"/>
      <c r="IS410" s="50"/>
      <c r="IT410" s="50"/>
      <c r="IU410" s="50"/>
      <c r="IV410" s="50"/>
    </row>
    <row r="411" spans="1:256" s="249" customFormat="1" x14ac:dyDescent="0.2">
      <c r="A411" s="246"/>
      <c r="B411" s="233"/>
      <c r="C411" s="242"/>
      <c r="D411" s="50"/>
      <c r="E411" s="248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  <c r="GG411" s="50"/>
      <c r="GH411" s="50"/>
      <c r="GI411" s="50"/>
      <c r="GJ411" s="50"/>
      <c r="GK411" s="50"/>
      <c r="GL411" s="50"/>
      <c r="GM411" s="50"/>
      <c r="GN411" s="50"/>
      <c r="GO411" s="50"/>
      <c r="GP411" s="50"/>
      <c r="GQ411" s="50"/>
      <c r="GR411" s="50"/>
      <c r="GS411" s="50"/>
      <c r="GT411" s="50"/>
      <c r="GU411" s="50"/>
      <c r="GV411" s="50"/>
      <c r="GW411" s="50"/>
      <c r="GX411" s="50"/>
      <c r="GY411" s="50"/>
      <c r="GZ411" s="50"/>
      <c r="HA411" s="50"/>
      <c r="HB411" s="50"/>
      <c r="HC411" s="50"/>
      <c r="HD411" s="50"/>
      <c r="HE411" s="50"/>
      <c r="HF411" s="50"/>
      <c r="HG411" s="50"/>
      <c r="HH411" s="50"/>
      <c r="HI411" s="50"/>
      <c r="HJ411" s="50"/>
      <c r="HK411" s="50"/>
      <c r="HL411" s="50"/>
      <c r="HM411" s="50"/>
      <c r="HN411" s="50"/>
      <c r="HO411" s="50"/>
      <c r="HP411" s="50"/>
      <c r="HQ411" s="50"/>
      <c r="HR411" s="50"/>
      <c r="HS411" s="50"/>
      <c r="HT411" s="50"/>
      <c r="HU411" s="50"/>
      <c r="HV411" s="50"/>
      <c r="HW411" s="50"/>
      <c r="HX411" s="50"/>
      <c r="HY411" s="50"/>
      <c r="HZ411" s="50"/>
      <c r="IA411" s="50"/>
      <c r="IB411" s="50"/>
      <c r="IC411" s="50"/>
      <c r="ID411" s="50"/>
      <c r="IE411" s="50"/>
      <c r="IF411" s="50"/>
      <c r="IG411" s="50"/>
      <c r="IH411" s="50"/>
      <c r="II411" s="50"/>
      <c r="IJ411" s="50"/>
      <c r="IK411" s="50"/>
      <c r="IL411" s="50"/>
      <c r="IM411" s="50"/>
      <c r="IN411" s="50"/>
      <c r="IO411" s="50"/>
      <c r="IP411" s="50"/>
      <c r="IQ411" s="50"/>
      <c r="IR411" s="50"/>
      <c r="IS411" s="50"/>
      <c r="IT411" s="50"/>
      <c r="IU411" s="50"/>
      <c r="IV411" s="50"/>
    </row>
    <row r="412" spans="1:256" s="249" customFormat="1" x14ac:dyDescent="0.2">
      <c r="A412" s="246"/>
      <c r="B412" s="233"/>
      <c r="C412" s="242"/>
      <c r="D412" s="50"/>
      <c r="E412" s="248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  <c r="GG412" s="50"/>
      <c r="GH412" s="50"/>
      <c r="GI412" s="50"/>
      <c r="GJ412" s="50"/>
      <c r="GK412" s="50"/>
      <c r="GL412" s="50"/>
      <c r="GM412" s="50"/>
      <c r="GN412" s="50"/>
      <c r="GO412" s="50"/>
      <c r="GP412" s="50"/>
      <c r="GQ412" s="50"/>
      <c r="GR412" s="50"/>
      <c r="GS412" s="50"/>
      <c r="GT412" s="50"/>
      <c r="GU412" s="50"/>
      <c r="GV412" s="50"/>
      <c r="GW412" s="50"/>
      <c r="GX412" s="50"/>
      <c r="GY412" s="50"/>
      <c r="GZ412" s="50"/>
      <c r="HA412" s="50"/>
      <c r="HB412" s="50"/>
      <c r="HC412" s="50"/>
      <c r="HD412" s="50"/>
      <c r="HE412" s="50"/>
      <c r="HF412" s="50"/>
      <c r="HG412" s="50"/>
      <c r="HH412" s="50"/>
      <c r="HI412" s="50"/>
      <c r="HJ412" s="50"/>
      <c r="HK412" s="50"/>
      <c r="HL412" s="50"/>
      <c r="HM412" s="50"/>
      <c r="HN412" s="50"/>
      <c r="HO412" s="50"/>
      <c r="HP412" s="50"/>
      <c r="HQ412" s="50"/>
      <c r="HR412" s="50"/>
      <c r="HS412" s="50"/>
      <c r="HT412" s="50"/>
      <c r="HU412" s="50"/>
      <c r="HV412" s="50"/>
      <c r="HW412" s="50"/>
      <c r="HX412" s="50"/>
      <c r="HY412" s="50"/>
      <c r="HZ412" s="50"/>
      <c r="IA412" s="50"/>
      <c r="IB412" s="50"/>
      <c r="IC412" s="50"/>
      <c r="ID412" s="50"/>
      <c r="IE412" s="50"/>
      <c r="IF412" s="50"/>
      <c r="IG412" s="50"/>
      <c r="IH412" s="50"/>
      <c r="II412" s="50"/>
      <c r="IJ412" s="50"/>
      <c r="IK412" s="50"/>
      <c r="IL412" s="50"/>
      <c r="IM412" s="50"/>
      <c r="IN412" s="50"/>
      <c r="IO412" s="50"/>
      <c r="IP412" s="50"/>
      <c r="IQ412" s="50"/>
      <c r="IR412" s="50"/>
      <c r="IS412" s="50"/>
      <c r="IT412" s="50"/>
      <c r="IU412" s="50"/>
      <c r="IV412" s="50"/>
    </row>
    <row r="413" spans="1:256" s="249" customFormat="1" x14ac:dyDescent="0.2">
      <c r="A413" s="246"/>
      <c r="B413" s="233"/>
      <c r="C413" s="242"/>
      <c r="D413" s="50"/>
      <c r="E413" s="248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  <c r="GG413" s="50"/>
      <c r="GH413" s="50"/>
      <c r="GI413" s="50"/>
      <c r="GJ413" s="50"/>
      <c r="GK413" s="50"/>
      <c r="GL413" s="50"/>
      <c r="GM413" s="50"/>
      <c r="GN413" s="50"/>
      <c r="GO413" s="50"/>
      <c r="GP413" s="50"/>
      <c r="GQ413" s="50"/>
      <c r="GR413" s="50"/>
      <c r="GS413" s="50"/>
      <c r="GT413" s="50"/>
      <c r="GU413" s="50"/>
      <c r="GV413" s="50"/>
      <c r="GW413" s="50"/>
      <c r="GX413" s="50"/>
      <c r="GY413" s="50"/>
      <c r="GZ413" s="50"/>
      <c r="HA413" s="50"/>
      <c r="HB413" s="50"/>
      <c r="HC413" s="50"/>
      <c r="HD413" s="50"/>
      <c r="HE413" s="50"/>
      <c r="HF413" s="50"/>
      <c r="HG413" s="50"/>
      <c r="HH413" s="50"/>
      <c r="HI413" s="50"/>
      <c r="HJ413" s="50"/>
      <c r="HK413" s="50"/>
      <c r="HL413" s="50"/>
      <c r="HM413" s="50"/>
      <c r="HN413" s="50"/>
      <c r="HO413" s="50"/>
      <c r="HP413" s="50"/>
      <c r="HQ413" s="50"/>
      <c r="HR413" s="50"/>
      <c r="HS413" s="50"/>
      <c r="HT413" s="50"/>
      <c r="HU413" s="50"/>
      <c r="HV413" s="50"/>
      <c r="HW413" s="50"/>
      <c r="HX413" s="50"/>
      <c r="HY413" s="50"/>
      <c r="HZ413" s="50"/>
      <c r="IA413" s="50"/>
      <c r="IB413" s="50"/>
      <c r="IC413" s="50"/>
      <c r="ID413" s="50"/>
      <c r="IE413" s="50"/>
      <c r="IF413" s="50"/>
      <c r="IG413" s="50"/>
      <c r="IH413" s="50"/>
      <c r="II413" s="50"/>
      <c r="IJ413" s="50"/>
      <c r="IK413" s="50"/>
      <c r="IL413" s="50"/>
      <c r="IM413" s="50"/>
      <c r="IN413" s="50"/>
      <c r="IO413" s="50"/>
      <c r="IP413" s="50"/>
      <c r="IQ413" s="50"/>
      <c r="IR413" s="50"/>
      <c r="IS413" s="50"/>
      <c r="IT413" s="50"/>
      <c r="IU413" s="50"/>
      <c r="IV413" s="50"/>
    </row>
    <row r="414" spans="1:256" s="249" customFormat="1" x14ac:dyDescent="0.2">
      <c r="A414" s="246"/>
      <c r="B414" s="233"/>
      <c r="C414" s="242"/>
      <c r="D414" s="50"/>
      <c r="E414" s="248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  <c r="GL414" s="50"/>
      <c r="GM414" s="50"/>
      <c r="GN414" s="50"/>
      <c r="GO414" s="50"/>
      <c r="GP414" s="50"/>
      <c r="GQ414" s="50"/>
      <c r="GR414" s="50"/>
      <c r="GS414" s="50"/>
      <c r="GT414" s="50"/>
      <c r="GU414" s="50"/>
      <c r="GV414" s="50"/>
      <c r="GW414" s="50"/>
      <c r="GX414" s="50"/>
      <c r="GY414" s="50"/>
      <c r="GZ414" s="50"/>
      <c r="HA414" s="50"/>
      <c r="HB414" s="50"/>
      <c r="HC414" s="50"/>
      <c r="HD414" s="50"/>
      <c r="HE414" s="50"/>
      <c r="HF414" s="50"/>
      <c r="HG414" s="50"/>
      <c r="HH414" s="50"/>
      <c r="HI414" s="50"/>
      <c r="HJ414" s="50"/>
      <c r="HK414" s="50"/>
      <c r="HL414" s="50"/>
      <c r="HM414" s="50"/>
      <c r="HN414" s="50"/>
      <c r="HO414" s="50"/>
      <c r="HP414" s="50"/>
      <c r="HQ414" s="50"/>
      <c r="HR414" s="50"/>
      <c r="HS414" s="50"/>
      <c r="HT414" s="50"/>
      <c r="HU414" s="50"/>
      <c r="HV414" s="50"/>
      <c r="HW414" s="50"/>
      <c r="HX414" s="50"/>
      <c r="HY414" s="50"/>
      <c r="HZ414" s="50"/>
      <c r="IA414" s="50"/>
      <c r="IB414" s="50"/>
      <c r="IC414" s="50"/>
      <c r="ID414" s="50"/>
      <c r="IE414" s="50"/>
      <c r="IF414" s="50"/>
      <c r="IG414" s="50"/>
      <c r="IH414" s="50"/>
      <c r="II414" s="50"/>
      <c r="IJ414" s="50"/>
      <c r="IK414" s="50"/>
      <c r="IL414" s="50"/>
      <c r="IM414" s="50"/>
      <c r="IN414" s="50"/>
      <c r="IO414" s="50"/>
      <c r="IP414" s="50"/>
      <c r="IQ414" s="50"/>
      <c r="IR414" s="50"/>
      <c r="IS414" s="50"/>
      <c r="IT414" s="50"/>
      <c r="IU414" s="50"/>
      <c r="IV414" s="50"/>
    </row>
    <row r="415" spans="1:256" s="249" customFormat="1" x14ac:dyDescent="0.2">
      <c r="A415" s="246"/>
      <c r="B415" s="233"/>
      <c r="C415" s="242"/>
      <c r="D415" s="50"/>
      <c r="E415" s="248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  <c r="GL415" s="50"/>
      <c r="GM415" s="50"/>
      <c r="GN415" s="50"/>
      <c r="GO415" s="50"/>
      <c r="GP415" s="50"/>
      <c r="GQ415" s="50"/>
      <c r="GR415" s="50"/>
      <c r="GS415" s="50"/>
      <c r="GT415" s="50"/>
      <c r="GU415" s="50"/>
      <c r="GV415" s="50"/>
      <c r="GW415" s="50"/>
      <c r="GX415" s="50"/>
      <c r="GY415" s="50"/>
      <c r="GZ415" s="50"/>
      <c r="HA415" s="50"/>
      <c r="HB415" s="50"/>
      <c r="HC415" s="50"/>
      <c r="HD415" s="50"/>
      <c r="HE415" s="50"/>
      <c r="HF415" s="50"/>
      <c r="HG415" s="50"/>
      <c r="HH415" s="50"/>
      <c r="HI415" s="50"/>
      <c r="HJ415" s="50"/>
      <c r="HK415" s="50"/>
      <c r="HL415" s="50"/>
      <c r="HM415" s="50"/>
      <c r="HN415" s="50"/>
      <c r="HO415" s="50"/>
      <c r="HP415" s="50"/>
      <c r="HQ415" s="50"/>
      <c r="HR415" s="50"/>
      <c r="HS415" s="50"/>
      <c r="HT415" s="50"/>
      <c r="HU415" s="50"/>
      <c r="HV415" s="50"/>
      <c r="HW415" s="50"/>
      <c r="HX415" s="50"/>
      <c r="HY415" s="50"/>
      <c r="HZ415" s="50"/>
      <c r="IA415" s="50"/>
      <c r="IB415" s="50"/>
      <c r="IC415" s="50"/>
      <c r="ID415" s="50"/>
      <c r="IE415" s="50"/>
      <c r="IF415" s="50"/>
      <c r="IG415" s="50"/>
      <c r="IH415" s="50"/>
      <c r="II415" s="50"/>
      <c r="IJ415" s="50"/>
      <c r="IK415" s="50"/>
      <c r="IL415" s="50"/>
      <c r="IM415" s="50"/>
      <c r="IN415" s="50"/>
      <c r="IO415" s="50"/>
      <c r="IP415" s="50"/>
      <c r="IQ415" s="50"/>
      <c r="IR415" s="50"/>
      <c r="IS415" s="50"/>
      <c r="IT415" s="50"/>
      <c r="IU415" s="50"/>
      <c r="IV415" s="50"/>
    </row>
    <row r="416" spans="1:256" s="249" customFormat="1" x14ac:dyDescent="0.2">
      <c r="A416" s="246"/>
      <c r="B416" s="233"/>
      <c r="C416" s="242"/>
      <c r="D416" s="50"/>
      <c r="E416" s="248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  <c r="GL416" s="50"/>
      <c r="GM416" s="50"/>
      <c r="GN416" s="50"/>
      <c r="GO416" s="50"/>
      <c r="GP416" s="50"/>
      <c r="GQ416" s="50"/>
      <c r="GR416" s="50"/>
      <c r="GS416" s="50"/>
      <c r="GT416" s="50"/>
      <c r="GU416" s="50"/>
      <c r="GV416" s="50"/>
      <c r="GW416" s="50"/>
      <c r="GX416" s="50"/>
      <c r="GY416" s="50"/>
      <c r="GZ416" s="50"/>
      <c r="HA416" s="50"/>
      <c r="HB416" s="50"/>
      <c r="HC416" s="50"/>
      <c r="HD416" s="50"/>
      <c r="HE416" s="50"/>
      <c r="HF416" s="50"/>
      <c r="HG416" s="50"/>
      <c r="HH416" s="50"/>
      <c r="HI416" s="50"/>
      <c r="HJ416" s="50"/>
      <c r="HK416" s="50"/>
      <c r="HL416" s="50"/>
      <c r="HM416" s="50"/>
      <c r="HN416" s="50"/>
      <c r="HO416" s="50"/>
      <c r="HP416" s="50"/>
      <c r="HQ416" s="50"/>
      <c r="HR416" s="50"/>
      <c r="HS416" s="50"/>
      <c r="HT416" s="50"/>
      <c r="HU416" s="50"/>
      <c r="HV416" s="50"/>
      <c r="HW416" s="50"/>
      <c r="HX416" s="50"/>
      <c r="HY416" s="50"/>
      <c r="HZ416" s="50"/>
      <c r="IA416" s="50"/>
      <c r="IB416" s="50"/>
      <c r="IC416" s="50"/>
      <c r="ID416" s="50"/>
      <c r="IE416" s="50"/>
      <c r="IF416" s="50"/>
      <c r="IG416" s="50"/>
      <c r="IH416" s="50"/>
      <c r="II416" s="50"/>
      <c r="IJ416" s="50"/>
      <c r="IK416" s="50"/>
      <c r="IL416" s="50"/>
      <c r="IM416" s="50"/>
      <c r="IN416" s="50"/>
      <c r="IO416" s="50"/>
      <c r="IP416" s="50"/>
      <c r="IQ416" s="50"/>
      <c r="IR416" s="50"/>
      <c r="IS416" s="50"/>
      <c r="IT416" s="50"/>
      <c r="IU416" s="50"/>
      <c r="IV416" s="50"/>
    </row>
    <row r="417" spans="1:256" s="249" customFormat="1" x14ac:dyDescent="0.2">
      <c r="A417" s="246"/>
      <c r="B417" s="233"/>
      <c r="C417" s="242"/>
      <c r="D417" s="50"/>
      <c r="E417" s="248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  <c r="GL417" s="50"/>
      <c r="GM417" s="50"/>
      <c r="GN417" s="50"/>
      <c r="GO417" s="50"/>
      <c r="GP417" s="50"/>
      <c r="GQ417" s="50"/>
      <c r="GR417" s="50"/>
      <c r="GS417" s="50"/>
      <c r="GT417" s="50"/>
      <c r="GU417" s="50"/>
      <c r="GV417" s="50"/>
      <c r="GW417" s="50"/>
      <c r="GX417" s="50"/>
      <c r="GY417" s="50"/>
      <c r="GZ417" s="50"/>
      <c r="HA417" s="50"/>
      <c r="HB417" s="50"/>
      <c r="HC417" s="50"/>
      <c r="HD417" s="50"/>
      <c r="HE417" s="50"/>
      <c r="HF417" s="50"/>
      <c r="HG417" s="50"/>
      <c r="HH417" s="50"/>
      <c r="HI417" s="50"/>
      <c r="HJ417" s="50"/>
      <c r="HK417" s="50"/>
      <c r="HL417" s="50"/>
      <c r="HM417" s="50"/>
      <c r="HN417" s="50"/>
      <c r="HO417" s="50"/>
      <c r="HP417" s="50"/>
      <c r="HQ417" s="50"/>
      <c r="HR417" s="50"/>
      <c r="HS417" s="50"/>
      <c r="HT417" s="50"/>
      <c r="HU417" s="50"/>
      <c r="HV417" s="50"/>
      <c r="HW417" s="50"/>
      <c r="HX417" s="50"/>
      <c r="HY417" s="50"/>
      <c r="HZ417" s="50"/>
      <c r="IA417" s="50"/>
      <c r="IB417" s="50"/>
      <c r="IC417" s="50"/>
      <c r="ID417" s="50"/>
      <c r="IE417" s="50"/>
      <c r="IF417" s="50"/>
      <c r="IG417" s="50"/>
      <c r="IH417" s="50"/>
      <c r="II417" s="50"/>
      <c r="IJ417" s="50"/>
      <c r="IK417" s="50"/>
      <c r="IL417" s="50"/>
      <c r="IM417" s="50"/>
      <c r="IN417" s="50"/>
      <c r="IO417" s="50"/>
      <c r="IP417" s="50"/>
      <c r="IQ417" s="50"/>
      <c r="IR417" s="50"/>
      <c r="IS417" s="50"/>
      <c r="IT417" s="50"/>
      <c r="IU417" s="50"/>
      <c r="IV417" s="50"/>
    </row>
    <row r="418" spans="1:256" s="249" customFormat="1" x14ac:dyDescent="0.2">
      <c r="A418" s="246"/>
      <c r="B418" s="233"/>
      <c r="C418" s="242"/>
      <c r="D418" s="50"/>
      <c r="E418" s="248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  <c r="GL418" s="50"/>
      <c r="GM418" s="50"/>
      <c r="GN418" s="50"/>
      <c r="GO418" s="50"/>
      <c r="GP418" s="50"/>
      <c r="GQ418" s="50"/>
      <c r="GR418" s="50"/>
      <c r="GS418" s="50"/>
      <c r="GT418" s="50"/>
      <c r="GU418" s="50"/>
      <c r="GV418" s="50"/>
      <c r="GW418" s="50"/>
      <c r="GX418" s="50"/>
      <c r="GY418" s="50"/>
      <c r="GZ418" s="50"/>
      <c r="HA418" s="50"/>
      <c r="HB418" s="50"/>
      <c r="HC418" s="50"/>
      <c r="HD418" s="50"/>
      <c r="HE418" s="50"/>
      <c r="HF418" s="50"/>
      <c r="HG418" s="50"/>
      <c r="HH418" s="50"/>
      <c r="HI418" s="50"/>
      <c r="HJ418" s="50"/>
      <c r="HK418" s="50"/>
      <c r="HL418" s="50"/>
      <c r="HM418" s="50"/>
      <c r="HN418" s="50"/>
      <c r="HO418" s="50"/>
      <c r="HP418" s="50"/>
      <c r="HQ418" s="50"/>
      <c r="HR418" s="50"/>
      <c r="HS418" s="50"/>
      <c r="HT418" s="50"/>
      <c r="HU418" s="50"/>
      <c r="HV418" s="50"/>
      <c r="HW418" s="50"/>
      <c r="HX418" s="50"/>
      <c r="HY418" s="50"/>
      <c r="HZ418" s="50"/>
      <c r="IA418" s="50"/>
      <c r="IB418" s="50"/>
      <c r="IC418" s="50"/>
      <c r="ID418" s="50"/>
      <c r="IE418" s="50"/>
      <c r="IF418" s="50"/>
      <c r="IG418" s="50"/>
      <c r="IH418" s="50"/>
      <c r="II418" s="50"/>
      <c r="IJ418" s="50"/>
      <c r="IK418" s="50"/>
      <c r="IL418" s="50"/>
      <c r="IM418" s="50"/>
      <c r="IN418" s="50"/>
      <c r="IO418" s="50"/>
      <c r="IP418" s="50"/>
      <c r="IQ418" s="50"/>
      <c r="IR418" s="50"/>
      <c r="IS418" s="50"/>
      <c r="IT418" s="50"/>
      <c r="IU418" s="50"/>
      <c r="IV418" s="50"/>
    </row>
    <row r="419" spans="1:256" s="249" customFormat="1" x14ac:dyDescent="0.2">
      <c r="A419" s="246"/>
      <c r="B419" s="233"/>
      <c r="C419" s="242"/>
      <c r="D419" s="50"/>
      <c r="E419" s="248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  <c r="GL419" s="50"/>
      <c r="GM419" s="50"/>
      <c r="GN419" s="50"/>
      <c r="GO419" s="50"/>
      <c r="GP419" s="50"/>
      <c r="GQ419" s="50"/>
      <c r="GR419" s="50"/>
      <c r="GS419" s="50"/>
      <c r="GT419" s="50"/>
      <c r="GU419" s="50"/>
      <c r="GV419" s="50"/>
      <c r="GW419" s="50"/>
      <c r="GX419" s="50"/>
      <c r="GY419" s="50"/>
      <c r="GZ419" s="50"/>
      <c r="HA419" s="50"/>
      <c r="HB419" s="50"/>
      <c r="HC419" s="50"/>
      <c r="HD419" s="50"/>
      <c r="HE419" s="50"/>
      <c r="HF419" s="50"/>
      <c r="HG419" s="50"/>
      <c r="HH419" s="50"/>
      <c r="HI419" s="50"/>
      <c r="HJ419" s="50"/>
      <c r="HK419" s="50"/>
      <c r="HL419" s="50"/>
      <c r="HM419" s="50"/>
      <c r="HN419" s="50"/>
      <c r="HO419" s="50"/>
      <c r="HP419" s="50"/>
      <c r="HQ419" s="50"/>
      <c r="HR419" s="50"/>
      <c r="HS419" s="50"/>
      <c r="HT419" s="50"/>
      <c r="HU419" s="50"/>
      <c r="HV419" s="50"/>
      <c r="HW419" s="50"/>
      <c r="HX419" s="50"/>
      <c r="HY419" s="50"/>
      <c r="HZ419" s="50"/>
      <c r="IA419" s="50"/>
      <c r="IB419" s="50"/>
      <c r="IC419" s="50"/>
      <c r="ID419" s="50"/>
      <c r="IE419" s="50"/>
      <c r="IF419" s="50"/>
      <c r="IG419" s="50"/>
      <c r="IH419" s="50"/>
      <c r="II419" s="50"/>
      <c r="IJ419" s="50"/>
      <c r="IK419" s="50"/>
      <c r="IL419" s="50"/>
      <c r="IM419" s="50"/>
      <c r="IN419" s="50"/>
      <c r="IO419" s="50"/>
      <c r="IP419" s="50"/>
      <c r="IQ419" s="50"/>
      <c r="IR419" s="50"/>
      <c r="IS419" s="50"/>
      <c r="IT419" s="50"/>
      <c r="IU419" s="50"/>
      <c r="IV419" s="50"/>
    </row>
    <row r="420" spans="1:256" s="249" customFormat="1" x14ac:dyDescent="0.2">
      <c r="A420" s="246"/>
      <c r="B420" s="233"/>
      <c r="C420" s="242"/>
      <c r="D420" s="50"/>
      <c r="E420" s="248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  <c r="GO420" s="50"/>
      <c r="GP420" s="50"/>
      <c r="GQ420" s="50"/>
      <c r="GR420" s="50"/>
      <c r="GS420" s="50"/>
      <c r="GT420" s="50"/>
      <c r="GU420" s="50"/>
      <c r="GV420" s="50"/>
      <c r="GW420" s="50"/>
      <c r="GX420" s="50"/>
      <c r="GY420" s="50"/>
      <c r="GZ420" s="50"/>
      <c r="HA420" s="50"/>
      <c r="HB420" s="50"/>
      <c r="HC420" s="50"/>
      <c r="HD420" s="50"/>
      <c r="HE420" s="50"/>
      <c r="HF420" s="50"/>
      <c r="HG420" s="50"/>
      <c r="HH420" s="50"/>
      <c r="HI420" s="50"/>
      <c r="HJ420" s="50"/>
      <c r="HK420" s="50"/>
      <c r="HL420" s="50"/>
      <c r="HM420" s="50"/>
      <c r="HN420" s="50"/>
      <c r="HO420" s="50"/>
      <c r="HP420" s="50"/>
      <c r="HQ420" s="50"/>
      <c r="HR420" s="50"/>
      <c r="HS420" s="50"/>
      <c r="HT420" s="50"/>
      <c r="HU420" s="50"/>
      <c r="HV420" s="50"/>
      <c r="HW420" s="50"/>
      <c r="HX420" s="50"/>
      <c r="HY420" s="50"/>
      <c r="HZ420" s="50"/>
      <c r="IA420" s="50"/>
      <c r="IB420" s="50"/>
      <c r="IC420" s="50"/>
      <c r="ID420" s="50"/>
      <c r="IE420" s="50"/>
      <c r="IF420" s="50"/>
      <c r="IG420" s="50"/>
      <c r="IH420" s="50"/>
      <c r="II420" s="50"/>
      <c r="IJ420" s="50"/>
      <c r="IK420" s="50"/>
      <c r="IL420" s="50"/>
      <c r="IM420" s="50"/>
      <c r="IN420" s="50"/>
      <c r="IO420" s="50"/>
      <c r="IP420" s="50"/>
      <c r="IQ420" s="50"/>
      <c r="IR420" s="50"/>
      <c r="IS420" s="50"/>
      <c r="IT420" s="50"/>
      <c r="IU420" s="50"/>
      <c r="IV420" s="50"/>
    </row>
    <row r="421" spans="1:256" s="249" customFormat="1" x14ac:dyDescent="0.2">
      <c r="A421" s="246"/>
      <c r="B421" s="233"/>
      <c r="C421" s="242"/>
      <c r="D421" s="50"/>
      <c r="E421" s="248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  <c r="GO421" s="50"/>
      <c r="GP421" s="50"/>
      <c r="GQ421" s="50"/>
      <c r="GR421" s="50"/>
      <c r="GS421" s="50"/>
      <c r="GT421" s="50"/>
      <c r="GU421" s="50"/>
      <c r="GV421" s="50"/>
      <c r="GW421" s="50"/>
      <c r="GX421" s="50"/>
      <c r="GY421" s="50"/>
      <c r="GZ421" s="50"/>
      <c r="HA421" s="50"/>
      <c r="HB421" s="50"/>
      <c r="HC421" s="50"/>
      <c r="HD421" s="50"/>
      <c r="HE421" s="50"/>
      <c r="HF421" s="50"/>
      <c r="HG421" s="50"/>
      <c r="HH421" s="50"/>
      <c r="HI421" s="50"/>
      <c r="HJ421" s="50"/>
      <c r="HK421" s="50"/>
      <c r="HL421" s="50"/>
      <c r="HM421" s="50"/>
      <c r="HN421" s="50"/>
      <c r="HO421" s="50"/>
      <c r="HP421" s="50"/>
      <c r="HQ421" s="50"/>
      <c r="HR421" s="50"/>
      <c r="HS421" s="50"/>
      <c r="HT421" s="50"/>
      <c r="HU421" s="50"/>
      <c r="HV421" s="50"/>
      <c r="HW421" s="50"/>
      <c r="HX421" s="50"/>
      <c r="HY421" s="50"/>
      <c r="HZ421" s="50"/>
      <c r="IA421" s="50"/>
      <c r="IB421" s="50"/>
      <c r="IC421" s="50"/>
      <c r="ID421" s="50"/>
      <c r="IE421" s="50"/>
      <c r="IF421" s="50"/>
      <c r="IG421" s="50"/>
      <c r="IH421" s="50"/>
      <c r="II421" s="50"/>
      <c r="IJ421" s="50"/>
      <c r="IK421" s="50"/>
      <c r="IL421" s="50"/>
      <c r="IM421" s="50"/>
      <c r="IN421" s="50"/>
      <c r="IO421" s="50"/>
      <c r="IP421" s="50"/>
      <c r="IQ421" s="50"/>
      <c r="IR421" s="50"/>
      <c r="IS421" s="50"/>
      <c r="IT421" s="50"/>
      <c r="IU421" s="50"/>
      <c r="IV421" s="50"/>
    </row>
    <row r="422" spans="1:256" s="249" customFormat="1" x14ac:dyDescent="0.2">
      <c r="A422" s="246"/>
      <c r="B422" s="233"/>
      <c r="C422" s="242"/>
      <c r="D422" s="50"/>
      <c r="E422" s="248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  <c r="GO422" s="50"/>
      <c r="GP422" s="50"/>
      <c r="GQ422" s="50"/>
      <c r="GR422" s="50"/>
      <c r="GS422" s="50"/>
      <c r="GT422" s="50"/>
      <c r="GU422" s="50"/>
      <c r="GV422" s="50"/>
      <c r="GW422" s="50"/>
      <c r="GX422" s="50"/>
      <c r="GY422" s="50"/>
      <c r="GZ422" s="50"/>
      <c r="HA422" s="50"/>
      <c r="HB422" s="50"/>
      <c r="HC422" s="50"/>
      <c r="HD422" s="50"/>
      <c r="HE422" s="50"/>
      <c r="HF422" s="50"/>
      <c r="HG422" s="50"/>
      <c r="HH422" s="50"/>
      <c r="HI422" s="50"/>
      <c r="HJ422" s="50"/>
      <c r="HK422" s="50"/>
      <c r="HL422" s="50"/>
      <c r="HM422" s="50"/>
      <c r="HN422" s="50"/>
      <c r="HO422" s="50"/>
      <c r="HP422" s="50"/>
      <c r="HQ422" s="50"/>
      <c r="HR422" s="50"/>
      <c r="HS422" s="50"/>
      <c r="HT422" s="50"/>
      <c r="HU422" s="50"/>
      <c r="HV422" s="50"/>
      <c r="HW422" s="50"/>
      <c r="HX422" s="50"/>
      <c r="HY422" s="50"/>
      <c r="HZ422" s="50"/>
      <c r="IA422" s="50"/>
      <c r="IB422" s="50"/>
      <c r="IC422" s="50"/>
      <c r="ID422" s="50"/>
      <c r="IE422" s="50"/>
      <c r="IF422" s="50"/>
      <c r="IG422" s="50"/>
      <c r="IH422" s="50"/>
      <c r="II422" s="50"/>
      <c r="IJ422" s="50"/>
      <c r="IK422" s="50"/>
      <c r="IL422" s="50"/>
      <c r="IM422" s="50"/>
      <c r="IN422" s="50"/>
      <c r="IO422" s="50"/>
      <c r="IP422" s="50"/>
      <c r="IQ422" s="50"/>
      <c r="IR422" s="50"/>
      <c r="IS422" s="50"/>
      <c r="IT422" s="50"/>
      <c r="IU422" s="50"/>
      <c r="IV422" s="50"/>
    </row>
    <row r="423" spans="1:256" s="249" customFormat="1" x14ac:dyDescent="0.2">
      <c r="A423" s="246"/>
      <c r="B423" s="233"/>
      <c r="C423" s="242"/>
      <c r="D423" s="50"/>
      <c r="E423" s="248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  <c r="GL423" s="50"/>
      <c r="GM423" s="50"/>
      <c r="GN423" s="50"/>
      <c r="GO423" s="50"/>
      <c r="GP423" s="50"/>
      <c r="GQ423" s="50"/>
      <c r="GR423" s="50"/>
      <c r="GS423" s="50"/>
      <c r="GT423" s="50"/>
      <c r="GU423" s="50"/>
      <c r="GV423" s="50"/>
      <c r="GW423" s="50"/>
      <c r="GX423" s="50"/>
      <c r="GY423" s="50"/>
      <c r="GZ423" s="50"/>
      <c r="HA423" s="50"/>
      <c r="HB423" s="50"/>
      <c r="HC423" s="50"/>
      <c r="HD423" s="50"/>
      <c r="HE423" s="50"/>
      <c r="HF423" s="50"/>
      <c r="HG423" s="50"/>
      <c r="HH423" s="50"/>
      <c r="HI423" s="50"/>
      <c r="HJ423" s="50"/>
      <c r="HK423" s="50"/>
      <c r="HL423" s="50"/>
      <c r="HM423" s="50"/>
      <c r="HN423" s="50"/>
      <c r="HO423" s="50"/>
      <c r="HP423" s="50"/>
      <c r="HQ423" s="50"/>
      <c r="HR423" s="50"/>
      <c r="HS423" s="50"/>
      <c r="HT423" s="50"/>
      <c r="HU423" s="50"/>
      <c r="HV423" s="50"/>
      <c r="HW423" s="50"/>
      <c r="HX423" s="50"/>
      <c r="HY423" s="50"/>
      <c r="HZ423" s="50"/>
      <c r="IA423" s="50"/>
      <c r="IB423" s="50"/>
      <c r="IC423" s="50"/>
      <c r="ID423" s="50"/>
      <c r="IE423" s="50"/>
      <c r="IF423" s="50"/>
      <c r="IG423" s="50"/>
      <c r="IH423" s="50"/>
      <c r="II423" s="50"/>
      <c r="IJ423" s="50"/>
      <c r="IK423" s="50"/>
      <c r="IL423" s="50"/>
      <c r="IM423" s="50"/>
      <c r="IN423" s="50"/>
      <c r="IO423" s="50"/>
      <c r="IP423" s="50"/>
      <c r="IQ423" s="50"/>
      <c r="IR423" s="50"/>
      <c r="IS423" s="50"/>
      <c r="IT423" s="50"/>
      <c r="IU423" s="50"/>
      <c r="IV423" s="50"/>
    </row>
    <row r="424" spans="1:256" s="249" customFormat="1" x14ac:dyDescent="0.2">
      <c r="A424" s="246"/>
      <c r="B424" s="233"/>
      <c r="C424" s="242"/>
      <c r="D424" s="50"/>
      <c r="E424" s="248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  <c r="GO424" s="50"/>
      <c r="GP424" s="50"/>
      <c r="GQ424" s="50"/>
      <c r="GR424" s="50"/>
      <c r="GS424" s="50"/>
      <c r="GT424" s="50"/>
      <c r="GU424" s="50"/>
      <c r="GV424" s="50"/>
      <c r="GW424" s="50"/>
      <c r="GX424" s="50"/>
      <c r="GY424" s="50"/>
      <c r="GZ424" s="50"/>
      <c r="HA424" s="50"/>
      <c r="HB424" s="50"/>
      <c r="HC424" s="50"/>
      <c r="HD424" s="50"/>
      <c r="HE424" s="50"/>
      <c r="HF424" s="50"/>
      <c r="HG424" s="50"/>
      <c r="HH424" s="50"/>
      <c r="HI424" s="50"/>
      <c r="HJ424" s="50"/>
      <c r="HK424" s="50"/>
      <c r="HL424" s="50"/>
      <c r="HM424" s="50"/>
      <c r="HN424" s="50"/>
      <c r="HO424" s="50"/>
      <c r="HP424" s="50"/>
      <c r="HQ424" s="50"/>
      <c r="HR424" s="50"/>
      <c r="HS424" s="50"/>
      <c r="HT424" s="50"/>
      <c r="HU424" s="50"/>
      <c r="HV424" s="50"/>
      <c r="HW424" s="50"/>
      <c r="HX424" s="50"/>
      <c r="HY424" s="50"/>
      <c r="HZ424" s="50"/>
      <c r="IA424" s="50"/>
      <c r="IB424" s="50"/>
      <c r="IC424" s="50"/>
      <c r="ID424" s="50"/>
      <c r="IE424" s="50"/>
      <c r="IF424" s="50"/>
      <c r="IG424" s="50"/>
      <c r="IH424" s="50"/>
      <c r="II424" s="50"/>
      <c r="IJ424" s="50"/>
      <c r="IK424" s="50"/>
      <c r="IL424" s="50"/>
      <c r="IM424" s="50"/>
      <c r="IN424" s="50"/>
      <c r="IO424" s="50"/>
      <c r="IP424" s="50"/>
      <c r="IQ424" s="50"/>
      <c r="IR424" s="50"/>
      <c r="IS424" s="50"/>
      <c r="IT424" s="50"/>
      <c r="IU424" s="50"/>
      <c r="IV424" s="50"/>
    </row>
    <row r="425" spans="1:256" s="249" customFormat="1" x14ac:dyDescent="0.2">
      <c r="A425" s="246"/>
      <c r="B425" s="233"/>
      <c r="C425" s="242"/>
      <c r="D425" s="50"/>
      <c r="E425" s="248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  <c r="GL425" s="50"/>
      <c r="GM425" s="50"/>
      <c r="GN425" s="50"/>
      <c r="GO425" s="50"/>
      <c r="GP425" s="50"/>
      <c r="GQ425" s="50"/>
      <c r="GR425" s="50"/>
      <c r="GS425" s="50"/>
      <c r="GT425" s="50"/>
      <c r="GU425" s="50"/>
      <c r="GV425" s="50"/>
      <c r="GW425" s="50"/>
      <c r="GX425" s="50"/>
      <c r="GY425" s="50"/>
      <c r="GZ425" s="50"/>
      <c r="HA425" s="50"/>
      <c r="HB425" s="50"/>
      <c r="HC425" s="50"/>
      <c r="HD425" s="50"/>
      <c r="HE425" s="50"/>
      <c r="HF425" s="50"/>
      <c r="HG425" s="50"/>
      <c r="HH425" s="50"/>
      <c r="HI425" s="50"/>
      <c r="HJ425" s="50"/>
      <c r="HK425" s="50"/>
      <c r="HL425" s="50"/>
      <c r="HM425" s="50"/>
      <c r="HN425" s="50"/>
      <c r="HO425" s="50"/>
      <c r="HP425" s="50"/>
      <c r="HQ425" s="50"/>
      <c r="HR425" s="50"/>
      <c r="HS425" s="50"/>
      <c r="HT425" s="50"/>
      <c r="HU425" s="50"/>
      <c r="HV425" s="50"/>
      <c r="HW425" s="50"/>
      <c r="HX425" s="50"/>
      <c r="HY425" s="50"/>
      <c r="HZ425" s="50"/>
      <c r="IA425" s="50"/>
      <c r="IB425" s="50"/>
      <c r="IC425" s="50"/>
      <c r="ID425" s="50"/>
      <c r="IE425" s="50"/>
      <c r="IF425" s="50"/>
      <c r="IG425" s="50"/>
      <c r="IH425" s="50"/>
      <c r="II425" s="50"/>
      <c r="IJ425" s="50"/>
      <c r="IK425" s="50"/>
      <c r="IL425" s="50"/>
      <c r="IM425" s="50"/>
      <c r="IN425" s="50"/>
      <c r="IO425" s="50"/>
      <c r="IP425" s="50"/>
      <c r="IQ425" s="50"/>
      <c r="IR425" s="50"/>
      <c r="IS425" s="50"/>
      <c r="IT425" s="50"/>
      <c r="IU425" s="50"/>
      <c r="IV425" s="50"/>
    </row>
    <row r="426" spans="1:256" s="249" customFormat="1" x14ac:dyDescent="0.2">
      <c r="A426" s="246"/>
      <c r="B426" s="233"/>
      <c r="C426" s="242"/>
      <c r="D426" s="50"/>
      <c r="E426" s="248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  <c r="GO426" s="50"/>
      <c r="GP426" s="50"/>
      <c r="GQ426" s="50"/>
      <c r="GR426" s="50"/>
      <c r="GS426" s="50"/>
      <c r="GT426" s="50"/>
      <c r="GU426" s="50"/>
      <c r="GV426" s="50"/>
      <c r="GW426" s="50"/>
      <c r="GX426" s="50"/>
      <c r="GY426" s="50"/>
      <c r="GZ426" s="50"/>
      <c r="HA426" s="50"/>
      <c r="HB426" s="50"/>
      <c r="HC426" s="50"/>
      <c r="HD426" s="50"/>
      <c r="HE426" s="50"/>
      <c r="HF426" s="50"/>
      <c r="HG426" s="50"/>
      <c r="HH426" s="50"/>
      <c r="HI426" s="50"/>
      <c r="HJ426" s="50"/>
      <c r="HK426" s="50"/>
      <c r="HL426" s="50"/>
      <c r="HM426" s="50"/>
      <c r="HN426" s="50"/>
      <c r="HO426" s="50"/>
      <c r="HP426" s="50"/>
      <c r="HQ426" s="50"/>
      <c r="HR426" s="50"/>
      <c r="HS426" s="50"/>
      <c r="HT426" s="50"/>
      <c r="HU426" s="50"/>
      <c r="HV426" s="50"/>
      <c r="HW426" s="50"/>
      <c r="HX426" s="50"/>
      <c r="HY426" s="50"/>
      <c r="HZ426" s="50"/>
      <c r="IA426" s="50"/>
      <c r="IB426" s="50"/>
      <c r="IC426" s="50"/>
      <c r="ID426" s="50"/>
      <c r="IE426" s="50"/>
      <c r="IF426" s="50"/>
      <c r="IG426" s="50"/>
      <c r="IH426" s="50"/>
      <c r="II426" s="50"/>
      <c r="IJ426" s="50"/>
      <c r="IK426" s="50"/>
      <c r="IL426" s="50"/>
      <c r="IM426" s="50"/>
      <c r="IN426" s="50"/>
      <c r="IO426" s="50"/>
      <c r="IP426" s="50"/>
      <c r="IQ426" s="50"/>
      <c r="IR426" s="50"/>
      <c r="IS426" s="50"/>
      <c r="IT426" s="50"/>
      <c r="IU426" s="50"/>
      <c r="IV426" s="50"/>
    </row>
    <row r="427" spans="1:256" s="249" customFormat="1" x14ac:dyDescent="0.2">
      <c r="A427" s="246"/>
      <c r="B427" s="233"/>
      <c r="C427" s="242"/>
      <c r="D427" s="50"/>
      <c r="E427" s="248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  <c r="GO427" s="50"/>
      <c r="GP427" s="50"/>
      <c r="GQ427" s="50"/>
      <c r="GR427" s="50"/>
      <c r="GS427" s="50"/>
      <c r="GT427" s="50"/>
      <c r="GU427" s="50"/>
      <c r="GV427" s="50"/>
      <c r="GW427" s="50"/>
      <c r="GX427" s="50"/>
      <c r="GY427" s="50"/>
      <c r="GZ427" s="50"/>
      <c r="HA427" s="50"/>
      <c r="HB427" s="50"/>
      <c r="HC427" s="50"/>
      <c r="HD427" s="50"/>
      <c r="HE427" s="50"/>
      <c r="HF427" s="50"/>
      <c r="HG427" s="50"/>
      <c r="HH427" s="50"/>
      <c r="HI427" s="50"/>
      <c r="HJ427" s="50"/>
      <c r="HK427" s="50"/>
      <c r="HL427" s="50"/>
      <c r="HM427" s="50"/>
      <c r="HN427" s="50"/>
      <c r="HO427" s="50"/>
      <c r="HP427" s="50"/>
      <c r="HQ427" s="50"/>
      <c r="HR427" s="50"/>
      <c r="HS427" s="50"/>
      <c r="HT427" s="50"/>
      <c r="HU427" s="50"/>
      <c r="HV427" s="50"/>
      <c r="HW427" s="50"/>
      <c r="HX427" s="50"/>
      <c r="HY427" s="50"/>
      <c r="HZ427" s="50"/>
      <c r="IA427" s="50"/>
      <c r="IB427" s="50"/>
      <c r="IC427" s="50"/>
      <c r="ID427" s="50"/>
      <c r="IE427" s="50"/>
      <c r="IF427" s="50"/>
      <c r="IG427" s="50"/>
      <c r="IH427" s="50"/>
      <c r="II427" s="50"/>
      <c r="IJ427" s="50"/>
      <c r="IK427" s="50"/>
      <c r="IL427" s="50"/>
      <c r="IM427" s="50"/>
      <c r="IN427" s="50"/>
      <c r="IO427" s="50"/>
      <c r="IP427" s="50"/>
      <c r="IQ427" s="50"/>
      <c r="IR427" s="50"/>
      <c r="IS427" s="50"/>
      <c r="IT427" s="50"/>
      <c r="IU427" s="50"/>
      <c r="IV427" s="50"/>
    </row>
    <row r="428" spans="1:256" s="249" customFormat="1" x14ac:dyDescent="0.2">
      <c r="A428" s="246"/>
      <c r="B428" s="233"/>
      <c r="C428" s="242"/>
      <c r="D428" s="50"/>
      <c r="E428" s="248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  <c r="GL428" s="50"/>
      <c r="GM428" s="50"/>
      <c r="GN428" s="50"/>
      <c r="GO428" s="50"/>
      <c r="GP428" s="50"/>
      <c r="GQ428" s="50"/>
      <c r="GR428" s="50"/>
      <c r="GS428" s="50"/>
      <c r="GT428" s="50"/>
      <c r="GU428" s="50"/>
      <c r="GV428" s="50"/>
      <c r="GW428" s="50"/>
      <c r="GX428" s="50"/>
      <c r="GY428" s="50"/>
      <c r="GZ428" s="50"/>
      <c r="HA428" s="50"/>
      <c r="HB428" s="50"/>
      <c r="HC428" s="50"/>
      <c r="HD428" s="50"/>
      <c r="HE428" s="50"/>
      <c r="HF428" s="50"/>
      <c r="HG428" s="50"/>
      <c r="HH428" s="50"/>
      <c r="HI428" s="50"/>
      <c r="HJ428" s="50"/>
      <c r="HK428" s="50"/>
      <c r="HL428" s="50"/>
      <c r="HM428" s="50"/>
      <c r="HN428" s="50"/>
      <c r="HO428" s="50"/>
      <c r="HP428" s="50"/>
      <c r="HQ428" s="50"/>
      <c r="HR428" s="50"/>
      <c r="HS428" s="50"/>
      <c r="HT428" s="50"/>
      <c r="HU428" s="50"/>
      <c r="HV428" s="50"/>
      <c r="HW428" s="50"/>
      <c r="HX428" s="50"/>
      <c r="HY428" s="50"/>
      <c r="HZ428" s="50"/>
      <c r="IA428" s="50"/>
      <c r="IB428" s="50"/>
      <c r="IC428" s="50"/>
      <c r="ID428" s="50"/>
      <c r="IE428" s="50"/>
      <c r="IF428" s="50"/>
      <c r="IG428" s="50"/>
      <c r="IH428" s="50"/>
      <c r="II428" s="50"/>
      <c r="IJ428" s="50"/>
      <c r="IK428" s="50"/>
      <c r="IL428" s="50"/>
      <c r="IM428" s="50"/>
      <c r="IN428" s="50"/>
      <c r="IO428" s="50"/>
      <c r="IP428" s="50"/>
      <c r="IQ428" s="50"/>
      <c r="IR428" s="50"/>
      <c r="IS428" s="50"/>
      <c r="IT428" s="50"/>
      <c r="IU428" s="50"/>
      <c r="IV428" s="50"/>
    </row>
    <row r="429" spans="1:256" s="249" customFormat="1" x14ac:dyDescent="0.2">
      <c r="A429" s="246"/>
      <c r="B429" s="233"/>
      <c r="C429" s="242"/>
      <c r="D429" s="50"/>
      <c r="E429" s="248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  <c r="GL429" s="50"/>
      <c r="GM429" s="50"/>
      <c r="GN429" s="50"/>
      <c r="GO429" s="50"/>
      <c r="GP429" s="50"/>
      <c r="GQ429" s="50"/>
      <c r="GR429" s="50"/>
      <c r="GS429" s="50"/>
      <c r="GT429" s="50"/>
      <c r="GU429" s="50"/>
      <c r="GV429" s="50"/>
      <c r="GW429" s="50"/>
      <c r="GX429" s="50"/>
      <c r="GY429" s="50"/>
      <c r="GZ429" s="50"/>
      <c r="HA429" s="50"/>
      <c r="HB429" s="50"/>
      <c r="HC429" s="50"/>
      <c r="HD429" s="50"/>
      <c r="HE429" s="50"/>
      <c r="HF429" s="50"/>
      <c r="HG429" s="50"/>
      <c r="HH429" s="50"/>
      <c r="HI429" s="50"/>
      <c r="HJ429" s="50"/>
      <c r="HK429" s="50"/>
      <c r="HL429" s="50"/>
      <c r="HM429" s="50"/>
      <c r="HN429" s="50"/>
      <c r="HO429" s="50"/>
      <c r="HP429" s="50"/>
      <c r="HQ429" s="50"/>
      <c r="HR429" s="50"/>
      <c r="HS429" s="50"/>
      <c r="HT429" s="50"/>
      <c r="HU429" s="50"/>
      <c r="HV429" s="50"/>
      <c r="HW429" s="50"/>
      <c r="HX429" s="50"/>
      <c r="HY429" s="50"/>
      <c r="HZ429" s="50"/>
      <c r="IA429" s="50"/>
      <c r="IB429" s="50"/>
      <c r="IC429" s="50"/>
      <c r="ID429" s="50"/>
      <c r="IE429" s="50"/>
      <c r="IF429" s="50"/>
      <c r="IG429" s="50"/>
      <c r="IH429" s="50"/>
      <c r="II429" s="50"/>
      <c r="IJ429" s="50"/>
      <c r="IK429" s="50"/>
      <c r="IL429" s="50"/>
      <c r="IM429" s="50"/>
      <c r="IN429" s="50"/>
      <c r="IO429" s="50"/>
      <c r="IP429" s="50"/>
      <c r="IQ429" s="50"/>
      <c r="IR429" s="50"/>
      <c r="IS429" s="50"/>
      <c r="IT429" s="50"/>
      <c r="IU429" s="50"/>
      <c r="IV429" s="50"/>
    </row>
    <row r="430" spans="1:256" s="249" customFormat="1" x14ac:dyDescent="0.2">
      <c r="A430" s="246"/>
      <c r="B430" s="233"/>
      <c r="C430" s="242"/>
      <c r="D430" s="50"/>
      <c r="E430" s="248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  <c r="GG430" s="50"/>
      <c r="GH430" s="50"/>
      <c r="GI430" s="50"/>
      <c r="GJ430" s="50"/>
      <c r="GK430" s="50"/>
      <c r="GL430" s="50"/>
      <c r="GM430" s="50"/>
      <c r="GN430" s="50"/>
      <c r="GO430" s="50"/>
      <c r="GP430" s="50"/>
      <c r="GQ430" s="50"/>
      <c r="GR430" s="50"/>
      <c r="GS430" s="50"/>
      <c r="GT430" s="50"/>
      <c r="GU430" s="50"/>
      <c r="GV430" s="50"/>
      <c r="GW430" s="50"/>
      <c r="GX430" s="50"/>
      <c r="GY430" s="50"/>
      <c r="GZ430" s="50"/>
      <c r="HA430" s="50"/>
      <c r="HB430" s="50"/>
      <c r="HC430" s="50"/>
      <c r="HD430" s="50"/>
      <c r="HE430" s="50"/>
      <c r="HF430" s="50"/>
      <c r="HG430" s="50"/>
      <c r="HH430" s="50"/>
      <c r="HI430" s="50"/>
      <c r="HJ430" s="50"/>
      <c r="HK430" s="50"/>
      <c r="HL430" s="50"/>
      <c r="HM430" s="50"/>
      <c r="HN430" s="50"/>
      <c r="HO430" s="50"/>
      <c r="HP430" s="50"/>
      <c r="HQ430" s="50"/>
      <c r="HR430" s="50"/>
      <c r="HS430" s="50"/>
      <c r="HT430" s="50"/>
      <c r="HU430" s="50"/>
      <c r="HV430" s="50"/>
      <c r="HW430" s="50"/>
      <c r="HX430" s="50"/>
      <c r="HY430" s="50"/>
      <c r="HZ430" s="50"/>
      <c r="IA430" s="50"/>
      <c r="IB430" s="50"/>
      <c r="IC430" s="50"/>
      <c r="ID430" s="50"/>
      <c r="IE430" s="50"/>
      <c r="IF430" s="50"/>
      <c r="IG430" s="50"/>
      <c r="IH430" s="50"/>
      <c r="II430" s="50"/>
      <c r="IJ430" s="50"/>
      <c r="IK430" s="50"/>
      <c r="IL430" s="50"/>
      <c r="IM430" s="50"/>
      <c r="IN430" s="50"/>
      <c r="IO430" s="50"/>
      <c r="IP430" s="50"/>
      <c r="IQ430" s="50"/>
      <c r="IR430" s="50"/>
      <c r="IS430" s="50"/>
      <c r="IT430" s="50"/>
      <c r="IU430" s="50"/>
      <c r="IV430" s="50"/>
    </row>
    <row r="431" spans="1:256" s="249" customFormat="1" x14ac:dyDescent="0.2">
      <c r="A431" s="246"/>
      <c r="B431" s="233"/>
      <c r="C431" s="242"/>
      <c r="D431" s="50"/>
      <c r="E431" s="248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  <c r="GG431" s="50"/>
      <c r="GH431" s="50"/>
      <c r="GI431" s="50"/>
      <c r="GJ431" s="50"/>
      <c r="GK431" s="50"/>
      <c r="GL431" s="50"/>
      <c r="GM431" s="50"/>
      <c r="GN431" s="50"/>
      <c r="GO431" s="50"/>
      <c r="GP431" s="50"/>
      <c r="GQ431" s="50"/>
      <c r="GR431" s="50"/>
      <c r="GS431" s="50"/>
      <c r="GT431" s="50"/>
      <c r="GU431" s="50"/>
      <c r="GV431" s="50"/>
      <c r="GW431" s="50"/>
      <c r="GX431" s="50"/>
      <c r="GY431" s="50"/>
      <c r="GZ431" s="50"/>
      <c r="HA431" s="50"/>
      <c r="HB431" s="50"/>
      <c r="HC431" s="50"/>
      <c r="HD431" s="50"/>
      <c r="HE431" s="50"/>
      <c r="HF431" s="50"/>
      <c r="HG431" s="50"/>
      <c r="HH431" s="50"/>
      <c r="HI431" s="50"/>
      <c r="HJ431" s="50"/>
      <c r="HK431" s="50"/>
      <c r="HL431" s="50"/>
      <c r="HM431" s="50"/>
      <c r="HN431" s="50"/>
      <c r="HO431" s="50"/>
      <c r="HP431" s="50"/>
      <c r="HQ431" s="50"/>
      <c r="HR431" s="50"/>
      <c r="HS431" s="50"/>
      <c r="HT431" s="50"/>
      <c r="HU431" s="50"/>
      <c r="HV431" s="50"/>
      <c r="HW431" s="50"/>
      <c r="HX431" s="50"/>
      <c r="HY431" s="50"/>
      <c r="HZ431" s="50"/>
      <c r="IA431" s="50"/>
      <c r="IB431" s="50"/>
      <c r="IC431" s="50"/>
      <c r="ID431" s="50"/>
      <c r="IE431" s="50"/>
      <c r="IF431" s="50"/>
      <c r="IG431" s="50"/>
      <c r="IH431" s="50"/>
      <c r="II431" s="50"/>
      <c r="IJ431" s="50"/>
      <c r="IK431" s="50"/>
      <c r="IL431" s="50"/>
      <c r="IM431" s="50"/>
      <c r="IN431" s="50"/>
      <c r="IO431" s="50"/>
      <c r="IP431" s="50"/>
      <c r="IQ431" s="50"/>
      <c r="IR431" s="50"/>
      <c r="IS431" s="50"/>
      <c r="IT431" s="50"/>
      <c r="IU431" s="50"/>
      <c r="IV431" s="50"/>
    </row>
    <row r="432" spans="1:256" s="249" customFormat="1" x14ac:dyDescent="0.2">
      <c r="A432" s="246"/>
      <c r="B432" s="233"/>
      <c r="C432" s="242"/>
      <c r="D432" s="50"/>
      <c r="E432" s="248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  <c r="GG432" s="50"/>
      <c r="GH432" s="50"/>
      <c r="GI432" s="50"/>
      <c r="GJ432" s="50"/>
      <c r="GK432" s="50"/>
      <c r="GL432" s="50"/>
      <c r="GM432" s="50"/>
      <c r="GN432" s="50"/>
      <c r="GO432" s="50"/>
      <c r="GP432" s="50"/>
      <c r="GQ432" s="50"/>
      <c r="GR432" s="50"/>
      <c r="GS432" s="50"/>
      <c r="GT432" s="50"/>
      <c r="GU432" s="50"/>
      <c r="GV432" s="50"/>
      <c r="GW432" s="50"/>
      <c r="GX432" s="50"/>
      <c r="GY432" s="50"/>
      <c r="GZ432" s="50"/>
      <c r="HA432" s="50"/>
      <c r="HB432" s="50"/>
      <c r="HC432" s="50"/>
      <c r="HD432" s="50"/>
      <c r="HE432" s="50"/>
      <c r="HF432" s="50"/>
      <c r="HG432" s="50"/>
      <c r="HH432" s="50"/>
      <c r="HI432" s="50"/>
      <c r="HJ432" s="50"/>
      <c r="HK432" s="50"/>
      <c r="HL432" s="50"/>
      <c r="HM432" s="50"/>
      <c r="HN432" s="50"/>
      <c r="HO432" s="50"/>
      <c r="HP432" s="50"/>
      <c r="HQ432" s="50"/>
      <c r="HR432" s="50"/>
      <c r="HS432" s="50"/>
      <c r="HT432" s="50"/>
      <c r="HU432" s="50"/>
      <c r="HV432" s="50"/>
      <c r="HW432" s="50"/>
      <c r="HX432" s="50"/>
      <c r="HY432" s="50"/>
      <c r="HZ432" s="50"/>
      <c r="IA432" s="50"/>
      <c r="IB432" s="50"/>
      <c r="IC432" s="50"/>
      <c r="ID432" s="50"/>
      <c r="IE432" s="50"/>
      <c r="IF432" s="50"/>
      <c r="IG432" s="50"/>
      <c r="IH432" s="50"/>
      <c r="II432" s="50"/>
      <c r="IJ432" s="50"/>
      <c r="IK432" s="50"/>
      <c r="IL432" s="50"/>
      <c r="IM432" s="50"/>
      <c r="IN432" s="50"/>
      <c r="IO432" s="50"/>
      <c r="IP432" s="50"/>
      <c r="IQ432" s="50"/>
      <c r="IR432" s="50"/>
      <c r="IS432" s="50"/>
      <c r="IT432" s="50"/>
      <c r="IU432" s="50"/>
      <c r="IV432" s="50"/>
    </row>
    <row r="433" spans="1:256" s="249" customFormat="1" x14ac:dyDescent="0.2">
      <c r="A433" s="246"/>
      <c r="B433" s="233"/>
      <c r="C433" s="242"/>
      <c r="D433" s="50"/>
      <c r="E433" s="248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  <c r="GG433" s="50"/>
      <c r="GH433" s="50"/>
      <c r="GI433" s="50"/>
      <c r="GJ433" s="50"/>
      <c r="GK433" s="50"/>
      <c r="GL433" s="50"/>
      <c r="GM433" s="50"/>
      <c r="GN433" s="50"/>
      <c r="GO433" s="50"/>
      <c r="GP433" s="50"/>
      <c r="GQ433" s="50"/>
      <c r="GR433" s="50"/>
      <c r="GS433" s="50"/>
      <c r="GT433" s="50"/>
      <c r="GU433" s="50"/>
      <c r="GV433" s="50"/>
      <c r="GW433" s="50"/>
      <c r="GX433" s="50"/>
      <c r="GY433" s="50"/>
      <c r="GZ433" s="50"/>
      <c r="HA433" s="50"/>
      <c r="HB433" s="50"/>
      <c r="HC433" s="50"/>
      <c r="HD433" s="50"/>
      <c r="HE433" s="50"/>
      <c r="HF433" s="50"/>
      <c r="HG433" s="50"/>
      <c r="HH433" s="50"/>
      <c r="HI433" s="50"/>
      <c r="HJ433" s="50"/>
      <c r="HK433" s="50"/>
      <c r="HL433" s="50"/>
      <c r="HM433" s="50"/>
      <c r="HN433" s="50"/>
      <c r="HO433" s="50"/>
      <c r="HP433" s="50"/>
      <c r="HQ433" s="50"/>
      <c r="HR433" s="50"/>
      <c r="HS433" s="50"/>
      <c r="HT433" s="50"/>
      <c r="HU433" s="50"/>
      <c r="HV433" s="50"/>
      <c r="HW433" s="50"/>
      <c r="HX433" s="50"/>
      <c r="HY433" s="50"/>
      <c r="HZ433" s="50"/>
      <c r="IA433" s="50"/>
      <c r="IB433" s="50"/>
      <c r="IC433" s="50"/>
      <c r="ID433" s="50"/>
      <c r="IE433" s="50"/>
      <c r="IF433" s="50"/>
      <c r="IG433" s="50"/>
      <c r="IH433" s="50"/>
      <c r="II433" s="50"/>
      <c r="IJ433" s="50"/>
      <c r="IK433" s="50"/>
      <c r="IL433" s="50"/>
      <c r="IM433" s="50"/>
      <c r="IN433" s="50"/>
      <c r="IO433" s="50"/>
      <c r="IP433" s="50"/>
      <c r="IQ433" s="50"/>
      <c r="IR433" s="50"/>
      <c r="IS433" s="50"/>
      <c r="IT433" s="50"/>
      <c r="IU433" s="50"/>
      <c r="IV433" s="50"/>
    </row>
    <row r="434" spans="1:256" s="249" customFormat="1" x14ac:dyDescent="0.2">
      <c r="A434" s="246"/>
      <c r="B434" s="233"/>
      <c r="C434" s="242"/>
      <c r="D434" s="50"/>
      <c r="E434" s="248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  <c r="GG434" s="50"/>
      <c r="GH434" s="50"/>
      <c r="GI434" s="50"/>
      <c r="GJ434" s="50"/>
      <c r="GK434" s="50"/>
      <c r="GL434" s="50"/>
      <c r="GM434" s="50"/>
      <c r="GN434" s="50"/>
      <c r="GO434" s="50"/>
      <c r="GP434" s="50"/>
      <c r="GQ434" s="50"/>
      <c r="GR434" s="50"/>
      <c r="GS434" s="50"/>
      <c r="GT434" s="50"/>
      <c r="GU434" s="50"/>
      <c r="GV434" s="50"/>
      <c r="GW434" s="50"/>
      <c r="GX434" s="50"/>
      <c r="GY434" s="50"/>
      <c r="GZ434" s="50"/>
      <c r="HA434" s="50"/>
      <c r="HB434" s="50"/>
      <c r="HC434" s="50"/>
      <c r="HD434" s="50"/>
      <c r="HE434" s="50"/>
      <c r="HF434" s="50"/>
      <c r="HG434" s="50"/>
      <c r="HH434" s="50"/>
      <c r="HI434" s="50"/>
      <c r="HJ434" s="50"/>
      <c r="HK434" s="50"/>
      <c r="HL434" s="50"/>
      <c r="HM434" s="50"/>
      <c r="HN434" s="50"/>
      <c r="HO434" s="50"/>
      <c r="HP434" s="50"/>
      <c r="HQ434" s="50"/>
      <c r="HR434" s="50"/>
      <c r="HS434" s="50"/>
      <c r="HT434" s="50"/>
      <c r="HU434" s="50"/>
      <c r="HV434" s="50"/>
      <c r="HW434" s="50"/>
      <c r="HX434" s="50"/>
      <c r="HY434" s="50"/>
      <c r="HZ434" s="50"/>
      <c r="IA434" s="50"/>
      <c r="IB434" s="50"/>
      <c r="IC434" s="50"/>
      <c r="ID434" s="50"/>
      <c r="IE434" s="50"/>
      <c r="IF434" s="50"/>
      <c r="IG434" s="50"/>
      <c r="IH434" s="50"/>
      <c r="II434" s="50"/>
      <c r="IJ434" s="50"/>
      <c r="IK434" s="50"/>
      <c r="IL434" s="50"/>
      <c r="IM434" s="50"/>
      <c r="IN434" s="50"/>
      <c r="IO434" s="50"/>
      <c r="IP434" s="50"/>
      <c r="IQ434" s="50"/>
      <c r="IR434" s="50"/>
      <c r="IS434" s="50"/>
      <c r="IT434" s="50"/>
      <c r="IU434" s="50"/>
      <c r="IV434" s="50"/>
    </row>
    <row r="435" spans="1:256" s="249" customFormat="1" x14ac:dyDescent="0.2">
      <c r="A435" s="246"/>
      <c r="B435" s="233"/>
      <c r="C435" s="242"/>
      <c r="D435" s="50"/>
      <c r="E435" s="248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  <c r="GG435" s="50"/>
      <c r="GH435" s="50"/>
      <c r="GI435" s="50"/>
      <c r="GJ435" s="50"/>
      <c r="GK435" s="50"/>
      <c r="GL435" s="50"/>
      <c r="GM435" s="50"/>
      <c r="GN435" s="50"/>
      <c r="GO435" s="50"/>
      <c r="GP435" s="50"/>
      <c r="GQ435" s="50"/>
      <c r="GR435" s="50"/>
      <c r="GS435" s="50"/>
      <c r="GT435" s="50"/>
      <c r="GU435" s="50"/>
      <c r="GV435" s="50"/>
      <c r="GW435" s="50"/>
      <c r="GX435" s="50"/>
      <c r="GY435" s="50"/>
      <c r="GZ435" s="50"/>
      <c r="HA435" s="50"/>
      <c r="HB435" s="50"/>
      <c r="HC435" s="50"/>
      <c r="HD435" s="50"/>
      <c r="HE435" s="50"/>
      <c r="HF435" s="50"/>
      <c r="HG435" s="50"/>
      <c r="HH435" s="50"/>
      <c r="HI435" s="50"/>
      <c r="HJ435" s="50"/>
      <c r="HK435" s="50"/>
      <c r="HL435" s="50"/>
      <c r="HM435" s="50"/>
      <c r="HN435" s="50"/>
      <c r="HO435" s="50"/>
      <c r="HP435" s="50"/>
      <c r="HQ435" s="50"/>
      <c r="HR435" s="50"/>
      <c r="HS435" s="50"/>
      <c r="HT435" s="50"/>
      <c r="HU435" s="50"/>
      <c r="HV435" s="50"/>
      <c r="HW435" s="50"/>
      <c r="HX435" s="50"/>
      <c r="HY435" s="50"/>
      <c r="HZ435" s="50"/>
      <c r="IA435" s="50"/>
      <c r="IB435" s="50"/>
      <c r="IC435" s="50"/>
      <c r="ID435" s="50"/>
      <c r="IE435" s="50"/>
      <c r="IF435" s="50"/>
      <c r="IG435" s="50"/>
      <c r="IH435" s="50"/>
      <c r="II435" s="50"/>
      <c r="IJ435" s="50"/>
      <c r="IK435" s="50"/>
      <c r="IL435" s="50"/>
      <c r="IM435" s="50"/>
      <c r="IN435" s="50"/>
      <c r="IO435" s="50"/>
      <c r="IP435" s="50"/>
      <c r="IQ435" s="50"/>
      <c r="IR435" s="50"/>
      <c r="IS435" s="50"/>
      <c r="IT435" s="50"/>
      <c r="IU435" s="50"/>
      <c r="IV435" s="50"/>
    </row>
    <row r="436" spans="1:256" s="249" customFormat="1" x14ac:dyDescent="0.2">
      <c r="A436" s="246"/>
      <c r="B436" s="233"/>
      <c r="C436" s="242"/>
      <c r="D436" s="50"/>
      <c r="E436" s="248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  <c r="GG436" s="50"/>
      <c r="GH436" s="50"/>
      <c r="GI436" s="50"/>
      <c r="GJ436" s="50"/>
      <c r="GK436" s="50"/>
      <c r="GL436" s="50"/>
      <c r="GM436" s="50"/>
      <c r="GN436" s="50"/>
      <c r="GO436" s="50"/>
      <c r="GP436" s="50"/>
      <c r="GQ436" s="50"/>
      <c r="GR436" s="50"/>
      <c r="GS436" s="50"/>
      <c r="GT436" s="50"/>
      <c r="GU436" s="50"/>
      <c r="GV436" s="50"/>
      <c r="GW436" s="50"/>
      <c r="GX436" s="50"/>
      <c r="GY436" s="50"/>
      <c r="GZ436" s="50"/>
      <c r="HA436" s="50"/>
      <c r="HB436" s="50"/>
      <c r="HC436" s="50"/>
      <c r="HD436" s="50"/>
      <c r="HE436" s="50"/>
      <c r="HF436" s="50"/>
      <c r="HG436" s="50"/>
      <c r="HH436" s="50"/>
      <c r="HI436" s="50"/>
      <c r="HJ436" s="50"/>
      <c r="HK436" s="50"/>
      <c r="HL436" s="50"/>
      <c r="HM436" s="50"/>
      <c r="HN436" s="50"/>
      <c r="HO436" s="50"/>
      <c r="HP436" s="50"/>
      <c r="HQ436" s="50"/>
      <c r="HR436" s="50"/>
      <c r="HS436" s="50"/>
      <c r="HT436" s="50"/>
      <c r="HU436" s="50"/>
      <c r="HV436" s="50"/>
      <c r="HW436" s="50"/>
      <c r="HX436" s="50"/>
      <c r="HY436" s="50"/>
      <c r="HZ436" s="50"/>
      <c r="IA436" s="50"/>
      <c r="IB436" s="50"/>
      <c r="IC436" s="50"/>
      <c r="ID436" s="50"/>
      <c r="IE436" s="50"/>
      <c r="IF436" s="50"/>
      <c r="IG436" s="50"/>
      <c r="IH436" s="50"/>
      <c r="II436" s="50"/>
      <c r="IJ436" s="50"/>
      <c r="IK436" s="50"/>
      <c r="IL436" s="50"/>
      <c r="IM436" s="50"/>
      <c r="IN436" s="50"/>
      <c r="IO436" s="50"/>
      <c r="IP436" s="50"/>
      <c r="IQ436" s="50"/>
      <c r="IR436" s="50"/>
      <c r="IS436" s="50"/>
      <c r="IT436" s="50"/>
      <c r="IU436" s="50"/>
      <c r="IV436" s="50"/>
    </row>
    <row r="437" spans="1:256" s="249" customFormat="1" x14ac:dyDescent="0.2">
      <c r="A437" s="246"/>
      <c r="B437" s="233"/>
      <c r="C437" s="242"/>
      <c r="D437" s="50"/>
      <c r="E437" s="248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  <c r="GG437" s="50"/>
      <c r="GH437" s="50"/>
      <c r="GI437" s="50"/>
      <c r="GJ437" s="50"/>
      <c r="GK437" s="50"/>
      <c r="GL437" s="50"/>
      <c r="GM437" s="50"/>
      <c r="GN437" s="50"/>
      <c r="GO437" s="50"/>
      <c r="GP437" s="50"/>
      <c r="GQ437" s="50"/>
      <c r="GR437" s="50"/>
      <c r="GS437" s="50"/>
      <c r="GT437" s="50"/>
      <c r="GU437" s="50"/>
      <c r="GV437" s="50"/>
      <c r="GW437" s="50"/>
      <c r="GX437" s="50"/>
      <c r="GY437" s="50"/>
      <c r="GZ437" s="50"/>
      <c r="HA437" s="50"/>
      <c r="HB437" s="50"/>
      <c r="HC437" s="50"/>
      <c r="HD437" s="50"/>
      <c r="HE437" s="50"/>
      <c r="HF437" s="50"/>
      <c r="HG437" s="50"/>
      <c r="HH437" s="50"/>
      <c r="HI437" s="50"/>
      <c r="HJ437" s="50"/>
      <c r="HK437" s="50"/>
      <c r="HL437" s="50"/>
      <c r="HM437" s="50"/>
      <c r="HN437" s="50"/>
      <c r="HO437" s="50"/>
      <c r="HP437" s="50"/>
      <c r="HQ437" s="50"/>
      <c r="HR437" s="50"/>
      <c r="HS437" s="50"/>
      <c r="HT437" s="50"/>
      <c r="HU437" s="50"/>
      <c r="HV437" s="50"/>
      <c r="HW437" s="50"/>
      <c r="HX437" s="50"/>
      <c r="HY437" s="50"/>
      <c r="HZ437" s="50"/>
      <c r="IA437" s="50"/>
      <c r="IB437" s="50"/>
      <c r="IC437" s="50"/>
      <c r="ID437" s="50"/>
      <c r="IE437" s="50"/>
      <c r="IF437" s="50"/>
      <c r="IG437" s="50"/>
      <c r="IH437" s="50"/>
      <c r="II437" s="50"/>
      <c r="IJ437" s="50"/>
      <c r="IK437" s="50"/>
      <c r="IL437" s="50"/>
      <c r="IM437" s="50"/>
      <c r="IN437" s="50"/>
      <c r="IO437" s="50"/>
      <c r="IP437" s="50"/>
      <c r="IQ437" s="50"/>
      <c r="IR437" s="50"/>
      <c r="IS437" s="50"/>
      <c r="IT437" s="50"/>
      <c r="IU437" s="50"/>
      <c r="IV437" s="50"/>
    </row>
    <row r="438" spans="1:256" s="249" customFormat="1" x14ac:dyDescent="0.2">
      <c r="A438" s="246"/>
      <c r="B438" s="233"/>
      <c r="C438" s="242"/>
      <c r="D438" s="50"/>
      <c r="E438" s="248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  <c r="GG438" s="50"/>
      <c r="GH438" s="50"/>
      <c r="GI438" s="50"/>
      <c r="GJ438" s="50"/>
      <c r="GK438" s="50"/>
      <c r="GL438" s="50"/>
      <c r="GM438" s="50"/>
      <c r="GN438" s="50"/>
      <c r="GO438" s="50"/>
      <c r="GP438" s="50"/>
      <c r="GQ438" s="50"/>
      <c r="GR438" s="50"/>
      <c r="GS438" s="50"/>
      <c r="GT438" s="50"/>
      <c r="GU438" s="50"/>
      <c r="GV438" s="50"/>
      <c r="GW438" s="50"/>
      <c r="GX438" s="50"/>
      <c r="GY438" s="50"/>
      <c r="GZ438" s="50"/>
      <c r="HA438" s="50"/>
      <c r="HB438" s="50"/>
      <c r="HC438" s="50"/>
      <c r="HD438" s="50"/>
      <c r="HE438" s="50"/>
      <c r="HF438" s="50"/>
      <c r="HG438" s="50"/>
      <c r="HH438" s="50"/>
      <c r="HI438" s="50"/>
      <c r="HJ438" s="50"/>
      <c r="HK438" s="50"/>
      <c r="HL438" s="50"/>
      <c r="HM438" s="50"/>
      <c r="HN438" s="50"/>
      <c r="HO438" s="50"/>
      <c r="HP438" s="50"/>
      <c r="HQ438" s="50"/>
      <c r="HR438" s="50"/>
      <c r="HS438" s="50"/>
      <c r="HT438" s="50"/>
      <c r="HU438" s="50"/>
      <c r="HV438" s="50"/>
      <c r="HW438" s="50"/>
      <c r="HX438" s="50"/>
      <c r="HY438" s="50"/>
      <c r="HZ438" s="50"/>
      <c r="IA438" s="50"/>
      <c r="IB438" s="50"/>
      <c r="IC438" s="50"/>
      <c r="ID438" s="50"/>
      <c r="IE438" s="50"/>
      <c r="IF438" s="50"/>
      <c r="IG438" s="50"/>
      <c r="IH438" s="50"/>
      <c r="II438" s="50"/>
      <c r="IJ438" s="50"/>
      <c r="IK438" s="50"/>
      <c r="IL438" s="50"/>
      <c r="IM438" s="50"/>
      <c r="IN438" s="50"/>
      <c r="IO438" s="50"/>
      <c r="IP438" s="50"/>
      <c r="IQ438" s="50"/>
      <c r="IR438" s="50"/>
      <c r="IS438" s="50"/>
      <c r="IT438" s="50"/>
      <c r="IU438" s="50"/>
      <c r="IV438" s="50"/>
    </row>
    <row r="439" spans="1:256" s="249" customFormat="1" x14ac:dyDescent="0.2">
      <c r="A439" s="246"/>
      <c r="B439" s="233"/>
      <c r="C439" s="242"/>
      <c r="D439" s="50"/>
      <c r="E439" s="248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  <c r="GG439" s="50"/>
      <c r="GH439" s="50"/>
      <c r="GI439" s="50"/>
      <c r="GJ439" s="50"/>
      <c r="GK439" s="50"/>
      <c r="GL439" s="50"/>
      <c r="GM439" s="50"/>
      <c r="GN439" s="50"/>
      <c r="GO439" s="50"/>
      <c r="GP439" s="50"/>
      <c r="GQ439" s="50"/>
      <c r="GR439" s="50"/>
      <c r="GS439" s="50"/>
      <c r="GT439" s="50"/>
      <c r="GU439" s="50"/>
      <c r="GV439" s="50"/>
      <c r="GW439" s="50"/>
      <c r="GX439" s="50"/>
      <c r="GY439" s="50"/>
      <c r="GZ439" s="50"/>
      <c r="HA439" s="50"/>
      <c r="HB439" s="50"/>
      <c r="HC439" s="50"/>
      <c r="HD439" s="50"/>
      <c r="HE439" s="50"/>
      <c r="HF439" s="50"/>
      <c r="HG439" s="50"/>
      <c r="HH439" s="50"/>
      <c r="HI439" s="50"/>
      <c r="HJ439" s="50"/>
      <c r="HK439" s="50"/>
      <c r="HL439" s="50"/>
      <c r="HM439" s="50"/>
      <c r="HN439" s="50"/>
      <c r="HO439" s="50"/>
      <c r="HP439" s="50"/>
      <c r="HQ439" s="50"/>
      <c r="HR439" s="50"/>
      <c r="HS439" s="50"/>
      <c r="HT439" s="50"/>
      <c r="HU439" s="50"/>
      <c r="HV439" s="50"/>
      <c r="HW439" s="50"/>
      <c r="HX439" s="50"/>
      <c r="HY439" s="50"/>
      <c r="HZ439" s="50"/>
      <c r="IA439" s="50"/>
      <c r="IB439" s="50"/>
      <c r="IC439" s="50"/>
      <c r="ID439" s="50"/>
      <c r="IE439" s="50"/>
      <c r="IF439" s="50"/>
      <c r="IG439" s="50"/>
      <c r="IH439" s="50"/>
      <c r="II439" s="50"/>
      <c r="IJ439" s="50"/>
      <c r="IK439" s="50"/>
      <c r="IL439" s="50"/>
      <c r="IM439" s="50"/>
      <c r="IN439" s="50"/>
      <c r="IO439" s="50"/>
      <c r="IP439" s="50"/>
      <c r="IQ439" s="50"/>
      <c r="IR439" s="50"/>
      <c r="IS439" s="50"/>
      <c r="IT439" s="50"/>
      <c r="IU439" s="50"/>
      <c r="IV439" s="50"/>
    </row>
    <row r="440" spans="1:256" s="249" customFormat="1" x14ac:dyDescent="0.2">
      <c r="A440" s="246"/>
      <c r="B440" s="233"/>
      <c r="C440" s="242"/>
      <c r="D440" s="50"/>
      <c r="E440" s="248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  <c r="GG440" s="50"/>
      <c r="GH440" s="50"/>
      <c r="GI440" s="50"/>
      <c r="GJ440" s="50"/>
      <c r="GK440" s="50"/>
      <c r="GL440" s="50"/>
      <c r="GM440" s="50"/>
      <c r="GN440" s="50"/>
      <c r="GO440" s="50"/>
      <c r="GP440" s="50"/>
      <c r="GQ440" s="50"/>
      <c r="GR440" s="50"/>
      <c r="GS440" s="50"/>
      <c r="GT440" s="50"/>
      <c r="GU440" s="50"/>
      <c r="GV440" s="50"/>
      <c r="GW440" s="50"/>
      <c r="GX440" s="50"/>
      <c r="GY440" s="50"/>
      <c r="GZ440" s="50"/>
      <c r="HA440" s="50"/>
      <c r="HB440" s="50"/>
      <c r="HC440" s="50"/>
      <c r="HD440" s="50"/>
      <c r="HE440" s="50"/>
      <c r="HF440" s="50"/>
      <c r="HG440" s="50"/>
      <c r="HH440" s="50"/>
      <c r="HI440" s="50"/>
      <c r="HJ440" s="50"/>
      <c r="HK440" s="50"/>
      <c r="HL440" s="50"/>
      <c r="HM440" s="50"/>
      <c r="HN440" s="50"/>
      <c r="HO440" s="50"/>
      <c r="HP440" s="50"/>
      <c r="HQ440" s="50"/>
      <c r="HR440" s="50"/>
      <c r="HS440" s="50"/>
      <c r="HT440" s="50"/>
      <c r="HU440" s="50"/>
      <c r="HV440" s="50"/>
      <c r="HW440" s="50"/>
      <c r="HX440" s="50"/>
      <c r="HY440" s="50"/>
      <c r="HZ440" s="50"/>
      <c r="IA440" s="50"/>
      <c r="IB440" s="50"/>
      <c r="IC440" s="50"/>
      <c r="ID440" s="50"/>
      <c r="IE440" s="50"/>
      <c r="IF440" s="50"/>
      <c r="IG440" s="50"/>
      <c r="IH440" s="50"/>
      <c r="II440" s="50"/>
      <c r="IJ440" s="50"/>
      <c r="IK440" s="50"/>
      <c r="IL440" s="50"/>
      <c r="IM440" s="50"/>
      <c r="IN440" s="50"/>
      <c r="IO440" s="50"/>
      <c r="IP440" s="50"/>
      <c r="IQ440" s="50"/>
      <c r="IR440" s="50"/>
      <c r="IS440" s="50"/>
      <c r="IT440" s="50"/>
      <c r="IU440" s="50"/>
      <c r="IV440" s="50"/>
    </row>
    <row r="441" spans="1:256" s="249" customFormat="1" x14ac:dyDescent="0.2">
      <c r="A441" s="246"/>
      <c r="B441" s="233"/>
      <c r="C441" s="242"/>
      <c r="D441" s="50"/>
      <c r="E441" s="248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  <c r="GG441" s="50"/>
      <c r="GH441" s="50"/>
      <c r="GI441" s="50"/>
      <c r="GJ441" s="50"/>
      <c r="GK441" s="50"/>
      <c r="GL441" s="50"/>
      <c r="GM441" s="50"/>
      <c r="GN441" s="50"/>
      <c r="GO441" s="50"/>
      <c r="GP441" s="50"/>
      <c r="GQ441" s="50"/>
      <c r="GR441" s="50"/>
      <c r="GS441" s="50"/>
      <c r="GT441" s="50"/>
      <c r="GU441" s="50"/>
      <c r="GV441" s="50"/>
      <c r="GW441" s="50"/>
      <c r="GX441" s="50"/>
      <c r="GY441" s="50"/>
      <c r="GZ441" s="50"/>
      <c r="HA441" s="50"/>
      <c r="HB441" s="50"/>
      <c r="HC441" s="50"/>
      <c r="HD441" s="50"/>
      <c r="HE441" s="50"/>
      <c r="HF441" s="50"/>
      <c r="HG441" s="50"/>
      <c r="HH441" s="50"/>
      <c r="HI441" s="50"/>
      <c r="HJ441" s="50"/>
      <c r="HK441" s="50"/>
      <c r="HL441" s="50"/>
      <c r="HM441" s="50"/>
      <c r="HN441" s="50"/>
      <c r="HO441" s="50"/>
      <c r="HP441" s="50"/>
      <c r="HQ441" s="50"/>
      <c r="HR441" s="50"/>
      <c r="HS441" s="50"/>
      <c r="HT441" s="50"/>
      <c r="HU441" s="50"/>
      <c r="HV441" s="50"/>
      <c r="HW441" s="50"/>
      <c r="HX441" s="50"/>
      <c r="HY441" s="50"/>
      <c r="HZ441" s="50"/>
      <c r="IA441" s="50"/>
      <c r="IB441" s="50"/>
      <c r="IC441" s="50"/>
      <c r="ID441" s="50"/>
      <c r="IE441" s="50"/>
      <c r="IF441" s="50"/>
      <c r="IG441" s="50"/>
      <c r="IH441" s="50"/>
      <c r="II441" s="50"/>
      <c r="IJ441" s="50"/>
      <c r="IK441" s="50"/>
      <c r="IL441" s="50"/>
      <c r="IM441" s="50"/>
      <c r="IN441" s="50"/>
      <c r="IO441" s="50"/>
      <c r="IP441" s="50"/>
      <c r="IQ441" s="50"/>
      <c r="IR441" s="50"/>
      <c r="IS441" s="50"/>
      <c r="IT441" s="50"/>
      <c r="IU441" s="50"/>
      <c r="IV441" s="50"/>
    </row>
    <row r="442" spans="1:256" s="249" customFormat="1" x14ac:dyDescent="0.2">
      <c r="A442" s="246"/>
      <c r="B442" s="233"/>
      <c r="C442" s="242"/>
      <c r="D442" s="50"/>
      <c r="E442" s="248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  <c r="GG442" s="50"/>
      <c r="GH442" s="50"/>
      <c r="GI442" s="50"/>
      <c r="GJ442" s="50"/>
      <c r="GK442" s="50"/>
      <c r="GL442" s="50"/>
      <c r="GM442" s="50"/>
      <c r="GN442" s="50"/>
      <c r="GO442" s="50"/>
      <c r="GP442" s="50"/>
      <c r="GQ442" s="50"/>
      <c r="GR442" s="50"/>
      <c r="GS442" s="50"/>
      <c r="GT442" s="50"/>
      <c r="GU442" s="50"/>
      <c r="GV442" s="50"/>
      <c r="GW442" s="50"/>
      <c r="GX442" s="50"/>
      <c r="GY442" s="50"/>
      <c r="GZ442" s="50"/>
      <c r="HA442" s="50"/>
      <c r="HB442" s="50"/>
      <c r="HC442" s="50"/>
      <c r="HD442" s="50"/>
      <c r="HE442" s="50"/>
      <c r="HF442" s="50"/>
      <c r="HG442" s="50"/>
      <c r="HH442" s="50"/>
      <c r="HI442" s="50"/>
      <c r="HJ442" s="50"/>
      <c r="HK442" s="50"/>
      <c r="HL442" s="50"/>
      <c r="HM442" s="50"/>
      <c r="HN442" s="50"/>
      <c r="HO442" s="50"/>
      <c r="HP442" s="50"/>
      <c r="HQ442" s="50"/>
      <c r="HR442" s="50"/>
      <c r="HS442" s="50"/>
      <c r="HT442" s="50"/>
      <c r="HU442" s="50"/>
      <c r="HV442" s="50"/>
      <c r="HW442" s="50"/>
      <c r="HX442" s="50"/>
      <c r="HY442" s="50"/>
      <c r="HZ442" s="50"/>
      <c r="IA442" s="50"/>
      <c r="IB442" s="50"/>
      <c r="IC442" s="50"/>
      <c r="ID442" s="50"/>
      <c r="IE442" s="50"/>
      <c r="IF442" s="50"/>
      <c r="IG442" s="50"/>
      <c r="IH442" s="50"/>
      <c r="II442" s="50"/>
      <c r="IJ442" s="50"/>
      <c r="IK442" s="50"/>
      <c r="IL442" s="50"/>
      <c r="IM442" s="50"/>
      <c r="IN442" s="50"/>
      <c r="IO442" s="50"/>
      <c r="IP442" s="50"/>
      <c r="IQ442" s="50"/>
      <c r="IR442" s="50"/>
      <c r="IS442" s="50"/>
      <c r="IT442" s="50"/>
      <c r="IU442" s="50"/>
      <c r="IV442" s="50"/>
    </row>
    <row r="443" spans="1:256" s="249" customFormat="1" x14ac:dyDescent="0.2">
      <c r="A443" s="246"/>
      <c r="B443" s="233"/>
      <c r="C443" s="242"/>
      <c r="D443" s="50"/>
      <c r="E443" s="248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  <c r="GG443" s="50"/>
      <c r="GH443" s="50"/>
      <c r="GI443" s="50"/>
      <c r="GJ443" s="50"/>
      <c r="GK443" s="50"/>
      <c r="GL443" s="50"/>
      <c r="GM443" s="50"/>
      <c r="GN443" s="50"/>
      <c r="GO443" s="50"/>
      <c r="GP443" s="50"/>
      <c r="GQ443" s="50"/>
      <c r="GR443" s="50"/>
      <c r="GS443" s="50"/>
      <c r="GT443" s="50"/>
      <c r="GU443" s="50"/>
      <c r="GV443" s="50"/>
      <c r="GW443" s="50"/>
      <c r="GX443" s="50"/>
      <c r="GY443" s="50"/>
      <c r="GZ443" s="50"/>
      <c r="HA443" s="50"/>
      <c r="HB443" s="50"/>
      <c r="HC443" s="50"/>
      <c r="HD443" s="50"/>
      <c r="HE443" s="50"/>
      <c r="HF443" s="50"/>
      <c r="HG443" s="50"/>
      <c r="HH443" s="50"/>
      <c r="HI443" s="50"/>
      <c r="HJ443" s="50"/>
      <c r="HK443" s="50"/>
      <c r="HL443" s="50"/>
      <c r="HM443" s="50"/>
      <c r="HN443" s="50"/>
      <c r="HO443" s="50"/>
      <c r="HP443" s="50"/>
      <c r="HQ443" s="50"/>
      <c r="HR443" s="50"/>
      <c r="HS443" s="50"/>
      <c r="HT443" s="50"/>
      <c r="HU443" s="50"/>
      <c r="HV443" s="50"/>
      <c r="HW443" s="50"/>
      <c r="HX443" s="50"/>
      <c r="HY443" s="50"/>
      <c r="HZ443" s="50"/>
      <c r="IA443" s="50"/>
      <c r="IB443" s="50"/>
      <c r="IC443" s="50"/>
      <c r="ID443" s="50"/>
      <c r="IE443" s="50"/>
      <c r="IF443" s="50"/>
      <c r="IG443" s="50"/>
      <c r="IH443" s="50"/>
      <c r="II443" s="50"/>
      <c r="IJ443" s="50"/>
      <c r="IK443" s="50"/>
      <c r="IL443" s="50"/>
      <c r="IM443" s="50"/>
      <c r="IN443" s="50"/>
      <c r="IO443" s="50"/>
      <c r="IP443" s="50"/>
      <c r="IQ443" s="50"/>
      <c r="IR443" s="50"/>
      <c r="IS443" s="50"/>
      <c r="IT443" s="50"/>
      <c r="IU443" s="50"/>
      <c r="IV443" s="50"/>
    </row>
    <row r="444" spans="1:256" s="249" customFormat="1" x14ac:dyDescent="0.2">
      <c r="A444" s="246"/>
      <c r="B444" s="233"/>
      <c r="C444" s="242"/>
      <c r="D444" s="50"/>
      <c r="E444" s="248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  <c r="GG444" s="50"/>
      <c r="GH444" s="50"/>
      <c r="GI444" s="50"/>
      <c r="GJ444" s="50"/>
      <c r="GK444" s="50"/>
      <c r="GL444" s="50"/>
      <c r="GM444" s="50"/>
      <c r="GN444" s="50"/>
      <c r="GO444" s="50"/>
      <c r="GP444" s="50"/>
      <c r="GQ444" s="50"/>
      <c r="GR444" s="50"/>
      <c r="GS444" s="50"/>
      <c r="GT444" s="50"/>
      <c r="GU444" s="50"/>
      <c r="GV444" s="50"/>
      <c r="GW444" s="50"/>
      <c r="GX444" s="50"/>
      <c r="GY444" s="50"/>
      <c r="GZ444" s="50"/>
      <c r="HA444" s="50"/>
      <c r="HB444" s="50"/>
      <c r="HC444" s="50"/>
      <c r="HD444" s="50"/>
      <c r="HE444" s="50"/>
      <c r="HF444" s="50"/>
      <c r="HG444" s="50"/>
      <c r="HH444" s="50"/>
      <c r="HI444" s="50"/>
      <c r="HJ444" s="50"/>
      <c r="HK444" s="50"/>
      <c r="HL444" s="50"/>
      <c r="HM444" s="50"/>
      <c r="HN444" s="50"/>
      <c r="HO444" s="50"/>
      <c r="HP444" s="50"/>
      <c r="HQ444" s="50"/>
      <c r="HR444" s="50"/>
      <c r="HS444" s="50"/>
      <c r="HT444" s="50"/>
      <c r="HU444" s="50"/>
      <c r="HV444" s="50"/>
      <c r="HW444" s="50"/>
      <c r="HX444" s="50"/>
      <c r="HY444" s="50"/>
      <c r="HZ444" s="50"/>
      <c r="IA444" s="50"/>
      <c r="IB444" s="50"/>
      <c r="IC444" s="50"/>
      <c r="ID444" s="50"/>
      <c r="IE444" s="50"/>
      <c r="IF444" s="50"/>
      <c r="IG444" s="50"/>
      <c r="IH444" s="50"/>
      <c r="II444" s="50"/>
      <c r="IJ444" s="50"/>
      <c r="IK444" s="50"/>
      <c r="IL444" s="50"/>
      <c r="IM444" s="50"/>
      <c r="IN444" s="50"/>
      <c r="IO444" s="50"/>
      <c r="IP444" s="50"/>
      <c r="IQ444" s="50"/>
      <c r="IR444" s="50"/>
      <c r="IS444" s="50"/>
      <c r="IT444" s="50"/>
      <c r="IU444" s="50"/>
      <c r="IV444" s="50"/>
    </row>
    <row r="445" spans="1:256" s="249" customFormat="1" x14ac:dyDescent="0.2">
      <c r="A445" s="246"/>
      <c r="B445" s="233"/>
      <c r="C445" s="242"/>
      <c r="D445" s="50"/>
      <c r="E445" s="248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  <c r="GG445" s="50"/>
      <c r="GH445" s="50"/>
      <c r="GI445" s="50"/>
      <c r="GJ445" s="50"/>
      <c r="GK445" s="50"/>
      <c r="GL445" s="50"/>
      <c r="GM445" s="50"/>
      <c r="GN445" s="50"/>
      <c r="GO445" s="50"/>
      <c r="GP445" s="50"/>
      <c r="GQ445" s="50"/>
      <c r="GR445" s="50"/>
      <c r="GS445" s="50"/>
      <c r="GT445" s="50"/>
      <c r="GU445" s="50"/>
      <c r="GV445" s="50"/>
      <c r="GW445" s="50"/>
      <c r="GX445" s="50"/>
      <c r="GY445" s="50"/>
      <c r="GZ445" s="50"/>
      <c r="HA445" s="50"/>
      <c r="HB445" s="50"/>
      <c r="HC445" s="50"/>
      <c r="HD445" s="50"/>
      <c r="HE445" s="50"/>
      <c r="HF445" s="50"/>
      <c r="HG445" s="50"/>
      <c r="HH445" s="50"/>
      <c r="HI445" s="50"/>
      <c r="HJ445" s="50"/>
      <c r="HK445" s="50"/>
      <c r="HL445" s="50"/>
      <c r="HM445" s="50"/>
      <c r="HN445" s="50"/>
      <c r="HO445" s="50"/>
      <c r="HP445" s="50"/>
      <c r="HQ445" s="50"/>
      <c r="HR445" s="50"/>
      <c r="HS445" s="50"/>
      <c r="HT445" s="50"/>
      <c r="HU445" s="50"/>
      <c r="HV445" s="50"/>
      <c r="HW445" s="50"/>
      <c r="HX445" s="50"/>
      <c r="HY445" s="50"/>
      <c r="HZ445" s="50"/>
      <c r="IA445" s="50"/>
      <c r="IB445" s="50"/>
      <c r="IC445" s="50"/>
      <c r="ID445" s="50"/>
      <c r="IE445" s="50"/>
      <c r="IF445" s="50"/>
      <c r="IG445" s="50"/>
      <c r="IH445" s="50"/>
      <c r="II445" s="50"/>
      <c r="IJ445" s="50"/>
      <c r="IK445" s="50"/>
      <c r="IL445" s="50"/>
      <c r="IM445" s="50"/>
      <c r="IN445" s="50"/>
      <c r="IO445" s="50"/>
      <c r="IP445" s="50"/>
      <c r="IQ445" s="50"/>
      <c r="IR445" s="50"/>
      <c r="IS445" s="50"/>
      <c r="IT445" s="50"/>
      <c r="IU445" s="50"/>
      <c r="IV445" s="50"/>
    </row>
    <row r="446" spans="1:256" s="249" customFormat="1" x14ac:dyDescent="0.2">
      <c r="A446" s="246"/>
      <c r="B446" s="233"/>
      <c r="C446" s="242"/>
      <c r="D446" s="50"/>
      <c r="E446" s="248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  <c r="GG446" s="50"/>
      <c r="GH446" s="50"/>
      <c r="GI446" s="50"/>
      <c r="GJ446" s="50"/>
      <c r="GK446" s="50"/>
      <c r="GL446" s="50"/>
      <c r="GM446" s="50"/>
      <c r="GN446" s="50"/>
      <c r="GO446" s="50"/>
      <c r="GP446" s="50"/>
      <c r="GQ446" s="50"/>
      <c r="GR446" s="50"/>
      <c r="GS446" s="50"/>
      <c r="GT446" s="50"/>
      <c r="GU446" s="50"/>
      <c r="GV446" s="50"/>
      <c r="GW446" s="50"/>
      <c r="GX446" s="50"/>
      <c r="GY446" s="50"/>
      <c r="GZ446" s="50"/>
      <c r="HA446" s="50"/>
      <c r="HB446" s="50"/>
      <c r="HC446" s="50"/>
      <c r="HD446" s="50"/>
      <c r="HE446" s="50"/>
      <c r="HF446" s="50"/>
      <c r="HG446" s="50"/>
      <c r="HH446" s="50"/>
      <c r="HI446" s="50"/>
      <c r="HJ446" s="50"/>
      <c r="HK446" s="50"/>
      <c r="HL446" s="50"/>
      <c r="HM446" s="50"/>
      <c r="HN446" s="50"/>
      <c r="HO446" s="50"/>
      <c r="HP446" s="50"/>
      <c r="HQ446" s="50"/>
      <c r="HR446" s="50"/>
      <c r="HS446" s="50"/>
      <c r="HT446" s="50"/>
      <c r="HU446" s="50"/>
      <c r="HV446" s="50"/>
      <c r="HW446" s="50"/>
      <c r="HX446" s="50"/>
      <c r="HY446" s="50"/>
      <c r="HZ446" s="50"/>
      <c r="IA446" s="50"/>
      <c r="IB446" s="50"/>
      <c r="IC446" s="50"/>
      <c r="ID446" s="50"/>
      <c r="IE446" s="50"/>
      <c r="IF446" s="50"/>
      <c r="IG446" s="50"/>
      <c r="IH446" s="50"/>
      <c r="II446" s="50"/>
      <c r="IJ446" s="50"/>
      <c r="IK446" s="50"/>
      <c r="IL446" s="50"/>
      <c r="IM446" s="50"/>
      <c r="IN446" s="50"/>
      <c r="IO446" s="50"/>
      <c r="IP446" s="50"/>
      <c r="IQ446" s="50"/>
      <c r="IR446" s="50"/>
      <c r="IS446" s="50"/>
      <c r="IT446" s="50"/>
      <c r="IU446" s="50"/>
      <c r="IV446" s="50"/>
    </row>
    <row r="447" spans="1:256" s="249" customFormat="1" x14ac:dyDescent="0.2">
      <c r="A447" s="246"/>
      <c r="B447" s="233"/>
      <c r="C447" s="242"/>
      <c r="D447" s="50"/>
      <c r="E447" s="248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  <c r="GG447" s="50"/>
      <c r="GH447" s="50"/>
      <c r="GI447" s="50"/>
      <c r="GJ447" s="50"/>
      <c r="GK447" s="50"/>
      <c r="GL447" s="50"/>
      <c r="GM447" s="50"/>
      <c r="GN447" s="50"/>
      <c r="GO447" s="50"/>
      <c r="GP447" s="50"/>
      <c r="GQ447" s="50"/>
      <c r="GR447" s="50"/>
      <c r="GS447" s="50"/>
      <c r="GT447" s="50"/>
      <c r="GU447" s="50"/>
      <c r="GV447" s="50"/>
      <c r="GW447" s="50"/>
      <c r="GX447" s="50"/>
      <c r="GY447" s="50"/>
      <c r="GZ447" s="50"/>
      <c r="HA447" s="50"/>
      <c r="HB447" s="50"/>
      <c r="HC447" s="50"/>
      <c r="HD447" s="50"/>
      <c r="HE447" s="50"/>
      <c r="HF447" s="50"/>
      <c r="HG447" s="50"/>
      <c r="HH447" s="50"/>
      <c r="HI447" s="50"/>
      <c r="HJ447" s="50"/>
      <c r="HK447" s="50"/>
      <c r="HL447" s="50"/>
      <c r="HM447" s="50"/>
      <c r="HN447" s="50"/>
      <c r="HO447" s="50"/>
      <c r="HP447" s="50"/>
      <c r="HQ447" s="50"/>
      <c r="HR447" s="50"/>
      <c r="HS447" s="50"/>
      <c r="HT447" s="50"/>
      <c r="HU447" s="50"/>
      <c r="HV447" s="50"/>
      <c r="HW447" s="50"/>
      <c r="HX447" s="50"/>
      <c r="HY447" s="50"/>
      <c r="HZ447" s="50"/>
      <c r="IA447" s="50"/>
      <c r="IB447" s="50"/>
      <c r="IC447" s="50"/>
      <c r="ID447" s="50"/>
      <c r="IE447" s="50"/>
      <c r="IF447" s="50"/>
      <c r="IG447" s="50"/>
      <c r="IH447" s="50"/>
      <c r="II447" s="50"/>
      <c r="IJ447" s="50"/>
      <c r="IK447" s="50"/>
      <c r="IL447" s="50"/>
      <c r="IM447" s="50"/>
      <c r="IN447" s="50"/>
      <c r="IO447" s="50"/>
      <c r="IP447" s="50"/>
      <c r="IQ447" s="50"/>
      <c r="IR447" s="50"/>
      <c r="IS447" s="50"/>
      <c r="IT447" s="50"/>
      <c r="IU447" s="50"/>
      <c r="IV447" s="50"/>
    </row>
    <row r="448" spans="1:256" s="249" customFormat="1" x14ac:dyDescent="0.2">
      <c r="A448" s="246"/>
      <c r="B448" s="233"/>
      <c r="C448" s="242"/>
      <c r="D448" s="50"/>
      <c r="E448" s="248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  <c r="GG448" s="50"/>
      <c r="GH448" s="50"/>
      <c r="GI448" s="50"/>
      <c r="GJ448" s="50"/>
      <c r="GK448" s="50"/>
      <c r="GL448" s="50"/>
      <c r="GM448" s="50"/>
      <c r="GN448" s="50"/>
      <c r="GO448" s="50"/>
      <c r="GP448" s="50"/>
      <c r="GQ448" s="50"/>
      <c r="GR448" s="50"/>
      <c r="GS448" s="50"/>
      <c r="GT448" s="50"/>
      <c r="GU448" s="50"/>
      <c r="GV448" s="50"/>
      <c r="GW448" s="50"/>
      <c r="GX448" s="50"/>
      <c r="GY448" s="50"/>
      <c r="GZ448" s="50"/>
      <c r="HA448" s="50"/>
      <c r="HB448" s="50"/>
      <c r="HC448" s="50"/>
      <c r="HD448" s="50"/>
      <c r="HE448" s="50"/>
      <c r="HF448" s="50"/>
      <c r="HG448" s="50"/>
      <c r="HH448" s="50"/>
      <c r="HI448" s="50"/>
      <c r="HJ448" s="50"/>
      <c r="HK448" s="50"/>
      <c r="HL448" s="50"/>
      <c r="HM448" s="50"/>
      <c r="HN448" s="50"/>
      <c r="HO448" s="50"/>
      <c r="HP448" s="50"/>
      <c r="HQ448" s="50"/>
      <c r="HR448" s="50"/>
      <c r="HS448" s="50"/>
      <c r="HT448" s="50"/>
      <c r="HU448" s="50"/>
      <c r="HV448" s="50"/>
      <c r="HW448" s="50"/>
      <c r="HX448" s="50"/>
      <c r="HY448" s="50"/>
      <c r="HZ448" s="50"/>
      <c r="IA448" s="50"/>
      <c r="IB448" s="50"/>
      <c r="IC448" s="50"/>
      <c r="ID448" s="50"/>
      <c r="IE448" s="50"/>
      <c r="IF448" s="50"/>
      <c r="IG448" s="50"/>
      <c r="IH448" s="50"/>
      <c r="II448" s="50"/>
      <c r="IJ448" s="50"/>
      <c r="IK448" s="50"/>
      <c r="IL448" s="50"/>
      <c r="IM448" s="50"/>
      <c r="IN448" s="50"/>
      <c r="IO448" s="50"/>
      <c r="IP448" s="50"/>
      <c r="IQ448" s="50"/>
      <c r="IR448" s="50"/>
      <c r="IS448" s="50"/>
      <c r="IT448" s="50"/>
      <c r="IU448" s="50"/>
      <c r="IV448" s="50"/>
    </row>
    <row r="449" spans="1:256" s="249" customFormat="1" x14ac:dyDescent="0.2">
      <c r="A449" s="246"/>
      <c r="B449" s="233"/>
      <c r="C449" s="242"/>
      <c r="D449" s="50"/>
      <c r="E449" s="248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  <c r="GG449" s="50"/>
      <c r="GH449" s="50"/>
      <c r="GI449" s="50"/>
      <c r="GJ449" s="50"/>
      <c r="GK449" s="50"/>
      <c r="GL449" s="50"/>
      <c r="GM449" s="50"/>
      <c r="GN449" s="50"/>
      <c r="GO449" s="50"/>
      <c r="GP449" s="50"/>
      <c r="GQ449" s="50"/>
      <c r="GR449" s="50"/>
      <c r="GS449" s="50"/>
      <c r="GT449" s="50"/>
      <c r="GU449" s="50"/>
      <c r="GV449" s="50"/>
      <c r="GW449" s="50"/>
      <c r="GX449" s="50"/>
      <c r="GY449" s="50"/>
      <c r="GZ449" s="50"/>
      <c r="HA449" s="50"/>
      <c r="HB449" s="50"/>
      <c r="HC449" s="50"/>
      <c r="HD449" s="50"/>
      <c r="HE449" s="50"/>
      <c r="HF449" s="50"/>
      <c r="HG449" s="50"/>
      <c r="HH449" s="50"/>
      <c r="HI449" s="50"/>
      <c r="HJ449" s="50"/>
      <c r="HK449" s="50"/>
      <c r="HL449" s="50"/>
      <c r="HM449" s="50"/>
      <c r="HN449" s="50"/>
      <c r="HO449" s="50"/>
      <c r="HP449" s="50"/>
      <c r="HQ449" s="50"/>
      <c r="HR449" s="50"/>
      <c r="HS449" s="50"/>
      <c r="HT449" s="50"/>
      <c r="HU449" s="50"/>
      <c r="HV449" s="50"/>
      <c r="HW449" s="50"/>
      <c r="HX449" s="50"/>
      <c r="HY449" s="50"/>
      <c r="HZ449" s="50"/>
      <c r="IA449" s="50"/>
      <c r="IB449" s="50"/>
      <c r="IC449" s="50"/>
      <c r="ID449" s="50"/>
      <c r="IE449" s="50"/>
      <c r="IF449" s="50"/>
      <c r="IG449" s="50"/>
      <c r="IH449" s="50"/>
      <c r="II449" s="50"/>
      <c r="IJ449" s="50"/>
      <c r="IK449" s="50"/>
      <c r="IL449" s="50"/>
      <c r="IM449" s="50"/>
      <c r="IN449" s="50"/>
      <c r="IO449" s="50"/>
      <c r="IP449" s="50"/>
      <c r="IQ449" s="50"/>
      <c r="IR449" s="50"/>
      <c r="IS449" s="50"/>
      <c r="IT449" s="50"/>
      <c r="IU449" s="50"/>
      <c r="IV449" s="50"/>
    </row>
    <row r="450" spans="1:256" s="249" customFormat="1" x14ac:dyDescent="0.2">
      <c r="A450" s="246"/>
      <c r="B450" s="233"/>
      <c r="C450" s="242"/>
      <c r="D450" s="50"/>
      <c r="E450" s="248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  <c r="GG450" s="50"/>
      <c r="GH450" s="50"/>
      <c r="GI450" s="50"/>
      <c r="GJ450" s="50"/>
      <c r="GK450" s="50"/>
      <c r="GL450" s="50"/>
      <c r="GM450" s="50"/>
      <c r="GN450" s="50"/>
      <c r="GO450" s="50"/>
      <c r="GP450" s="50"/>
      <c r="GQ450" s="50"/>
      <c r="GR450" s="50"/>
      <c r="GS450" s="50"/>
      <c r="GT450" s="50"/>
      <c r="GU450" s="50"/>
      <c r="GV450" s="50"/>
      <c r="GW450" s="50"/>
      <c r="GX450" s="50"/>
      <c r="GY450" s="50"/>
      <c r="GZ450" s="50"/>
      <c r="HA450" s="50"/>
      <c r="HB450" s="50"/>
      <c r="HC450" s="50"/>
      <c r="HD450" s="50"/>
      <c r="HE450" s="50"/>
      <c r="HF450" s="50"/>
      <c r="HG450" s="50"/>
      <c r="HH450" s="50"/>
      <c r="HI450" s="50"/>
      <c r="HJ450" s="50"/>
      <c r="HK450" s="50"/>
      <c r="HL450" s="50"/>
      <c r="HM450" s="50"/>
      <c r="HN450" s="50"/>
      <c r="HO450" s="50"/>
      <c r="HP450" s="50"/>
      <c r="HQ450" s="50"/>
      <c r="HR450" s="50"/>
      <c r="HS450" s="50"/>
      <c r="HT450" s="50"/>
      <c r="HU450" s="50"/>
      <c r="HV450" s="50"/>
      <c r="HW450" s="50"/>
      <c r="HX450" s="50"/>
      <c r="HY450" s="50"/>
      <c r="HZ450" s="50"/>
      <c r="IA450" s="50"/>
      <c r="IB450" s="50"/>
      <c r="IC450" s="50"/>
      <c r="ID450" s="50"/>
      <c r="IE450" s="50"/>
      <c r="IF450" s="50"/>
      <c r="IG450" s="50"/>
      <c r="IH450" s="50"/>
      <c r="II450" s="50"/>
      <c r="IJ450" s="50"/>
      <c r="IK450" s="50"/>
      <c r="IL450" s="50"/>
      <c r="IM450" s="50"/>
      <c r="IN450" s="50"/>
      <c r="IO450" s="50"/>
      <c r="IP450" s="50"/>
      <c r="IQ450" s="50"/>
      <c r="IR450" s="50"/>
      <c r="IS450" s="50"/>
      <c r="IT450" s="50"/>
      <c r="IU450" s="50"/>
      <c r="IV450" s="50"/>
    </row>
    <row r="451" spans="1:256" s="249" customFormat="1" x14ac:dyDescent="0.2">
      <c r="A451" s="246"/>
      <c r="B451" s="233"/>
      <c r="C451" s="242"/>
      <c r="D451" s="50"/>
      <c r="E451" s="248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  <c r="GG451" s="50"/>
      <c r="GH451" s="50"/>
      <c r="GI451" s="50"/>
      <c r="GJ451" s="50"/>
      <c r="GK451" s="50"/>
      <c r="GL451" s="50"/>
      <c r="GM451" s="50"/>
      <c r="GN451" s="50"/>
      <c r="GO451" s="50"/>
      <c r="GP451" s="50"/>
      <c r="GQ451" s="50"/>
      <c r="GR451" s="50"/>
      <c r="GS451" s="50"/>
      <c r="GT451" s="50"/>
      <c r="GU451" s="50"/>
      <c r="GV451" s="50"/>
      <c r="GW451" s="50"/>
      <c r="GX451" s="50"/>
      <c r="GY451" s="50"/>
      <c r="GZ451" s="50"/>
      <c r="HA451" s="50"/>
      <c r="HB451" s="50"/>
      <c r="HC451" s="50"/>
      <c r="HD451" s="50"/>
      <c r="HE451" s="50"/>
      <c r="HF451" s="50"/>
      <c r="HG451" s="50"/>
      <c r="HH451" s="50"/>
      <c r="HI451" s="50"/>
      <c r="HJ451" s="50"/>
      <c r="HK451" s="50"/>
      <c r="HL451" s="50"/>
      <c r="HM451" s="50"/>
      <c r="HN451" s="50"/>
      <c r="HO451" s="50"/>
      <c r="HP451" s="50"/>
      <c r="HQ451" s="50"/>
      <c r="HR451" s="50"/>
      <c r="HS451" s="50"/>
      <c r="HT451" s="50"/>
      <c r="HU451" s="50"/>
      <c r="HV451" s="50"/>
      <c r="HW451" s="50"/>
      <c r="HX451" s="50"/>
      <c r="HY451" s="50"/>
      <c r="HZ451" s="50"/>
      <c r="IA451" s="50"/>
      <c r="IB451" s="50"/>
      <c r="IC451" s="50"/>
      <c r="ID451" s="50"/>
      <c r="IE451" s="50"/>
      <c r="IF451" s="50"/>
      <c r="IG451" s="50"/>
      <c r="IH451" s="50"/>
      <c r="II451" s="50"/>
      <c r="IJ451" s="50"/>
      <c r="IK451" s="50"/>
      <c r="IL451" s="50"/>
      <c r="IM451" s="50"/>
      <c r="IN451" s="50"/>
      <c r="IO451" s="50"/>
      <c r="IP451" s="50"/>
      <c r="IQ451" s="50"/>
      <c r="IR451" s="50"/>
      <c r="IS451" s="50"/>
      <c r="IT451" s="50"/>
      <c r="IU451" s="50"/>
      <c r="IV451" s="50"/>
    </row>
    <row r="452" spans="1:256" s="249" customFormat="1" x14ac:dyDescent="0.2">
      <c r="A452" s="246"/>
      <c r="B452" s="233"/>
      <c r="C452" s="242"/>
      <c r="D452" s="50"/>
      <c r="E452" s="248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  <c r="GG452" s="50"/>
      <c r="GH452" s="50"/>
      <c r="GI452" s="50"/>
      <c r="GJ452" s="50"/>
      <c r="GK452" s="50"/>
      <c r="GL452" s="50"/>
      <c r="GM452" s="50"/>
      <c r="GN452" s="50"/>
      <c r="GO452" s="50"/>
      <c r="GP452" s="50"/>
      <c r="GQ452" s="50"/>
      <c r="GR452" s="50"/>
      <c r="GS452" s="50"/>
      <c r="GT452" s="50"/>
      <c r="GU452" s="50"/>
      <c r="GV452" s="50"/>
      <c r="GW452" s="50"/>
      <c r="GX452" s="50"/>
      <c r="GY452" s="50"/>
      <c r="GZ452" s="50"/>
      <c r="HA452" s="50"/>
      <c r="HB452" s="50"/>
      <c r="HC452" s="50"/>
      <c r="HD452" s="50"/>
      <c r="HE452" s="50"/>
      <c r="HF452" s="50"/>
      <c r="HG452" s="50"/>
      <c r="HH452" s="50"/>
      <c r="HI452" s="50"/>
      <c r="HJ452" s="50"/>
      <c r="HK452" s="50"/>
      <c r="HL452" s="50"/>
      <c r="HM452" s="50"/>
      <c r="HN452" s="50"/>
      <c r="HO452" s="50"/>
      <c r="HP452" s="50"/>
      <c r="HQ452" s="50"/>
      <c r="HR452" s="50"/>
      <c r="HS452" s="50"/>
      <c r="HT452" s="50"/>
      <c r="HU452" s="50"/>
      <c r="HV452" s="50"/>
      <c r="HW452" s="50"/>
      <c r="HX452" s="50"/>
      <c r="HY452" s="50"/>
      <c r="HZ452" s="50"/>
      <c r="IA452" s="50"/>
      <c r="IB452" s="50"/>
      <c r="IC452" s="50"/>
      <c r="ID452" s="50"/>
      <c r="IE452" s="50"/>
      <c r="IF452" s="50"/>
      <c r="IG452" s="50"/>
      <c r="IH452" s="50"/>
      <c r="II452" s="50"/>
      <c r="IJ452" s="50"/>
      <c r="IK452" s="50"/>
      <c r="IL452" s="50"/>
      <c r="IM452" s="50"/>
      <c r="IN452" s="50"/>
      <c r="IO452" s="50"/>
      <c r="IP452" s="50"/>
      <c r="IQ452" s="50"/>
      <c r="IR452" s="50"/>
      <c r="IS452" s="50"/>
      <c r="IT452" s="50"/>
      <c r="IU452" s="50"/>
      <c r="IV452" s="50"/>
    </row>
    <row r="453" spans="1:256" s="249" customFormat="1" x14ac:dyDescent="0.2">
      <c r="A453" s="246"/>
      <c r="B453" s="233"/>
      <c r="C453" s="242"/>
      <c r="D453" s="50"/>
      <c r="E453" s="248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  <c r="GG453" s="50"/>
      <c r="GH453" s="50"/>
      <c r="GI453" s="50"/>
      <c r="GJ453" s="50"/>
      <c r="GK453" s="50"/>
      <c r="GL453" s="50"/>
      <c r="GM453" s="50"/>
      <c r="GN453" s="50"/>
      <c r="GO453" s="50"/>
      <c r="GP453" s="50"/>
      <c r="GQ453" s="50"/>
      <c r="GR453" s="50"/>
      <c r="GS453" s="50"/>
      <c r="GT453" s="50"/>
      <c r="GU453" s="50"/>
      <c r="GV453" s="50"/>
      <c r="GW453" s="50"/>
      <c r="GX453" s="50"/>
      <c r="GY453" s="50"/>
      <c r="GZ453" s="50"/>
      <c r="HA453" s="50"/>
      <c r="HB453" s="50"/>
      <c r="HC453" s="50"/>
      <c r="HD453" s="50"/>
      <c r="HE453" s="50"/>
      <c r="HF453" s="50"/>
      <c r="HG453" s="50"/>
      <c r="HH453" s="50"/>
      <c r="HI453" s="50"/>
      <c r="HJ453" s="50"/>
      <c r="HK453" s="50"/>
      <c r="HL453" s="50"/>
      <c r="HM453" s="50"/>
      <c r="HN453" s="50"/>
      <c r="HO453" s="50"/>
      <c r="HP453" s="50"/>
      <c r="HQ453" s="50"/>
      <c r="HR453" s="50"/>
      <c r="HS453" s="50"/>
      <c r="HT453" s="50"/>
      <c r="HU453" s="50"/>
      <c r="HV453" s="50"/>
      <c r="HW453" s="50"/>
      <c r="HX453" s="50"/>
      <c r="HY453" s="50"/>
      <c r="HZ453" s="50"/>
      <c r="IA453" s="50"/>
      <c r="IB453" s="50"/>
      <c r="IC453" s="50"/>
      <c r="ID453" s="50"/>
      <c r="IE453" s="50"/>
      <c r="IF453" s="50"/>
      <c r="IG453" s="50"/>
      <c r="IH453" s="50"/>
      <c r="II453" s="50"/>
      <c r="IJ453" s="50"/>
      <c r="IK453" s="50"/>
      <c r="IL453" s="50"/>
      <c r="IM453" s="50"/>
      <c r="IN453" s="50"/>
      <c r="IO453" s="50"/>
      <c r="IP453" s="50"/>
      <c r="IQ453" s="50"/>
      <c r="IR453" s="50"/>
      <c r="IS453" s="50"/>
      <c r="IT453" s="50"/>
      <c r="IU453" s="50"/>
      <c r="IV453" s="50"/>
    </row>
    <row r="454" spans="1:256" s="249" customFormat="1" x14ac:dyDescent="0.2">
      <c r="A454" s="246"/>
      <c r="B454" s="233"/>
      <c r="C454" s="242"/>
      <c r="D454" s="50"/>
      <c r="E454" s="248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  <c r="GG454" s="50"/>
      <c r="GH454" s="50"/>
      <c r="GI454" s="50"/>
      <c r="GJ454" s="50"/>
      <c r="GK454" s="50"/>
      <c r="GL454" s="50"/>
      <c r="GM454" s="50"/>
      <c r="GN454" s="50"/>
      <c r="GO454" s="50"/>
      <c r="GP454" s="50"/>
      <c r="GQ454" s="50"/>
      <c r="GR454" s="50"/>
      <c r="GS454" s="50"/>
      <c r="GT454" s="50"/>
      <c r="GU454" s="50"/>
      <c r="GV454" s="50"/>
      <c r="GW454" s="50"/>
      <c r="GX454" s="50"/>
      <c r="GY454" s="50"/>
      <c r="GZ454" s="50"/>
      <c r="HA454" s="50"/>
      <c r="HB454" s="50"/>
      <c r="HC454" s="50"/>
      <c r="HD454" s="50"/>
      <c r="HE454" s="50"/>
      <c r="HF454" s="50"/>
      <c r="HG454" s="50"/>
      <c r="HH454" s="50"/>
      <c r="HI454" s="50"/>
      <c r="HJ454" s="50"/>
      <c r="HK454" s="50"/>
      <c r="HL454" s="50"/>
      <c r="HM454" s="50"/>
      <c r="HN454" s="50"/>
      <c r="HO454" s="50"/>
      <c r="HP454" s="50"/>
      <c r="HQ454" s="50"/>
      <c r="HR454" s="50"/>
      <c r="HS454" s="50"/>
      <c r="HT454" s="50"/>
      <c r="HU454" s="50"/>
      <c r="HV454" s="50"/>
      <c r="HW454" s="50"/>
      <c r="HX454" s="50"/>
      <c r="HY454" s="50"/>
      <c r="HZ454" s="50"/>
      <c r="IA454" s="50"/>
      <c r="IB454" s="50"/>
      <c r="IC454" s="50"/>
      <c r="ID454" s="50"/>
      <c r="IE454" s="50"/>
      <c r="IF454" s="50"/>
      <c r="IG454" s="50"/>
      <c r="IH454" s="50"/>
      <c r="II454" s="50"/>
      <c r="IJ454" s="50"/>
      <c r="IK454" s="50"/>
      <c r="IL454" s="50"/>
      <c r="IM454" s="50"/>
      <c r="IN454" s="50"/>
      <c r="IO454" s="50"/>
      <c r="IP454" s="50"/>
      <c r="IQ454" s="50"/>
      <c r="IR454" s="50"/>
      <c r="IS454" s="50"/>
      <c r="IT454" s="50"/>
      <c r="IU454" s="50"/>
      <c r="IV454" s="50"/>
    </row>
    <row r="455" spans="1:256" s="249" customFormat="1" x14ac:dyDescent="0.2">
      <c r="A455" s="246"/>
      <c r="B455" s="233"/>
      <c r="C455" s="242"/>
      <c r="D455" s="50"/>
      <c r="E455" s="248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  <c r="GG455" s="50"/>
      <c r="GH455" s="50"/>
      <c r="GI455" s="50"/>
      <c r="GJ455" s="50"/>
      <c r="GK455" s="50"/>
      <c r="GL455" s="50"/>
      <c r="GM455" s="50"/>
      <c r="GN455" s="50"/>
      <c r="GO455" s="50"/>
      <c r="GP455" s="50"/>
      <c r="GQ455" s="50"/>
      <c r="GR455" s="50"/>
      <c r="GS455" s="50"/>
      <c r="GT455" s="50"/>
      <c r="GU455" s="50"/>
      <c r="GV455" s="50"/>
      <c r="GW455" s="50"/>
      <c r="GX455" s="50"/>
      <c r="GY455" s="50"/>
      <c r="GZ455" s="50"/>
      <c r="HA455" s="50"/>
      <c r="HB455" s="50"/>
      <c r="HC455" s="50"/>
      <c r="HD455" s="50"/>
      <c r="HE455" s="50"/>
      <c r="HF455" s="50"/>
      <c r="HG455" s="50"/>
      <c r="HH455" s="50"/>
      <c r="HI455" s="50"/>
      <c r="HJ455" s="50"/>
      <c r="HK455" s="50"/>
      <c r="HL455" s="50"/>
      <c r="HM455" s="50"/>
      <c r="HN455" s="50"/>
      <c r="HO455" s="50"/>
      <c r="HP455" s="50"/>
      <c r="HQ455" s="50"/>
      <c r="HR455" s="50"/>
      <c r="HS455" s="50"/>
      <c r="HT455" s="50"/>
      <c r="HU455" s="50"/>
      <c r="HV455" s="50"/>
      <c r="HW455" s="50"/>
      <c r="HX455" s="50"/>
      <c r="HY455" s="50"/>
      <c r="HZ455" s="50"/>
      <c r="IA455" s="50"/>
      <c r="IB455" s="50"/>
      <c r="IC455" s="50"/>
      <c r="ID455" s="50"/>
      <c r="IE455" s="50"/>
      <c r="IF455" s="50"/>
      <c r="IG455" s="50"/>
      <c r="IH455" s="50"/>
      <c r="II455" s="50"/>
      <c r="IJ455" s="50"/>
      <c r="IK455" s="50"/>
      <c r="IL455" s="50"/>
      <c r="IM455" s="50"/>
      <c r="IN455" s="50"/>
      <c r="IO455" s="50"/>
      <c r="IP455" s="50"/>
      <c r="IQ455" s="50"/>
      <c r="IR455" s="50"/>
      <c r="IS455" s="50"/>
      <c r="IT455" s="50"/>
      <c r="IU455" s="50"/>
      <c r="IV455" s="50"/>
    </row>
    <row r="456" spans="1:256" s="249" customFormat="1" x14ac:dyDescent="0.2">
      <c r="A456" s="246"/>
      <c r="B456" s="233"/>
      <c r="C456" s="242"/>
      <c r="D456" s="50"/>
      <c r="E456" s="248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  <c r="GG456" s="50"/>
      <c r="GH456" s="50"/>
      <c r="GI456" s="50"/>
      <c r="GJ456" s="50"/>
      <c r="GK456" s="50"/>
      <c r="GL456" s="50"/>
      <c r="GM456" s="50"/>
      <c r="GN456" s="50"/>
      <c r="GO456" s="50"/>
      <c r="GP456" s="50"/>
      <c r="GQ456" s="50"/>
      <c r="GR456" s="50"/>
      <c r="GS456" s="50"/>
      <c r="GT456" s="50"/>
      <c r="GU456" s="50"/>
      <c r="GV456" s="50"/>
      <c r="GW456" s="50"/>
      <c r="GX456" s="50"/>
      <c r="GY456" s="50"/>
      <c r="GZ456" s="50"/>
      <c r="HA456" s="50"/>
      <c r="HB456" s="50"/>
      <c r="HC456" s="50"/>
      <c r="HD456" s="50"/>
      <c r="HE456" s="50"/>
      <c r="HF456" s="50"/>
      <c r="HG456" s="50"/>
      <c r="HH456" s="50"/>
      <c r="HI456" s="50"/>
      <c r="HJ456" s="50"/>
      <c r="HK456" s="50"/>
      <c r="HL456" s="50"/>
      <c r="HM456" s="50"/>
      <c r="HN456" s="50"/>
      <c r="HO456" s="50"/>
      <c r="HP456" s="50"/>
      <c r="HQ456" s="50"/>
      <c r="HR456" s="50"/>
      <c r="HS456" s="50"/>
      <c r="HT456" s="50"/>
      <c r="HU456" s="50"/>
      <c r="HV456" s="50"/>
      <c r="HW456" s="50"/>
      <c r="HX456" s="50"/>
      <c r="HY456" s="50"/>
      <c r="HZ456" s="50"/>
      <c r="IA456" s="50"/>
      <c r="IB456" s="50"/>
      <c r="IC456" s="50"/>
      <c r="ID456" s="50"/>
      <c r="IE456" s="50"/>
      <c r="IF456" s="50"/>
      <c r="IG456" s="50"/>
      <c r="IH456" s="50"/>
      <c r="II456" s="50"/>
      <c r="IJ456" s="50"/>
      <c r="IK456" s="50"/>
      <c r="IL456" s="50"/>
      <c r="IM456" s="50"/>
      <c r="IN456" s="50"/>
      <c r="IO456" s="50"/>
      <c r="IP456" s="50"/>
      <c r="IQ456" s="50"/>
      <c r="IR456" s="50"/>
      <c r="IS456" s="50"/>
      <c r="IT456" s="50"/>
      <c r="IU456" s="50"/>
      <c r="IV456" s="50"/>
    </row>
    <row r="457" spans="1:256" s="249" customFormat="1" x14ac:dyDescent="0.2">
      <c r="A457" s="246"/>
      <c r="B457" s="233"/>
      <c r="C457" s="242"/>
      <c r="D457" s="50"/>
      <c r="E457" s="248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  <c r="GG457" s="50"/>
      <c r="GH457" s="50"/>
      <c r="GI457" s="50"/>
      <c r="GJ457" s="50"/>
      <c r="GK457" s="50"/>
      <c r="GL457" s="50"/>
      <c r="GM457" s="50"/>
      <c r="GN457" s="50"/>
      <c r="GO457" s="50"/>
      <c r="GP457" s="50"/>
      <c r="GQ457" s="50"/>
      <c r="GR457" s="50"/>
      <c r="GS457" s="50"/>
      <c r="GT457" s="50"/>
      <c r="GU457" s="50"/>
      <c r="GV457" s="50"/>
      <c r="GW457" s="50"/>
      <c r="GX457" s="50"/>
      <c r="GY457" s="50"/>
      <c r="GZ457" s="50"/>
      <c r="HA457" s="50"/>
      <c r="HB457" s="50"/>
      <c r="HC457" s="50"/>
      <c r="HD457" s="50"/>
      <c r="HE457" s="50"/>
      <c r="HF457" s="50"/>
      <c r="HG457" s="50"/>
      <c r="HH457" s="50"/>
      <c r="HI457" s="50"/>
      <c r="HJ457" s="50"/>
      <c r="HK457" s="50"/>
      <c r="HL457" s="50"/>
      <c r="HM457" s="50"/>
      <c r="HN457" s="50"/>
      <c r="HO457" s="50"/>
      <c r="HP457" s="50"/>
      <c r="HQ457" s="50"/>
      <c r="HR457" s="50"/>
      <c r="HS457" s="50"/>
      <c r="HT457" s="50"/>
      <c r="HU457" s="50"/>
      <c r="HV457" s="50"/>
      <c r="HW457" s="50"/>
      <c r="HX457" s="50"/>
      <c r="HY457" s="50"/>
      <c r="HZ457" s="50"/>
      <c r="IA457" s="50"/>
      <c r="IB457" s="50"/>
      <c r="IC457" s="50"/>
      <c r="ID457" s="50"/>
      <c r="IE457" s="50"/>
      <c r="IF457" s="50"/>
      <c r="IG457" s="50"/>
      <c r="IH457" s="50"/>
      <c r="II457" s="50"/>
      <c r="IJ457" s="50"/>
      <c r="IK457" s="50"/>
      <c r="IL457" s="50"/>
      <c r="IM457" s="50"/>
      <c r="IN457" s="50"/>
      <c r="IO457" s="50"/>
      <c r="IP457" s="50"/>
      <c r="IQ457" s="50"/>
      <c r="IR457" s="50"/>
      <c r="IS457" s="50"/>
      <c r="IT457" s="50"/>
      <c r="IU457" s="50"/>
      <c r="IV457" s="50"/>
    </row>
    <row r="458" spans="1:256" s="249" customFormat="1" x14ac:dyDescent="0.2">
      <c r="A458" s="246"/>
      <c r="B458" s="233"/>
      <c r="C458" s="242"/>
      <c r="D458" s="50"/>
      <c r="E458" s="248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  <c r="GG458" s="50"/>
      <c r="GH458" s="50"/>
      <c r="GI458" s="50"/>
      <c r="GJ458" s="50"/>
      <c r="GK458" s="50"/>
      <c r="GL458" s="50"/>
      <c r="GM458" s="50"/>
      <c r="GN458" s="50"/>
      <c r="GO458" s="50"/>
      <c r="GP458" s="50"/>
      <c r="GQ458" s="50"/>
      <c r="GR458" s="50"/>
      <c r="GS458" s="50"/>
      <c r="GT458" s="50"/>
      <c r="GU458" s="50"/>
      <c r="GV458" s="50"/>
      <c r="GW458" s="50"/>
      <c r="GX458" s="50"/>
      <c r="GY458" s="50"/>
      <c r="GZ458" s="50"/>
      <c r="HA458" s="50"/>
      <c r="HB458" s="50"/>
      <c r="HC458" s="50"/>
      <c r="HD458" s="50"/>
      <c r="HE458" s="50"/>
      <c r="HF458" s="50"/>
      <c r="HG458" s="50"/>
      <c r="HH458" s="50"/>
      <c r="HI458" s="50"/>
      <c r="HJ458" s="50"/>
      <c r="HK458" s="50"/>
      <c r="HL458" s="50"/>
      <c r="HM458" s="50"/>
      <c r="HN458" s="50"/>
      <c r="HO458" s="50"/>
      <c r="HP458" s="50"/>
      <c r="HQ458" s="50"/>
      <c r="HR458" s="50"/>
      <c r="HS458" s="50"/>
      <c r="HT458" s="50"/>
      <c r="HU458" s="50"/>
      <c r="HV458" s="50"/>
      <c r="HW458" s="50"/>
      <c r="HX458" s="50"/>
      <c r="HY458" s="50"/>
      <c r="HZ458" s="50"/>
      <c r="IA458" s="50"/>
      <c r="IB458" s="50"/>
      <c r="IC458" s="50"/>
      <c r="ID458" s="50"/>
      <c r="IE458" s="50"/>
      <c r="IF458" s="50"/>
      <c r="IG458" s="50"/>
      <c r="IH458" s="50"/>
      <c r="II458" s="50"/>
      <c r="IJ458" s="50"/>
      <c r="IK458" s="50"/>
      <c r="IL458" s="50"/>
      <c r="IM458" s="50"/>
      <c r="IN458" s="50"/>
      <c r="IO458" s="50"/>
      <c r="IP458" s="50"/>
      <c r="IQ458" s="50"/>
      <c r="IR458" s="50"/>
      <c r="IS458" s="50"/>
      <c r="IT458" s="50"/>
      <c r="IU458" s="50"/>
      <c r="IV458" s="50"/>
    </row>
    <row r="459" spans="1:256" s="249" customFormat="1" x14ac:dyDescent="0.2">
      <c r="A459" s="246"/>
      <c r="B459" s="233"/>
      <c r="C459" s="242"/>
      <c r="D459" s="50"/>
      <c r="E459" s="248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  <c r="GG459" s="50"/>
      <c r="GH459" s="50"/>
      <c r="GI459" s="50"/>
      <c r="GJ459" s="50"/>
      <c r="GK459" s="50"/>
      <c r="GL459" s="50"/>
      <c r="GM459" s="50"/>
      <c r="GN459" s="50"/>
      <c r="GO459" s="50"/>
      <c r="GP459" s="50"/>
      <c r="GQ459" s="50"/>
      <c r="GR459" s="50"/>
      <c r="GS459" s="50"/>
      <c r="GT459" s="50"/>
      <c r="GU459" s="50"/>
      <c r="GV459" s="50"/>
      <c r="GW459" s="50"/>
      <c r="GX459" s="50"/>
      <c r="GY459" s="50"/>
      <c r="GZ459" s="50"/>
      <c r="HA459" s="50"/>
      <c r="HB459" s="50"/>
      <c r="HC459" s="50"/>
      <c r="HD459" s="50"/>
      <c r="HE459" s="50"/>
      <c r="HF459" s="50"/>
      <c r="HG459" s="50"/>
      <c r="HH459" s="50"/>
      <c r="HI459" s="50"/>
      <c r="HJ459" s="50"/>
      <c r="HK459" s="50"/>
      <c r="HL459" s="50"/>
      <c r="HM459" s="50"/>
      <c r="HN459" s="50"/>
      <c r="HO459" s="50"/>
      <c r="HP459" s="50"/>
      <c r="HQ459" s="50"/>
      <c r="HR459" s="50"/>
      <c r="HS459" s="50"/>
      <c r="HT459" s="50"/>
      <c r="HU459" s="50"/>
      <c r="HV459" s="50"/>
      <c r="HW459" s="50"/>
      <c r="HX459" s="50"/>
      <c r="HY459" s="50"/>
      <c r="HZ459" s="50"/>
      <c r="IA459" s="50"/>
      <c r="IB459" s="50"/>
      <c r="IC459" s="50"/>
      <c r="ID459" s="50"/>
      <c r="IE459" s="50"/>
      <c r="IF459" s="50"/>
      <c r="IG459" s="50"/>
      <c r="IH459" s="50"/>
      <c r="II459" s="50"/>
      <c r="IJ459" s="50"/>
      <c r="IK459" s="50"/>
      <c r="IL459" s="50"/>
      <c r="IM459" s="50"/>
      <c r="IN459" s="50"/>
      <c r="IO459" s="50"/>
      <c r="IP459" s="50"/>
      <c r="IQ459" s="50"/>
      <c r="IR459" s="50"/>
      <c r="IS459" s="50"/>
      <c r="IT459" s="50"/>
      <c r="IU459" s="50"/>
      <c r="IV459" s="50"/>
    </row>
    <row r="460" spans="1:256" s="249" customFormat="1" x14ac:dyDescent="0.2">
      <c r="A460" s="246"/>
      <c r="B460" s="233"/>
      <c r="C460" s="242"/>
      <c r="D460" s="50"/>
      <c r="E460" s="248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  <c r="GG460" s="50"/>
      <c r="GH460" s="50"/>
      <c r="GI460" s="50"/>
      <c r="GJ460" s="50"/>
      <c r="GK460" s="50"/>
      <c r="GL460" s="50"/>
      <c r="GM460" s="50"/>
      <c r="GN460" s="50"/>
      <c r="GO460" s="50"/>
      <c r="GP460" s="50"/>
      <c r="GQ460" s="50"/>
      <c r="GR460" s="50"/>
      <c r="GS460" s="50"/>
      <c r="GT460" s="50"/>
      <c r="GU460" s="50"/>
      <c r="GV460" s="50"/>
      <c r="GW460" s="50"/>
      <c r="GX460" s="50"/>
      <c r="GY460" s="50"/>
      <c r="GZ460" s="50"/>
      <c r="HA460" s="50"/>
      <c r="HB460" s="50"/>
      <c r="HC460" s="50"/>
      <c r="HD460" s="50"/>
      <c r="HE460" s="50"/>
      <c r="HF460" s="50"/>
      <c r="HG460" s="50"/>
      <c r="HH460" s="50"/>
      <c r="HI460" s="50"/>
      <c r="HJ460" s="50"/>
      <c r="HK460" s="50"/>
      <c r="HL460" s="50"/>
      <c r="HM460" s="50"/>
      <c r="HN460" s="50"/>
      <c r="HO460" s="50"/>
      <c r="HP460" s="50"/>
      <c r="HQ460" s="50"/>
      <c r="HR460" s="50"/>
      <c r="HS460" s="50"/>
      <c r="HT460" s="50"/>
      <c r="HU460" s="50"/>
      <c r="HV460" s="50"/>
      <c r="HW460" s="50"/>
      <c r="HX460" s="50"/>
      <c r="HY460" s="50"/>
      <c r="HZ460" s="50"/>
      <c r="IA460" s="50"/>
      <c r="IB460" s="50"/>
      <c r="IC460" s="50"/>
      <c r="ID460" s="50"/>
      <c r="IE460" s="50"/>
      <c r="IF460" s="50"/>
      <c r="IG460" s="50"/>
      <c r="IH460" s="50"/>
      <c r="II460" s="50"/>
      <c r="IJ460" s="50"/>
      <c r="IK460" s="50"/>
      <c r="IL460" s="50"/>
      <c r="IM460" s="50"/>
      <c r="IN460" s="50"/>
      <c r="IO460" s="50"/>
      <c r="IP460" s="50"/>
      <c r="IQ460" s="50"/>
      <c r="IR460" s="50"/>
      <c r="IS460" s="50"/>
      <c r="IT460" s="50"/>
      <c r="IU460" s="50"/>
      <c r="IV460" s="50"/>
    </row>
    <row r="461" spans="1:256" s="249" customFormat="1" x14ac:dyDescent="0.2">
      <c r="A461" s="246"/>
      <c r="B461" s="233"/>
      <c r="C461" s="242"/>
      <c r="D461" s="50"/>
      <c r="E461" s="248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  <c r="GG461" s="50"/>
      <c r="GH461" s="50"/>
      <c r="GI461" s="50"/>
      <c r="GJ461" s="50"/>
      <c r="GK461" s="50"/>
      <c r="GL461" s="50"/>
      <c r="GM461" s="50"/>
      <c r="GN461" s="50"/>
      <c r="GO461" s="50"/>
      <c r="GP461" s="50"/>
      <c r="GQ461" s="50"/>
      <c r="GR461" s="50"/>
      <c r="GS461" s="50"/>
      <c r="GT461" s="50"/>
      <c r="GU461" s="50"/>
      <c r="GV461" s="50"/>
      <c r="GW461" s="50"/>
      <c r="GX461" s="50"/>
      <c r="GY461" s="50"/>
      <c r="GZ461" s="50"/>
      <c r="HA461" s="50"/>
      <c r="HB461" s="50"/>
      <c r="HC461" s="50"/>
      <c r="HD461" s="50"/>
      <c r="HE461" s="50"/>
      <c r="HF461" s="50"/>
      <c r="HG461" s="50"/>
      <c r="HH461" s="50"/>
      <c r="HI461" s="50"/>
      <c r="HJ461" s="50"/>
      <c r="HK461" s="50"/>
      <c r="HL461" s="50"/>
      <c r="HM461" s="50"/>
      <c r="HN461" s="50"/>
      <c r="HO461" s="50"/>
      <c r="HP461" s="50"/>
      <c r="HQ461" s="50"/>
      <c r="HR461" s="50"/>
      <c r="HS461" s="50"/>
      <c r="HT461" s="50"/>
      <c r="HU461" s="50"/>
      <c r="HV461" s="50"/>
      <c r="HW461" s="50"/>
      <c r="HX461" s="50"/>
      <c r="HY461" s="50"/>
      <c r="HZ461" s="50"/>
      <c r="IA461" s="50"/>
      <c r="IB461" s="50"/>
      <c r="IC461" s="50"/>
      <c r="ID461" s="50"/>
      <c r="IE461" s="50"/>
      <c r="IF461" s="50"/>
      <c r="IG461" s="50"/>
      <c r="IH461" s="50"/>
      <c r="II461" s="50"/>
      <c r="IJ461" s="50"/>
      <c r="IK461" s="50"/>
      <c r="IL461" s="50"/>
      <c r="IM461" s="50"/>
      <c r="IN461" s="50"/>
      <c r="IO461" s="50"/>
      <c r="IP461" s="50"/>
      <c r="IQ461" s="50"/>
      <c r="IR461" s="50"/>
      <c r="IS461" s="50"/>
      <c r="IT461" s="50"/>
      <c r="IU461" s="50"/>
      <c r="IV461" s="50"/>
    </row>
    <row r="462" spans="1:256" s="249" customFormat="1" x14ac:dyDescent="0.2">
      <c r="A462" s="246"/>
      <c r="B462" s="233"/>
      <c r="C462" s="242"/>
      <c r="D462" s="50"/>
      <c r="E462" s="248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  <c r="GG462" s="50"/>
      <c r="GH462" s="50"/>
      <c r="GI462" s="50"/>
      <c r="GJ462" s="50"/>
      <c r="GK462" s="50"/>
      <c r="GL462" s="50"/>
      <c r="GM462" s="50"/>
      <c r="GN462" s="50"/>
      <c r="GO462" s="50"/>
      <c r="GP462" s="50"/>
      <c r="GQ462" s="50"/>
      <c r="GR462" s="50"/>
      <c r="GS462" s="50"/>
      <c r="GT462" s="50"/>
      <c r="GU462" s="50"/>
      <c r="GV462" s="50"/>
      <c r="GW462" s="50"/>
      <c r="GX462" s="50"/>
      <c r="GY462" s="50"/>
      <c r="GZ462" s="50"/>
      <c r="HA462" s="50"/>
      <c r="HB462" s="50"/>
      <c r="HC462" s="50"/>
      <c r="HD462" s="50"/>
      <c r="HE462" s="50"/>
      <c r="HF462" s="50"/>
      <c r="HG462" s="50"/>
      <c r="HH462" s="50"/>
      <c r="HI462" s="50"/>
      <c r="HJ462" s="50"/>
      <c r="HK462" s="50"/>
      <c r="HL462" s="50"/>
      <c r="HM462" s="50"/>
      <c r="HN462" s="50"/>
      <c r="HO462" s="50"/>
      <c r="HP462" s="50"/>
      <c r="HQ462" s="50"/>
      <c r="HR462" s="50"/>
      <c r="HS462" s="50"/>
      <c r="HT462" s="50"/>
      <c r="HU462" s="50"/>
      <c r="HV462" s="50"/>
      <c r="HW462" s="50"/>
      <c r="HX462" s="50"/>
      <c r="HY462" s="50"/>
      <c r="HZ462" s="50"/>
      <c r="IA462" s="50"/>
      <c r="IB462" s="50"/>
      <c r="IC462" s="50"/>
      <c r="ID462" s="50"/>
      <c r="IE462" s="50"/>
      <c r="IF462" s="50"/>
      <c r="IG462" s="50"/>
      <c r="IH462" s="50"/>
      <c r="II462" s="50"/>
      <c r="IJ462" s="50"/>
      <c r="IK462" s="50"/>
      <c r="IL462" s="50"/>
      <c r="IM462" s="50"/>
      <c r="IN462" s="50"/>
      <c r="IO462" s="50"/>
      <c r="IP462" s="50"/>
      <c r="IQ462" s="50"/>
      <c r="IR462" s="50"/>
      <c r="IS462" s="50"/>
      <c r="IT462" s="50"/>
      <c r="IU462" s="50"/>
      <c r="IV462" s="50"/>
    </row>
    <row r="463" spans="1:256" s="249" customFormat="1" x14ac:dyDescent="0.2">
      <c r="A463" s="246"/>
      <c r="B463" s="233"/>
      <c r="C463" s="242"/>
      <c r="D463" s="50"/>
      <c r="E463" s="248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  <c r="GG463" s="50"/>
      <c r="GH463" s="50"/>
      <c r="GI463" s="50"/>
      <c r="GJ463" s="50"/>
      <c r="GK463" s="50"/>
      <c r="GL463" s="50"/>
      <c r="GM463" s="50"/>
      <c r="GN463" s="50"/>
      <c r="GO463" s="50"/>
      <c r="GP463" s="50"/>
      <c r="GQ463" s="50"/>
      <c r="GR463" s="50"/>
      <c r="GS463" s="50"/>
      <c r="GT463" s="50"/>
      <c r="GU463" s="50"/>
      <c r="GV463" s="50"/>
      <c r="GW463" s="50"/>
      <c r="GX463" s="50"/>
      <c r="GY463" s="50"/>
      <c r="GZ463" s="50"/>
      <c r="HA463" s="50"/>
      <c r="HB463" s="50"/>
      <c r="HC463" s="50"/>
      <c r="HD463" s="50"/>
      <c r="HE463" s="50"/>
      <c r="HF463" s="50"/>
      <c r="HG463" s="50"/>
      <c r="HH463" s="50"/>
      <c r="HI463" s="50"/>
      <c r="HJ463" s="50"/>
      <c r="HK463" s="50"/>
      <c r="HL463" s="50"/>
      <c r="HM463" s="50"/>
      <c r="HN463" s="50"/>
      <c r="HO463" s="50"/>
      <c r="HP463" s="50"/>
      <c r="HQ463" s="50"/>
      <c r="HR463" s="50"/>
      <c r="HS463" s="50"/>
      <c r="HT463" s="50"/>
      <c r="HU463" s="50"/>
      <c r="HV463" s="50"/>
      <c r="HW463" s="50"/>
      <c r="HX463" s="50"/>
      <c r="HY463" s="50"/>
      <c r="HZ463" s="50"/>
      <c r="IA463" s="50"/>
      <c r="IB463" s="50"/>
      <c r="IC463" s="50"/>
      <c r="ID463" s="50"/>
      <c r="IE463" s="50"/>
      <c r="IF463" s="50"/>
      <c r="IG463" s="50"/>
      <c r="IH463" s="50"/>
      <c r="II463" s="50"/>
      <c r="IJ463" s="50"/>
      <c r="IK463" s="50"/>
      <c r="IL463" s="50"/>
      <c r="IM463" s="50"/>
      <c r="IN463" s="50"/>
      <c r="IO463" s="50"/>
      <c r="IP463" s="50"/>
      <c r="IQ463" s="50"/>
      <c r="IR463" s="50"/>
      <c r="IS463" s="50"/>
      <c r="IT463" s="50"/>
      <c r="IU463" s="50"/>
      <c r="IV463" s="50"/>
    </row>
    <row r="464" spans="1:256" s="249" customFormat="1" x14ac:dyDescent="0.2">
      <c r="A464" s="246"/>
      <c r="B464" s="233"/>
      <c r="C464" s="242"/>
      <c r="D464" s="50"/>
      <c r="E464" s="248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  <c r="GG464" s="50"/>
      <c r="GH464" s="50"/>
      <c r="GI464" s="50"/>
      <c r="GJ464" s="50"/>
      <c r="GK464" s="50"/>
      <c r="GL464" s="50"/>
      <c r="GM464" s="50"/>
      <c r="GN464" s="50"/>
      <c r="GO464" s="50"/>
      <c r="GP464" s="50"/>
      <c r="GQ464" s="50"/>
      <c r="GR464" s="50"/>
      <c r="GS464" s="50"/>
      <c r="GT464" s="50"/>
      <c r="GU464" s="50"/>
      <c r="GV464" s="50"/>
      <c r="GW464" s="50"/>
      <c r="GX464" s="50"/>
      <c r="GY464" s="50"/>
      <c r="GZ464" s="50"/>
      <c r="HA464" s="50"/>
      <c r="HB464" s="50"/>
      <c r="HC464" s="50"/>
      <c r="HD464" s="50"/>
      <c r="HE464" s="50"/>
      <c r="HF464" s="50"/>
      <c r="HG464" s="50"/>
      <c r="HH464" s="50"/>
      <c r="HI464" s="50"/>
      <c r="HJ464" s="50"/>
      <c r="HK464" s="50"/>
      <c r="HL464" s="50"/>
      <c r="HM464" s="50"/>
      <c r="HN464" s="50"/>
      <c r="HO464" s="50"/>
      <c r="HP464" s="50"/>
      <c r="HQ464" s="50"/>
      <c r="HR464" s="50"/>
      <c r="HS464" s="50"/>
      <c r="HT464" s="50"/>
      <c r="HU464" s="50"/>
      <c r="HV464" s="50"/>
      <c r="HW464" s="50"/>
      <c r="HX464" s="50"/>
      <c r="HY464" s="50"/>
      <c r="HZ464" s="50"/>
      <c r="IA464" s="50"/>
      <c r="IB464" s="50"/>
      <c r="IC464" s="50"/>
      <c r="ID464" s="50"/>
      <c r="IE464" s="50"/>
      <c r="IF464" s="50"/>
      <c r="IG464" s="50"/>
      <c r="IH464" s="50"/>
      <c r="II464" s="50"/>
      <c r="IJ464" s="50"/>
      <c r="IK464" s="50"/>
      <c r="IL464" s="50"/>
      <c r="IM464" s="50"/>
      <c r="IN464" s="50"/>
      <c r="IO464" s="50"/>
      <c r="IP464" s="50"/>
      <c r="IQ464" s="50"/>
      <c r="IR464" s="50"/>
      <c r="IS464" s="50"/>
      <c r="IT464" s="50"/>
      <c r="IU464" s="50"/>
      <c r="IV464" s="50"/>
    </row>
    <row r="465" spans="1:256" s="249" customFormat="1" x14ac:dyDescent="0.2">
      <c r="A465" s="246"/>
      <c r="B465" s="233"/>
      <c r="C465" s="242"/>
      <c r="D465" s="50"/>
      <c r="E465" s="248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  <c r="GG465" s="50"/>
      <c r="GH465" s="50"/>
      <c r="GI465" s="50"/>
      <c r="GJ465" s="50"/>
      <c r="GK465" s="50"/>
      <c r="GL465" s="50"/>
      <c r="GM465" s="50"/>
      <c r="GN465" s="50"/>
      <c r="GO465" s="50"/>
      <c r="GP465" s="50"/>
      <c r="GQ465" s="50"/>
      <c r="GR465" s="50"/>
      <c r="GS465" s="50"/>
      <c r="GT465" s="50"/>
      <c r="GU465" s="50"/>
      <c r="GV465" s="50"/>
      <c r="GW465" s="50"/>
      <c r="GX465" s="50"/>
      <c r="GY465" s="50"/>
      <c r="GZ465" s="50"/>
      <c r="HA465" s="50"/>
      <c r="HB465" s="50"/>
      <c r="HC465" s="50"/>
      <c r="HD465" s="50"/>
      <c r="HE465" s="50"/>
      <c r="HF465" s="50"/>
      <c r="HG465" s="50"/>
      <c r="HH465" s="50"/>
      <c r="HI465" s="50"/>
      <c r="HJ465" s="50"/>
      <c r="HK465" s="50"/>
      <c r="HL465" s="50"/>
      <c r="HM465" s="50"/>
      <c r="HN465" s="50"/>
      <c r="HO465" s="50"/>
      <c r="HP465" s="50"/>
      <c r="HQ465" s="50"/>
      <c r="HR465" s="50"/>
      <c r="HS465" s="50"/>
      <c r="HT465" s="50"/>
      <c r="HU465" s="50"/>
      <c r="HV465" s="50"/>
      <c r="HW465" s="50"/>
      <c r="HX465" s="50"/>
      <c r="HY465" s="50"/>
      <c r="HZ465" s="50"/>
      <c r="IA465" s="50"/>
      <c r="IB465" s="50"/>
      <c r="IC465" s="50"/>
      <c r="ID465" s="50"/>
      <c r="IE465" s="50"/>
      <c r="IF465" s="50"/>
      <c r="IG465" s="50"/>
      <c r="IH465" s="50"/>
      <c r="II465" s="50"/>
      <c r="IJ465" s="50"/>
      <c r="IK465" s="50"/>
      <c r="IL465" s="50"/>
      <c r="IM465" s="50"/>
      <c r="IN465" s="50"/>
      <c r="IO465" s="50"/>
      <c r="IP465" s="50"/>
      <c r="IQ465" s="50"/>
      <c r="IR465" s="50"/>
      <c r="IS465" s="50"/>
      <c r="IT465" s="50"/>
      <c r="IU465" s="50"/>
      <c r="IV465" s="50"/>
    </row>
    <row r="466" spans="1:256" s="249" customFormat="1" x14ac:dyDescent="0.2">
      <c r="A466" s="246"/>
      <c r="B466" s="233"/>
      <c r="C466" s="242"/>
      <c r="D466" s="50"/>
      <c r="E466" s="248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  <c r="GG466" s="50"/>
      <c r="GH466" s="50"/>
      <c r="GI466" s="50"/>
      <c r="GJ466" s="50"/>
      <c r="GK466" s="50"/>
      <c r="GL466" s="50"/>
      <c r="GM466" s="50"/>
      <c r="GN466" s="50"/>
      <c r="GO466" s="50"/>
      <c r="GP466" s="50"/>
      <c r="GQ466" s="50"/>
      <c r="GR466" s="50"/>
      <c r="GS466" s="50"/>
      <c r="GT466" s="50"/>
      <c r="GU466" s="50"/>
      <c r="GV466" s="50"/>
      <c r="GW466" s="50"/>
      <c r="GX466" s="50"/>
      <c r="GY466" s="50"/>
      <c r="GZ466" s="50"/>
      <c r="HA466" s="50"/>
      <c r="HB466" s="50"/>
      <c r="HC466" s="50"/>
      <c r="HD466" s="50"/>
      <c r="HE466" s="50"/>
      <c r="HF466" s="50"/>
      <c r="HG466" s="50"/>
      <c r="HH466" s="50"/>
      <c r="HI466" s="50"/>
      <c r="HJ466" s="50"/>
      <c r="HK466" s="50"/>
      <c r="HL466" s="50"/>
      <c r="HM466" s="50"/>
      <c r="HN466" s="50"/>
      <c r="HO466" s="50"/>
      <c r="HP466" s="50"/>
      <c r="HQ466" s="50"/>
      <c r="HR466" s="50"/>
      <c r="HS466" s="50"/>
      <c r="HT466" s="50"/>
      <c r="HU466" s="50"/>
      <c r="HV466" s="50"/>
      <c r="HW466" s="50"/>
      <c r="HX466" s="50"/>
      <c r="HY466" s="50"/>
      <c r="HZ466" s="50"/>
      <c r="IA466" s="50"/>
      <c r="IB466" s="50"/>
      <c r="IC466" s="50"/>
      <c r="ID466" s="50"/>
      <c r="IE466" s="50"/>
      <c r="IF466" s="50"/>
      <c r="IG466" s="50"/>
      <c r="IH466" s="50"/>
      <c r="II466" s="50"/>
      <c r="IJ466" s="50"/>
      <c r="IK466" s="50"/>
      <c r="IL466" s="50"/>
      <c r="IM466" s="50"/>
      <c r="IN466" s="50"/>
      <c r="IO466" s="50"/>
      <c r="IP466" s="50"/>
      <c r="IQ466" s="50"/>
      <c r="IR466" s="50"/>
      <c r="IS466" s="50"/>
      <c r="IT466" s="50"/>
      <c r="IU466" s="50"/>
      <c r="IV466" s="50"/>
    </row>
    <row r="467" spans="1:256" s="249" customFormat="1" x14ac:dyDescent="0.2">
      <c r="A467" s="246"/>
      <c r="B467" s="233"/>
      <c r="C467" s="242"/>
      <c r="D467" s="50"/>
      <c r="E467" s="248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  <c r="GG467" s="50"/>
      <c r="GH467" s="50"/>
      <c r="GI467" s="50"/>
      <c r="GJ467" s="50"/>
      <c r="GK467" s="50"/>
      <c r="GL467" s="50"/>
      <c r="GM467" s="50"/>
      <c r="GN467" s="50"/>
      <c r="GO467" s="50"/>
      <c r="GP467" s="50"/>
      <c r="GQ467" s="50"/>
      <c r="GR467" s="50"/>
      <c r="GS467" s="50"/>
      <c r="GT467" s="50"/>
      <c r="GU467" s="50"/>
      <c r="GV467" s="50"/>
      <c r="GW467" s="50"/>
      <c r="GX467" s="50"/>
      <c r="GY467" s="50"/>
      <c r="GZ467" s="50"/>
      <c r="HA467" s="50"/>
      <c r="HB467" s="50"/>
      <c r="HC467" s="50"/>
      <c r="HD467" s="50"/>
      <c r="HE467" s="50"/>
      <c r="HF467" s="50"/>
      <c r="HG467" s="50"/>
      <c r="HH467" s="50"/>
      <c r="HI467" s="50"/>
      <c r="HJ467" s="50"/>
      <c r="HK467" s="50"/>
      <c r="HL467" s="50"/>
      <c r="HM467" s="50"/>
      <c r="HN467" s="50"/>
      <c r="HO467" s="50"/>
      <c r="HP467" s="50"/>
      <c r="HQ467" s="50"/>
      <c r="HR467" s="50"/>
      <c r="HS467" s="50"/>
      <c r="HT467" s="50"/>
      <c r="HU467" s="50"/>
      <c r="HV467" s="50"/>
      <c r="HW467" s="50"/>
      <c r="HX467" s="50"/>
      <c r="HY467" s="50"/>
      <c r="HZ467" s="50"/>
      <c r="IA467" s="50"/>
      <c r="IB467" s="50"/>
      <c r="IC467" s="50"/>
      <c r="ID467" s="50"/>
      <c r="IE467" s="50"/>
      <c r="IF467" s="50"/>
      <c r="IG467" s="50"/>
      <c r="IH467" s="50"/>
      <c r="II467" s="50"/>
      <c r="IJ467" s="50"/>
      <c r="IK467" s="50"/>
      <c r="IL467" s="50"/>
      <c r="IM467" s="50"/>
      <c r="IN467" s="50"/>
      <c r="IO467" s="50"/>
      <c r="IP467" s="50"/>
      <c r="IQ467" s="50"/>
      <c r="IR467" s="50"/>
      <c r="IS467" s="50"/>
      <c r="IT467" s="50"/>
      <c r="IU467" s="50"/>
      <c r="IV467" s="50"/>
    </row>
    <row r="468" spans="1:256" s="249" customFormat="1" x14ac:dyDescent="0.2">
      <c r="A468" s="246"/>
      <c r="B468" s="233"/>
      <c r="C468" s="242"/>
      <c r="D468" s="50"/>
      <c r="E468" s="248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  <c r="GG468" s="50"/>
      <c r="GH468" s="50"/>
      <c r="GI468" s="50"/>
      <c r="GJ468" s="50"/>
      <c r="GK468" s="50"/>
      <c r="GL468" s="50"/>
      <c r="GM468" s="50"/>
      <c r="GN468" s="50"/>
      <c r="GO468" s="50"/>
      <c r="GP468" s="50"/>
      <c r="GQ468" s="50"/>
      <c r="GR468" s="50"/>
      <c r="GS468" s="50"/>
      <c r="GT468" s="50"/>
      <c r="GU468" s="50"/>
      <c r="GV468" s="50"/>
      <c r="GW468" s="50"/>
      <c r="GX468" s="50"/>
      <c r="GY468" s="50"/>
      <c r="GZ468" s="50"/>
      <c r="HA468" s="50"/>
      <c r="HB468" s="50"/>
      <c r="HC468" s="50"/>
      <c r="HD468" s="50"/>
      <c r="HE468" s="50"/>
      <c r="HF468" s="50"/>
      <c r="HG468" s="50"/>
      <c r="HH468" s="50"/>
      <c r="HI468" s="50"/>
      <c r="HJ468" s="50"/>
      <c r="HK468" s="50"/>
      <c r="HL468" s="50"/>
      <c r="HM468" s="50"/>
      <c r="HN468" s="50"/>
      <c r="HO468" s="50"/>
      <c r="HP468" s="50"/>
      <c r="HQ468" s="50"/>
      <c r="HR468" s="50"/>
      <c r="HS468" s="50"/>
      <c r="HT468" s="50"/>
      <c r="HU468" s="50"/>
      <c r="HV468" s="50"/>
      <c r="HW468" s="50"/>
      <c r="HX468" s="50"/>
      <c r="HY468" s="50"/>
      <c r="HZ468" s="50"/>
      <c r="IA468" s="50"/>
      <c r="IB468" s="50"/>
      <c r="IC468" s="50"/>
      <c r="ID468" s="50"/>
      <c r="IE468" s="50"/>
      <c r="IF468" s="50"/>
      <c r="IG468" s="50"/>
      <c r="IH468" s="50"/>
      <c r="II468" s="50"/>
      <c r="IJ468" s="50"/>
      <c r="IK468" s="50"/>
      <c r="IL468" s="50"/>
      <c r="IM468" s="50"/>
      <c r="IN468" s="50"/>
      <c r="IO468" s="50"/>
      <c r="IP468" s="50"/>
      <c r="IQ468" s="50"/>
      <c r="IR468" s="50"/>
      <c r="IS468" s="50"/>
      <c r="IT468" s="50"/>
      <c r="IU468" s="50"/>
      <c r="IV468" s="50"/>
    </row>
    <row r="469" spans="1:256" s="249" customFormat="1" x14ac:dyDescent="0.2">
      <c r="A469" s="246"/>
      <c r="B469" s="233"/>
      <c r="C469" s="242"/>
      <c r="D469" s="50"/>
      <c r="E469" s="248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  <c r="GG469" s="50"/>
      <c r="GH469" s="50"/>
      <c r="GI469" s="50"/>
      <c r="GJ469" s="50"/>
      <c r="GK469" s="50"/>
      <c r="GL469" s="50"/>
      <c r="GM469" s="50"/>
      <c r="GN469" s="50"/>
      <c r="GO469" s="50"/>
      <c r="GP469" s="50"/>
      <c r="GQ469" s="50"/>
      <c r="GR469" s="50"/>
      <c r="GS469" s="50"/>
      <c r="GT469" s="50"/>
      <c r="GU469" s="50"/>
      <c r="GV469" s="50"/>
      <c r="GW469" s="50"/>
      <c r="GX469" s="50"/>
      <c r="GY469" s="50"/>
      <c r="GZ469" s="50"/>
      <c r="HA469" s="50"/>
      <c r="HB469" s="50"/>
      <c r="HC469" s="50"/>
      <c r="HD469" s="50"/>
      <c r="HE469" s="50"/>
      <c r="HF469" s="50"/>
      <c r="HG469" s="50"/>
      <c r="HH469" s="50"/>
      <c r="HI469" s="50"/>
      <c r="HJ469" s="50"/>
      <c r="HK469" s="50"/>
      <c r="HL469" s="50"/>
      <c r="HM469" s="50"/>
      <c r="HN469" s="50"/>
      <c r="HO469" s="50"/>
      <c r="HP469" s="50"/>
      <c r="HQ469" s="50"/>
      <c r="HR469" s="50"/>
      <c r="HS469" s="50"/>
      <c r="HT469" s="50"/>
      <c r="HU469" s="50"/>
      <c r="HV469" s="50"/>
      <c r="HW469" s="50"/>
      <c r="HX469" s="50"/>
      <c r="HY469" s="50"/>
      <c r="HZ469" s="50"/>
      <c r="IA469" s="50"/>
      <c r="IB469" s="50"/>
      <c r="IC469" s="50"/>
      <c r="ID469" s="50"/>
      <c r="IE469" s="50"/>
      <c r="IF469" s="50"/>
      <c r="IG469" s="50"/>
      <c r="IH469" s="50"/>
      <c r="II469" s="50"/>
      <c r="IJ469" s="50"/>
      <c r="IK469" s="50"/>
      <c r="IL469" s="50"/>
      <c r="IM469" s="50"/>
      <c r="IN469" s="50"/>
      <c r="IO469" s="50"/>
      <c r="IP469" s="50"/>
      <c r="IQ469" s="50"/>
      <c r="IR469" s="50"/>
      <c r="IS469" s="50"/>
      <c r="IT469" s="50"/>
      <c r="IU469" s="50"/>
      <c r="IV469" s="50"/>
    </row>
    <row r="470" spans="1:256" s="249" customFormat="1" x14ac:dyDescent="0.2">
      <c r="A470" s="246"/>
      <c r="B470" s="233"/>
      <c r="C470" s="242"/>
      <c r="D470" s="50"/>
      <c r="E470" s="248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  <c r="GO470" s="50"/>
      <c r="GP470" s="50"/>
      <c r="GQ470" s="50"/>
      <c r="GR470" s="50"/>
      <c r="GS470" s="50"/>
      <c r="GT470" s="50"/>
      <c r="GU470" s="50"/>
      <c r="GV470" s="50"/>
      <c r="GW470" s="50"/>
      <c r="GX470" s="50"/>
      <c r="GY470" s="50"/>
      <c r="GZ470" s="50"/>
      <c r="HA470" s="50"/>
      <c r="HB470" s="50"/>
      <c r="HC470" s="50"/>
      <c r="HD470" s="50"/>
      <c r="HE470" s="50"/>
      <c r="HF470" s="50"/>
      <c r="HG470" s="50"/>
      <c r="HH470" s="50"/>
      <c r="HI470" s="50"/>
      <c r="HJ470" s="50"/>
      <c r="HK470" s="50"/>
      <c r="HL470" s="50"/>
      <c r="HM470" s="50"/>
      <c r="HN470" s="50"/>
      <c r="HO470" s="50"/>
      <c r="HP470" s="50"/>
      <c r="HQ470" s="50"/>
      <c r="HR470" s="50"/>
      <c r="HS470" s="50"/>
      <c r="HT470" s="50"/>
      <c r="HU470" s="50"/>
      <c r="HV470" s="50"/>
      <c r="HW470" s="50"/>
      <c r="HX470" s="50"/>
      <c r="HY470" s="50"/>
      <c r="HZ470" s="50"/>
      <c r="IA470" s="50"/>
      <c r="IB470" s="50"/>
      <c r="IC470" s="50"/>
      <c r="ID470" s="50"/>
      <c r="IE470" s="50"/>
      <c r="IF470" s="50"/>
      <c r="IG470" s="50"/>
      <c r="IH470" s="50"/>
      <c r="II470" s="50"/>
      <c r="IJ470" s="50"/>
      <c r="IK470" s="50"/>
      <c r="IL470" s="50"/>
      <c r="IM470" s="50"/>
      <c r="IN470" s="50"/>
      <c r="IO470" s="50"/>
      <c r="IP470" s="50"/>
      <c r="IQ470" s="50"/>
      <c r="IR470" s="50"/>
      <c r="IS470" s="50"/>
      <c r="IT470" s="50"/>
      <c r="IU470" s="50"/>
      <c r="IV470" s="50"/>
    </row>
    <row r="471" spans="1:256" s="249" customFormat="1" x14ac:dyDescent="0.2">
      <c r="A471" s="246"/>
      <c r="B471" s="233"/>
      <c r="C471" s="242"/>
      <c r="D471" s="50"/>
      <c r="E471" s="248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  <c r="GO471" s="50"/>
      <c r="GP471" s="50"/>
      <c r="GQ471" s="50"/>
      <c r="GR471" s="50"/>
      <c r="GS471" s="50"/>
      <c r="GT471" s="50"/>
      <c r="GU471" s="50"/>
      <c r="GV471" s="50"/>
      <c r="GW471" s="50"/>
      <c r="GX471" s="50"/>
      <c r="GY471" s="50"/>
      <c r="GZ471" s="50"/>
      <c r="HA471" s="50"/>
      <c r="HB471" s="50"/>
      <c r="HC471" s="50"/>
      <c r="HD471" s="50"/>
      <c r="HE471" s="50"/>
      <c r="HF471" s="50"/>
      <c r="HG471" s="50"/>
      <c r="HH471" s="50"/>
      <c r="HI471" s="50"/>
      <c r="HJ471" s="50"/>
      <c r="HK471" s="50"/>
      <c r="HL471" s="50"/>
      <c r="HM471" s="50"/>
      <c r="HN471" s="50"/>
      <c r="HO471" s="50"/>
      <c r="HP471" s="50"/>
      <c r="HQ471" s="50"/>
      <c r="HR471" s="50"/>
      <c r="HS471" s="50"/>
      <c r="HT471" s="50"/>
      <c r="HU471" s="50"/>
      <c r="HV471" s="50"/>
      <c r="HW471" s="50"/>
      <c r="HX471" s="50"/>
      <c r="HY471" s="50"/>
      <c r="HZ471" s="50"/>
      <c r="IA471" s="50"/>
      <c r="IB471" s="50"/>
      <c r="IC471" s="50"/>
      <c r="ID471" s="50"/>
      <c r="IE471" s="50"/>
      <c r="IF471" s="50"/>
      <c r="IG471" s="50"/>
      <c r="IH471" s="50"/>
      <c r="II471" s="50"/>
      <c r="IJ471" s="50"/>
      <c r="IK471" s="50"/>
      <c r="IL471" s="50"/>
      <c r="IM471" s="50"/>
      <c r="IN471" s="50"/>
      <c r="IO471" s="50"/>
      <c r="IP471" s="50"/>
      <c r="IQ471" s="50"/>
      <c r="IR471" s="50"/>
      <c r="IS471" s="50"/>
      <c r="IT471" s="50"/>
      <c r="IU471" s="50"/>
      <c r="IV471" s="50"/>
    </row>
    <row r="472" spans="1:256" s="249" customFormat="1" x14ac:dyDescent="0.2">
      <c r="A472" s="246"/>
      <c r="B472" s="233"/>
      <c r="C472" s="242"/>
      <c r="D472" s="50"/>
      <c r="E472" s="248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  <c r="GG472" s="50"/>
      <c r="GH472" s="50"/>
      <c r="GI472" s="50"/>
      <c r="GJ472" s="50"/>
      <c r="GK472" s="50"/>
      <c r="GL472" s="50"/>
      <c r="GM472" s="50"/>
      <c r="GN472" s="50"/>
      <c r="GO472" s="50"/>
      <c r="GP472" s="50"/>
      <c r="GQ472" s="50"/>
      <c r="GR472" s="50"/>
      <c r="GS472" s="50"/>
      <c r="GT472" s="50"/>
      <c r="GU472" s="50"/>
      <c r="GV472" s="50"/>
      <c r="GW472" s="50"/>
      <c r="GX472" s="50"/>
      <c r="GY472" s="50"/>
      <c r="GZ472" s="50"/>
      <c r="HA472" s="50"/>
      <c r="HB472" s="50"/>
      <c r="HC472" s="50"/>
      <c r="HD472" s="50"/>
      <c r="HE472" s="50"/>
      <c r="HF472" s="50"/>
      <c r="HG472" s="50"/>
      <c r="HH472" s="50"/>
      <c r="HI472" s="50"/>
      <c r="HJ472" s="50"/>
      <c r="HK472" s="50"/>
      <c r="HL472" s="50"/>
      <c r="HM472" s="50"/>
      <c r="HN472" s="50"/>
      <c r="HO472" s="50"/>
      <c r="HP472" s="50"/>
      <c r="HQ472" s="50"/>
      <c r="HR472" s="50"/>
      <c r="HS472" s="50"/>
      <c r="HT472" s="50"/>
      <c r="HU472" s="50"/>
      <c r="HV472" s="50"/>
      <c r="HW472" s="50"/>
      <c r="HX472" s="50"/>
      <c r="HY472" s="50"/>
      <c r="HZ472" s="50"/>
      <c r="IA472" s="50"/>
      <c r="IB472" s="50"/>
      <c r="IC472" s="50"/>
      <c r="ID472" s="50"/>
      <c r="IE472" s="50"/>
      <c r="IF472" s="50"/>
      <c r="IG472" s="50"/>
      <c r="IH472" s="50"/>
      <c r="II472" s="50"/>
      <c r="IJ472" s="50"/>
      <c r="IK472" s="50"/>
      <c r="IL472" s="50"/>
      <c r="IM472" s="50"/>
      <c r="IN472" s="50"/>
      <c r="IO472" s="50"/>
      <c r="IP472" s="50"/>
      <c r="IQ472" s="50"/>
      <c r="IR472" s="50"/>
      <c r="IS472" s="50"/>
      <c r="IT472" s="50"/>
      <c r="IU472" s="50"/>
      <c r="IV472" s="50"/>
    </row>
    <row r="473" spans="1:256" s="249" customFormat="1" x14ac:dyDescent="0.2">
      <c r="A473" s="246"/>
      <c r="B473" s="233"/>
      <c r="C473" s="242"/>
      <c r="D473" s="50"/>
      <c r="E473" s="248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  <c r="GG473" s="50"/>
      <c r="GH473" s="50"/>
      <c r="GI473" s="50"/>
      <c r="GJ473" s="50"/>
      <c r="GK473" s="50"/>
      <c r="GL473" s="50"/>
      <c r="GM473" s="50"/>
      <c r="GN473" s="50"/>
      <c r="GO473" s="50"/>
      <c r="GP473" s="50"/>
      <c r="GQ473" s="50"/>
      <c r="GR473" s="50"/>
      <c r="GS473" s="50"/>
      <c r="GT473" s="50"/>
      <c r="GU473" s="50"/>
      <c r="GV473" s="50"/>
      <c r="GW473" s="50"/>
      <c r="GX473" s="50"/>
      <c r="GY473" s="50"/>
      <c r="GZ473" s="50"/>
      <c r="HA473" s="50"/>
      <c r="HB473" s="50"/>
      <c r="HC473" s="50"/>
      <c r="HD473" s="50"/>
      <c r="HE473" s="50"/>
      <c r="HF473" s="50"/>
      <c r="HG473" s="50"/>
      <c r="HH473" s="50"/>
      <c r="HI473" s="50"/>
      <c r="HJ473" s="50"/>
      <c r="HK473" s="50"/>
      <c r="HL473" s="50"/>
      <c r="HM473" s="50"/>
      <c r="HN473" s="50"/>
      <c r="HO473" s="50"/>
      <c r="HP473" s="50"/>
      <c r="HQ473" s="50"/>
      <c r="HR473" s="50"/>
      <c r="HS473" s="50"/>
      <c r="HT473" s="50"/>
      <c r="HU473" s="50"/>
      <c r="HV473" s="50"/>
      <c r="HW473" s="50"/>
      <c r="HX473" s="50"/>
      <c r="HY473" s="50"/>
      <c r="HZ473" s="50"/>
      <c r="IA473" s="50"/>
      <c r="IB473" s="50"/>
      <c r="IC473" s="50"/>
      <c r="ID473" s="50"/>
      <c r="IE473" s="50"/>
      <c r="IF473" s="50"/>
      <c r="IG473" s="50"/>
      <c r="IH473" s="50"/>
      <c r="II473" s="50"/>
      <c r="IJ473" s="50"/>
      <c r="IK473" s="50"/>
      <c r="IL473" s="50"/>
      <c r="IM473" s="50"/>
      <c r="IN473" s="50"/>
      <c r="IO473" s="50"/>
      <c r="IP473" s="50"/>
      <c r="IQ473" s="50"/>
      <c r="IR473" s="50"/>
      <c r="IS473" s="50"/>
      <c r="IT473" s="50"/>
      <c r="IU473" s="50"/>
      <c r="IV473" s="50"/>
    </row>
    <row r="474" spans="1:256" s="249" customFormat="1" x14ac:dyDescent="0.2">
      <c r="A474" s="246"/>
      <c r="B474" s="233"/>
      <c r="C474" s="242"/>
      <c r="D474" s="50"/>
      <c r="E474" s="248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  <c r="GG474" s="50"/>
      <c r="GH474" s="50"/>
      <c r="GI474" s="50"/>
      <c r="GJ474" s="50"/>
      <c r="GK474" s="50"/>
      <c r="GL474" s="50"/>
      <c r="GM474" s="50"/>
      <c r="GN474" s="50"/>
      <c r="GO474" s="50"/>
      <c r="GP474" s="50"/>
      <c r="GQ474" s="50"/>
      <c r="GR474" s="50"/>
      <c r="GS474" s="50"/>
      <c r="GT474" s="50"/>
      <c r="GU474" s="50"/>
      <c r="GV474" s="50"/>
      <c r="GW474" s="50"/>
      <c r="GX474" s="50"/>
      <c r="GY474" s="50"/>
      <c r="GZ474" s="50"/>
      <c r="HA474" s="50"/>
      <c r="HB474" s="50"/>
      <c r="HC474" s="50"/>
      <c r="HD474" s="50"/>
      <c r="HE474" s="50"/>
      <c r="HF474" s="50"/>
      <c r="HG474" s="50"/>
      <c r="HH474" s="50"/>
      <c r="HI474" s="50"/>
      <c r="HJ474" s="50"/>
      <c r="HK474" s="50"/>
      <c r="HL474" s="50"/>
      <c r="HM474" s="50"/>
      <c r="HN474" s="50"/>
      <c r="HO474" s="50"/>
      <c r="HP474" s="50"/>
      <c r="HQ474" s="50"/>
      <c r="HR474" s="50"/>
      <c r="HS474" s="50"/>
      <c r="HT474" s="50"/>
      <c r="HU474" s="50"/>
      <c r="HV474" s="50"/>
      <c r="HW474" s="50"/>
      <c r="HX474" s="50"/>
      <c r="HY474" s="50"/>
      <c r="HZ474" s="50"/>
      <c r="IA474" s="50"/>
      <c r="IB474" s="50"/>
      <c r="IC474" s="50"/>
      <c r="ID474" s="50"/>
      <c r="IE474" s="50"/>
      <c r="IF474" s="50"/>
      <c r="IG474" s="50"/>
      <c r="IH474" s="50"/>
      <c r="II474" s="50"/>
      <c r="IJ474" s="50"/>
      <c r="IK474" s="50"/>
      <c r="IL474" s="50"/>
      <c r="IM474" s="50"/>
      <c r="IN474" s="50"/>
      <c r="IO474" s="50"/>
      <c r="IP474" s="50"/>
      <c r="IQ474" s="50"/>
      <c r="IR474" s="50"/>
      <c r="IS474" s="50"/>
      <c r="IT474" s="50"/>
      <c r="IU474" s="50"/>
      <c r="IV474" s="50"/>
    </row>
    <row r="475" spans="1:256" s="249" customFormat="1" x14ac:dyDescent="0.2">
      <c r="A475" s="246"/>
      <c r="B475" s="233"/>
      <c r="C475" s="242"/>
      <c r="D475" s="50"/>
      <c r="E475" s="248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  <c r="GG475" s="50"/>
      <c r="GH475" s="50"/>
      <c r="GI475" s="50"/>
      <c r="GJ475" s="50"/>
      <c r="GK475" s="50"/>
      <c r="GL475" s="50"/>
      <c r="GM475" s="50"/>
      <c r="GN475" s="50"/>
      <c r="GO475" s="50"/>
      <c r="GP475" s="50"/>
      <c r="GQ475" s="50"/>
      <c r="GR475" s="50"/>
      <c r="GS475" s="50"/>
      <c r="GT475" s="50"/>
      <c r="GU475" s="50"/>
      <c r="GV475" s="50"/>
      <c r="GW475" s="50"/>
      <c r="GX475" s="50"/>
      <c r="GY475" s="50"/>
      <c r="GZ475" s="50"/>
      <c r="HA475" s="50"/>
      <c r="HB475" s="50"/>
      <c r="HC475" s="50"/>
      <c r="HD475" s="50"/>
      <c r="HE475" s="50"/>
      <c r="HF475" s="50"/>
      <c r="HG475" s="50"/>
      <c r="HH475" s="50"/>
      <c r="HI475" s="50"/>
      <c r="HJ475" s="50"/>
      <c r="HK475" s="50"/>
      <c r="HL475" s="50"/>
      <c r="HM475" s="50"/>
      <c r="HN475" s="50"/>
      <c r="HO475" s="50"/>
      <c r="HP475" s="50"/>
      <c r="HQ475" s="50"/>
      <c r="HR475" s="50"/>
      <c r="HS475" s="50"/>
      <c r="HT475" s="50"/>
      <c r="HU475" s="50"/>
      <c r="HV475" s="50"/>
      <c r="HW475" s="50"/>
      <c r="HX475" s="50"/>
      <c r="HY475" s="50"/>
      <c r="HZ475" s="50"/>
      <c r="IA475" s="50"/>
      <c r="IB475" s="50"/>
      <c r="IC475" s="50"/>
      <c r="ID475" s="50"/>
      <c r="IE475" s="50"/>
      <c r="IF475" s="50"/>
      <c r="IG475" s="50"/>
      <c r="IH475" s="50"/>
      <c r="II475" s="50"/>
      <c r="IJ475" s="50"/>
      <c r="IK475" s="50"/>
      <c r="IL475" s="50"/>
      <c r="IM475" s="50"/>
      <c r="IN475" s="50"/>
      <c r="IO475" s="50"/>
      <c r="IP475" s="50"/>
      <c r="IQ475" s="50"/>
      <c r="IR475" s="50"/>
      <c r="IS475" s="50"/>
      <c r="IT475" s="50"/>
      <c r="IU475" s="50"/>
      <c r="IV475" s="50"/>
    </row>
    <row r="476" spans="1:256" s="249" customFormat="1" x14ac:dyDescent="0.2">
      <c r="A476" s="246"/>
      <c r="B476" s="233"/>
      <c r="C476" s="242"/>
      <c r="D476" s="50"/>
      <c r="E476" s="248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  <c r="GG476" s="50"/>
      <c r="GH476" s="50"/>
      <c r="GI476" s="50"/>
      <c r="GJ476" s="50"/>
      <c r="GK476" s="50"/>
      <c r="GL476" s="50"/>
      <c r="GM476" s="50"/>
      <c r="GN476" s="50"/>
      <c r="GO476" s="50"/>
      <c r="GP476" s="50"/>
      <c r="GQ476" s="50"/>
      <c r="GR476" s="50"/>
      <c r="GS476" s="50"/>
      <c r="GT476" s="50"/>
      <c r="GU476" s="50"/>
      <c r="GV476" s="50"/>
      <c r="GW476" s="50"/>
      <c r="GX476" s="50"/>
      <c r="GY476" s="50"/>
      <c r="GZ476" s="50"/>
      <c r="HA476" s="50"/>
      <c r="HB476" s="50"/>
      <c r="HC476" s="50"/>
      <c r="HD476" s="50"/>
      <c r="HE476" s="50"/>
      <c r="HF476" s="50"/>
      <c r="HG476" s="50"/>
      <c r="HH476" s="50"/>
      <c r="HI476" s="50"/>
      <c r="HJ476" s="50"/>
      <c r="HK476" s="50"/>
      <c r="HL476" s="50"/>
      <c r="HM476" s="50"/>
      <c r="HN476" s="50"/>
      <c r="HO476" s="50"/>
      <c r="HP476" s="50"/>
      <c r="HQ476" s="50"/>
      <c r="HR476" s="50"/>
      <c r="HS476" s="50"/>
      <c r="HT476" s="50"/>
      <c r="HU476" s="50"/>
      <c r="HV476" s="50"/>
      <c r="HW476" s="50"/>
      <c r="HX476" s="50"/>
      <c r="HY476" s="50"/>
      <c r="HZ476" s="50"/>
      <c r="IA476" s="50"/>
      <c r="IB476" s="50"/>
      <c r="IC476" s="50"/>
      <c r="ID476" s="50"/>
      <c r="IE476" s="50"/>
      <c r="IF476" s="50"/>
      <c r="IG476" s="50"/>
      <c r="IH476" s="50"/>
      <c r="II476" s="50"/>
      <c r="IJ476" s="50"/>
      <c r="IK476" s="50"/>
      <c r="IL476" s="50"/>
      <c r="IM476" s="50"/>
      <c r="IN476" s="50"/>
      <c r="IO476" s="50"/>
      <c r="IP476" s="50"/>
      <c r="IQ476" s="50"/>
      <c r="IR476" s="50"/>
      <c r="IS476" s="50"/>
      <c r="IT476" s="50"/>
      <c r="IU476" s="50"/>
      <c r="IV476" s="50"/>
    </row>
    <row r="477" spans="1:256" s="249" customFormat="1" x14ac:dyDescent="0.2">
      <c r="A477" s="246"/>
      <c r="B477" s="233"/>
      <c r="C477" s="242"/>
      <c r="D477" s="50"/>
      <c r="E477" s="248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  <c r="GG477" s="50"/>
      <c r="GH477" s="50"/>
      <c r="GI477" s="50"/>
      <c r="GJ477" s="50"/>
      <c r="GK477" s="50"/>
      <c r="GL477" s="50"/>
      <c r="GM477" s="50"/>
      <c r="GN477" s="50"/>
      <c r="GO477" s="50"/>
      <c r="GP477" s="50"/>
      <c r="GQ477" s="50"/>
      <c r="GR477" s="50"/>
      <c r="GS477" s="50"/>
      <c r="GT477" s="50"/>
      <c r="GU477" s="50"/>
      <c r="GV477" s="50"/>
      <c r="GW477" s="50"/>
      <c r="GX477" s="50"/>
      <c r="GY477" s="50"/>
      <c r="GZ477" s="50"/>
      <c r="HA477" s="50"/>
      <c r="HB477" s="50"/>
      <c r="HC477" s="50"/>
      <c r="HD477" s="50"/>
      <c r="HE477" s="50"/>
      <c r="HF477" s="50"/>
      <c r="HG477" s="50"/>
      <c r="HH477" s="50"/>
      <c r="HI477" s="50"/>
      <c r="HJ477" s="50"/>
      <c r="HK477" s="50"/>
      <c r="HL477" s="50"/>
      <c r="HM477" s="50"/>
      <c r="HN477" s="50"/>
      <c r="HO477" s="50"/>
      <c r="HP477" s="50"/>
      <c r="HQ477" s="50"/>
      <c r="HR477" s="50"/>
      <c r="HS477" s="50"/>
      <c r="HT477" s="50"/>
      <c r="HU477" s="50"/>
      <c r="HV477" s="50"/>
      <c r="HW477" s="50"/>
      <c r="HX477" s="50"/>
      <c r="HY477" s="50"/>
      <c r="HZ477" s="50"/>
      <c r="IA477" s="50"/>
      <c r="IB477" s="50"/>
      <c r="IC477" s="50"/>
      <c r="ID477" s="50"/>
      <c r="IE477" s="50"/>
      <c r="IF477" s="50"/>
      <c r="IG477" s="50"/>
      <c r="IH477" s="50"/>
      <c r="II477" s="50"/>
      <c r="IJ477" s="50"/>
      <c r="IK477" s="50"/>
      <c r="IL477" s="50"/>
      <c r="IM477" s="50"/>
      <c r="IN477" s="50"/>
      <c r="IO477" s="50"/>
      <c r="IP477" s="50"/>
      <c r="IQ477" s="50"/>
      <c r="IR477" s="50"/>
      <c r="IS477" s="50"/>
      <c r="IT477" s="50"/>
      <c r="IU477" s="50"/>
      <c r="IV477" s="50"/>
    </row>
    <row r="478" spans="1:256" s="249" customFormat="1" x14ac:dyDescent="0.2">
      <c r="A478" s="246"/>
      <c r="B478" s="233"/>
      <c r="C478" s="242"/>
      <c r="D478" s="50"/>
      <c r="E478" s="248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  <c r="GG478" s="50"/>
      <c r="GH478" s="50"/>
      <c r="GI478" s="50"/>
      <c r="GJ478" s="50"/>
      <c r="GK478" s="50"/>
      <c r="GL478" s="50"/>
      <c r="GM478" s="50"/>
      <c r="GN478" s="50"/>
      <c r="GO478" s="50"/>
      <c r="GP478" s="50"/>
      <c r="GQ478" s="50"/>
      <c r="GR478" s="50"/>
      <c r="GS478" s="50"/>
      <c r="GT478" s="50"/>
      <c r="GU478" s="50"/>
      <c r="GV478" s="50"/>
      <c r="GW478" s="50"/>
      <c r="GX478" s="50"/>
      <c r="GY478" s="50"/>
      <c r="GZ478" s="50"/>
      <c r="HA478" s="50"/>
      <c r="HB478" s="50"/>
      <c r="HC478" s="50"/>
      <c r="HD478" s="50"/>
      <c r="HE478" s="50"/>
      <c r="HF478" s="50"/>
      <c r="HG478" s="50"/>
      <c r="HH478" s="50"/>
      <c r="HI478" s="50"/>
      <c r="HJ478" s="50"/>
      <c r="HK478" s="50"/>
      <c r="HL478" s="50"/>
      <c r="HM478" s="50"/>
      <c r="HN478" s="50"/>
      <c r="HO478" s="50"/>
      <c r="HP478" s="50"/>
      <c r="HQ478" s="50"/>
      <c r="HR478" s="50"/>
      <c r="HS478" s="50"/>
      <c r="HT478" s="50"/>
      <c r="HU478" s="50"/>
      <c r="HV478" s="50"/>
      <c r="HW478" s="50"/>
      <c r="HX478" s="50"/>
      <c r="HY478" s="50"/>
      <c r="HZ478" s="50"/>
      <c r="IA478" s="50"/>
      <c r="IB478" s="50"/>
      <c r="IC478" s="50"/>
      <c r="ID478" s="50"/>
      <c r="IE478" s="50"/>
      <c r="IF478" s="50"/>
      <c r="IG478" s="50"/>
      <c r="IH478" s="50"/>
      <c r="II478" s="50"/>
      <c r="IJ478" s="50"/>
      <c r="IK478" s="50"/>
      <c r="IL478" s="50"/>
      <c r="IM478" s="50"/>
      <c r="IN478" s="50"/>
      <c r="IO478" s="50"/>
      <c r="IP478" s="50"/>
      <c r="IQ478" s="50"/>
      <c r="IR478" s="50"/>
      <c r="IS478" s="50"/>
      <c r="IT478" s="50"/>
      <c r="IU478" s="50"/>
      <c r="IV478" s="50"/>
    </row>
    <row r="479" spans="1:256" s="249" customFormat="1" x14ac:dyDescent="0.2">
      <c r="A479" s="246"/>
      <c r="B479" s="233"/>
      <c r="C479" s="242"/>
      <c r="D479" s="50"/>
      <c r="E479" s="248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  <c r="GG479" s="50"/>
      <c r="GH479" s="50"/>
      <c r="GI479" s="50"/>
      <c r="GJ479" s="50"/>
      <c r="GK479" s="50"/>
      <c r="GL479" s="50"/>
      <c r="GM479" s="50"/>
      <c r="GN479" s="50"/>
      <c r="GO479" s="50"/>
      <c r="GP479" s="50"/>
      <c r="GQ479" s="50"/>
      <c r="GR479" s="50"/>
      <c r="GS479" s="50"/>
      <c r="GT479" s="50"/>
      <c r="GU479" s="50"/>
      <c r="GV479" s="50"/>
      <c r="GW479" s="50"/>
      <c r="GX479" s="50"/>
      <c r="GY479" s="50"/>
      <c r="GZ479" s="50"/>
      <c r="HA479" s="50"/>
      <c r="HB479" s="50"/>
      <c r="HC479" s="50"/>
      <c r="HD479" s="50"/>
      <c r="HE479" s="50"/>
      <c r="HF479" s="50"/>
      <c r="HG479" s="50"/>
      <c r="HH479" s="50"/>
      <c r="HI479" s="50"/>
      <c r="HJ479" s="50"/>
      <c r="HK479" s="50"/>
      <c r="HL479" s="50"/>
      <c r="HM479" s="50"/>
      <c r="HN479" s="50"/>
      <c r="HO479" s="50"/>
      <c r="HP479" s="50"/>
      <c r="HQ479" s="50"/>
      <c r="HR479" s="50"/>
      <c r="HS479" s="50"/>
      <c r="HT479" s="50"/>
      <c r="HU479" s="50"/>
      <c r="HV479" s="50"/>
      <c r="HW479" s="50"/>
      <c r="HX479" s="50"/>
      <c r="HY479" s="50"/>
      <c r="HZ479" s="50"/>
      <c r="IA479" s="50"/>
      <c r="IB479" s="50"/>
      <c r="IC479" s="50"/>
      <c r="ID479" s="50"/>
      <c r="IE479" s="50"/>
      <c r="IF479" s="50"/>
      <c r="IG479" s="50"/>
      <c r="IH479" s="50"/>
      <c r="II479" s="50"/>
      <c r="IJ479" s="50"/>
      <c r="IK479" s="50"/>
      <c r="IL479" s="50"/>
      <c r="IM479" s="50"/>
      <c r="IN479" s="50"/>
      <c r="IO479" s="50"/>
      <c r="IP479" s="50"/>
      <c r="IQ479" s="50"/>
      <c r="IR479" s="50"/>
      <c r="IS479" s="50"/>
      <c r="IT479" s="50"/>
      <c r="IU479" s="50"/>
      <c r="IV479" s="50"/>
    </row>
    <row r="480" spans="1:256" s="249" customFormat="1" x14ac:dyDescent="0.2">
      <c r="A480" s="246"/>
      <c r="B480" s="233"/>
      <c r="C480" s="242"/>
      <c r="D480" s="50"/>
      <c r="E480" s="248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  <c r="GG480" s="50"/>
      <c r="GH480" s="50"/>
      <c r="GI480" s="50"/>
      <c r="GJ480" s="50"/>
      <c r="GK480" s="50"/>
      <c r="GL480" s="50"/>
      <c r="GM480" s="50"/>
      <c r="GN480" s="50"/>
      <c r="GO480" s="50"/>
      <c r="GP480" s="50"/>
      <c r="GQ480" s="50"/>
      <c r="GR480" s="50"/>
      <c r="GS480" s="50"/>
      <c r="GT480" s="50"/>
      <c r="GU480" s="50"/>
      <c r="GV480" s="50"/>
      <c r="GW480" s="50"/>
      <c r="GX480" s="50"/>
      <c r="GY480" s="50"/>
      <c r="GZ480" s="50"/>
      <c r="HA480" s="50"/>
      <c r="HB480" s="50"/>
      <c r="HC480" s="50"/>
      <c r="HD480" s="50"/>
      <c r="HE480" s="50"/>
      <c r="HF480" s="50"/>
      <c r="HG480" s="50"/>
      <c r="HH480" s="50"/>
      <c r="HI480" s="50"/>
      <c r="HJ480" s="50"/>
      <c r="HK480" s="50"/>
      <c r="HL480" s="50"/>
      <c r="HM480" s="50"/>
      <c r="HN480" s="50"/>
      <c r="HO480" s="50"/>
      <c r="HP480" s="50"/>
      <c r="HQ480" s="50"/>
      <c r="HR480" s="50"/>
      <c r="HS480" s="50"/>
      <c r="HT480" s="50"/>
      <c r="HU480" s="50"/>
      <c r="HV480" s="50"/>
      <c r="HW480" s="50"/>
      <c r="HX480" s="50"/>
      <c r="HY480" s="50"/>
      <c r="HZ480" s="50"/>
      <c r="IA480" s="50"/>
      <c r="IB480" s="50"/>
      <c r="IC480" s="50"/>
      <c r="ID480" s="50"/>
      <c r="IE480" s="50"/>
      <c r="IF480" s="50"/>
      <c r="IG480" s="50"/>
      <c r="IH480" s="50"/>
      <c r="II480" s="50"/>
      <c r="IJ480" s="50"/>
      <c r="IK480" s="50"/>
      <c r="IL480" s="50"/>
      <c r="IM480" s="50"/>
      <c r="IN480" s="50"/>
      <c r="IO480" s="50"/>
      <c r="IP480" s="50"/>
      <c r="IQ480" s="50"/>
      <c r="IR480" s="50"/>
      <c r="IS480" s="50"/>
      <c r="IT480" s="50"/>
      <c r="IU480" s="50"/>
      <c r="IV480" s="50"/>
    </row>
    <row r="481" spans="1:256" s="249" customFormat="1" x14ac:dyDescent="0.2">
      <c r="A481" s="246"/>
      <c r="B481" s="233"/>
      <c r="C481" s="242"/>
      <c r="D481" s="50"/>
      <c r="E481" s="248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  <c r="GG481" s="50"/>
      <c r="GH481" s="50"/>
      <c r="GI481" s="50"/>
      <c r="GJ481" s="50"/>
      <c r="GK481" s="50"/>
      <c r="GL481" s="50"/>
      <c r="GM481" s="50"/>
      <c r="GN481" s="50"/>
      <c r="GO481" s="50"/>
      <c r="GP481" s="50"/>
      <c r="GQ481" s="50"/>
      <c r="GR481" s="50"/>
      <c r="GS481" s="50"/>
      <c r="GT481" s="50"/>
      <c r="GU481" s="50"/>
      <c r="GV481" s="50"/>
      <c r="GW481" s="50"/>
      <c r="GX481" s="50"/>
      <c r="GY481" s="50"/>
      <c r="GZ481" s="50"/>
      <c r="HA481" s="50"/>
      <c r="HB481" s="50"/>
      <c r="HC481" s="50"/>
      <c r="HD481" s="50"/>
      <c r="HE481" s="50"/>
      <c r="HF481" s="50"/>
      <c r="HG481" s="50"/>
      <c r="HH481" s="50"/>
      <c r="HI481" s="50"/>
      <c r="HJ481" s="50"/>
      <c r="HK481" s="50"/>
      <c r="HL481" s="50"/>
      <c r="HM481" s="50"/>
      <c r="HN481" s="50"/>
      <c r="HO481" s="50"/>
      <c r="HP481" s="50"/>
      <c r="HQ481" s="50"/>
      <c r="HR481" s="50"/>
      <c r="HS481" s="50"/>
      <c r="HT481" s="50"/>
      <c r="HU481" s="50"/>
      <c r="HV481" s="50"/>
      <c r="HW481" s="50"/>
      <c r="HX481" s="50"/>
      <c r="HY481" s="50"/>
      <c r="HZ481" s="50"/>
      <c r="IA481" s="50"/>
      <c r="IB481" s="50"/>
      <c r="IC481" s="50"/>
      <c r="ID481" s="50"/>
      <c r="IE481" s="50"/>
      <c r="IF481" s="50"/>
      <c r="IG481" s="50"/>
      <c r="IH481" s="50"/>
      <c r="II481" s="50"/>
      <c r="IJ481" s="50"/>
      <c r="IK481" s="50"/>
      <c r="IL481" s="50"/>
      <c r="IM481" s="50"/>
      <c r="IN481" s="50"/>
      <c r="IO481" s="50"/>
      <c r="IP481" s="50"/>
      <c r="IQ481" s="50"/>
      <c r="IR481" s="50"/>
      <c r="IS481" s="50"/>
      <c r="IT481" s="50"/>
      <c r="IU481" s="50"/>
      <c r="IV481" s="50"/>
    </row>
    <row r="482" spans="1:256" s="249" customFormat="1" x14ac:dyDescent="0.2">
      <c r="A482" s="246"/>
      <c r="B482" s="233"/>
      <c r="C482" s="242"/>
      <c r="D482" s="50"/>
      <c r="E482" s="248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  <c r="GG482" s="50"/>
      <c r="GH482" s="50"/>
      <c r="GI482" s="50"/>
      <c r="GJ482" s="50"/>
      <c r="GK482" s="50"/>
      <c r="GL482" s="50"/>
      <c r="GM482" s="50"/>
      <c r="GN482" s="50"/>
      <c r="GO482" s="50"/>
      <c r="GP482" s="50"/>
      <c r="GQ482" s="50"/>
      <c r="GR482" s="50"/>
      <c r="GS482" s="50"/>
      <c r="GT482" s="50"/>
      <c r="GU482" s="50"/>
      <c r="GV482" s="50"/>
      <c r="GW482" s="50"/>
      <c r="GX482" s="50"/>
      <c r="GY482" s="50"/>
      <c r="GZ482" s="50"/>
      <c r="HA482" s="50"/>
      <c r="HB482" s="50"/>
      <c r="HC482" s="50"/>
      <c r="HD482" s="50"/>
      <c r="HE482" s="50"/>
      <c r="HF482" s="50"/>
      <c r="HG482" s="50"/>
      <c r="HH482" s="50"/>
      <c r="HI482" s="50"/>
      <c r="HJ482" s="50"/>
      <c r="HK482" s="50"/>
      <c r="HL482" s="50"/>
      <c r="HM482" s="50"/>
      <c r="HN482" s="50"/>
      <c r="HO482" s="50"/>
      <c r="HP482" s="50"/>
      <c r="HQ482" s="50"/>
      <c r="HR482" s="50"/>
      <c r="HS482" s="50"/>
      <c r="HT482" s="50"/>
      <c r="HU482" s="50"/>
      <c r="HV482" s="50"/>
      <c r="HW482" s="50"/>
      <c r="HX482" s="50"/>
      <c r="HY482" s="50"/>
      <c r="HZ482" s="50"/>
      <c r="IA482" s="50"/>
      <c r="IB482" s="50"/>
      <c r="IC482" s="50"/>
      <c r="ID482" s="50"/>
      <c r="IE482" s="50"/>
      <c r="IF482" s="50"/>
      <c r="IG482" s="50"/>
      <c r="IH482" s="50"/>
      <c r="II482" s="50"/>
      <c r="IJ482" s="50"/>
      <c r="IK482" s="50"/>
      <c r="IL482" s="50"/>
      <c r="IM482" s="50"/>
      <c r="IN482" s="50"/>
      <c r="IO482" s="50"/>
      <c r="IP482" s="50"/>
      <c r="IQ482" s="50"/>
      <c r="IR482" s="50"/>
      <c r="IS482" s="50"/>
      <c r="IT482" s="50"/>
      <c r="IU482" s="50"/>
      <c r="IV482" s="50"/>
    </row>
    <row r="483" spans="1:256" s="249" customFormat="1" x14ac:dyDescent="0.2">
      <c r="A483" s="246"/>
      <c r="B483" s="233"/>
      <c r="C483" s="242"/>
      <c r="D483" s="50"/>
      <c r="E483" s="248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  <c r="GG483" s="50"/>
      <c r="GH483" s="50"/>
      <c r="GI483" s="50"/>
      <c r="GJ483" s="50"/>
      <c r="GK483" s="50"/>
      <c r="GL483" s="50"/>
      <c r="GM483" s="50"/>
      <c r="GN483" s="50"/>
      <c r="GO483" s="50"/>
      <c r="GP483" s="50"/>
      <c r="GQ483" s="50"/>
      <c r="GR483" s="50"/>
      <c r="GS483" s="50"/>
      <c r="GT483" s="50"/>
      <c r="GU483" s="50"/>
      <c r="GV483" s="50"/>
      <c r="GW483" s="50"/>
      <c r="GX483" s="50"/>
      <c r="GY483" s="50"/>
      <c r="GZ483" s="50"/>
      <c r="HA483" s="50"/>
      <c r="HB483" s="50"/>
      <c r="HC483" s="50"/>
      <c r="HD483" s="50"/>
      <c r="HE483" s="50"/>
      <c r="HF483" s="50"/>
      <c r="HG483" s="50"/>
      <c r="HH483" s="50"/>
      <c r="HI483" s="50"/>
      <c r="HJ483" s="50"/>
      <c r="HK483" s="50"/>
      <c r="HL483" s="50"/>
      <c r="HM483" s="50"/>
      <c r="HN483" s="50"/>
      <c r="HO483" s="50"/>
      <c r="HP483" s="50"/>
      <c r="HQ483" s="50"/>
      <c r="HR483" s="50"/>
      <c r="HS483" s="50"/>
      <c r="HT483" s="50"/>
      <c r="HU483" s="50"/>
      <c r="HV483" s="50"/>
      <c r="HW483" s="50"/>
      <c r="HX483" s="50"/>
      <c r="HY483" s="50"/>
      <c r="HZ483" s="50"/>
      <c r="IA483" s="50"/>
      <c r="IB483" s="50"/>
      <c r="IC483" s="50"/>
      <c r="ID483" s="50"/>
      <c r="IE483" s="50"/>
      <c r="IF483" s="50"/>
      <c r="IG483" s="50"/>
      <c r="IH483" s="50"/>
      <c r="II483" s="50"/>
      <c r="IJ483" s="50"/>
      <c r="IK483" s="50"/>
      <c r="IL483" s="50"/>
      <c r="IM483" s="50"/>
      <c r="IN483" s="50"/>
      <c r="IO483" s="50"/>
      <c r="IP483" s="50"/>
      <c r="IQ483" s="50"/>
      <c r="IR483" s="50"/>
      <c r="IS483" s="50"/>
      <c r="IT483" s="50"/>
      <c r="IU483" s="50"/>
      <c r="IV483" s="50"/>
    </row>
    <row r="484" spans="1:256" s="249" customFormat="1" x14ac:dyDescent="0.2">
      <c r="A484" s="246"/>
      <c r="B484" s="233"/>
      <c r="C484" s="242"/>
      <c r="D484" s="50"/>
      <c r="E484" s="248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  <c r="GG484" s="50"/>
      <c r="GH484" s="50"/>
      <c r="GI484" s="50"/>
      <c r="GJ484" s="50"/>
      <c r="GK484" s="50"/>
      <c r="GL484" s="50"/>
      <c r="GM484" s="50"/>
      <c r="GN484" s="50"/>
      <c r="GO484" s="50"/>
      <c r="GP484" s="50"/>
      <c r="GQ484" s="50"/>
      <c r="GR484" s="50"/>
      <c r="GS484" s="50"/>
      <c r="GT484" s="50"/>
      <c r="GU484" s="50"/>
      <c r="GV484" s="50"/>
      <c r="GW484" s="50"/>
      <c r="GX484" s="50"/>
      <c r="GY484" s="50"/>
      <c r="GZ484" s="50"/>
      <c r="HA484" s="50"/>
      <c r="HB484" s="50"/>
      <c r="HC484" s="50"/>
      <c r="HD484" s="50"/>
      <c r="HE484" s="50"/>
      <c r="HF484" s="50"/>
      <c r="HG484" s="50"/>
      <c r="HH484" s="50"/>
      <c r="HI484" s="50"/>
      <c r="HJ484" s="50"/>
      <c r="HK484" s="50"/>
      <c r="HL484" s="50"/>
      <c r="HM484" s="50"/>
      <c r="HN484" s="50"/>
      <c r="HO484" s="50"/>
      <c r="HP484" s="50"/>
      <c r="HQ484" s="50"/>
      <c r="HR484" s="50"/>
      <c r="HS484" s="50"/>
      <c r="HT484" s="50"/>
      <c r="HU484" s="50"/>
      <c r="HV484" s="50"/>
      <c r="HW484" s="50"/>
      <c r="HX484" s="50"/>
      <c r="HY484" s="50"/>
      <c r="HZ484" s="50"/>
      <c r="IA484" s="50"/>
      <c r="IB484" s="50"/>
      <c r="IC484" s="50"/>
      <c r="ID484" s="50"/>
      <c r="IE484" s="50"/>
      <c r="IF484" s="50"/>
      <c r="IG484" s="50"/>
      <c r="IH484" s="50"/>
      <c r="II484" s="50"/>
      <c r="IJ484" s="50"/>
      <c r="IK484" s="50"/>
      <c r="IL484" s="50"/>
      <c r="IM484" s="50"/>
      <c r="IN484" s="50"/>
      <c r="IO484" s="50"/>
      <c r="IP484" s="50"/>
      <c r="IQ484" s="50"/>
      <c r="IR484" s="50"/>
      <c r="IS484" s="50"/>
      <c r="IT484" s="50"/>
      <c r="IU484" s="50"/>
      <c r="IV484" s="50"/>
    </row>
    <row r="485" spans="1:256" s="249" customFormat="1" x14ac:dyDescent="0.2">
      <c r="A485" s="246"/>
      <c r="B485" s="233"/>
      <c r="C485" s="242"/>
      <c r="D485" s="50"/>
      <c r="E485" s="248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  <c r="GG485" s="50"/>
      <c r="GH485" s="50"/>
      <c r="GI485" s="50"/>
      <c r="GJ485" s="50"/>
      <c r="GK485" s="50"/>
      <c r="GL485" s="50"/>
      <c r="GM485" s="50"/>
      <c r="GN485" s="50"/>
      <c r="GO485" s="50"/>
      <c r="GP485" s="50"/>
      <c r="GQ485" s="50"/>
      <c r="GR485" s="50"/>
      <c r="GS485" s="50"/>
      <c r="GT485" s="50"/>
      <c r="GU485" s="50"/>
      <c r="GV485" s="50"/>
      <c r="GW485" s="50"/>
      <c r="GX485" s="50"/>
      <c r="GY485" s="50"/>
      <c r="GZ485" s="50"/>
      <c r="HA485" s="50"/>
      <c r="HB485" s="50"/>
      <c r="HC485" s="50"/>
      <c r="HD485" s="50"/>
      <c r="HE485" s="50"/>
      <c r="HF485" s="50"/>
      <c r="HG485" s="50"/>
      <c r="HH485" s="50"/>
      <c r="HI485" s="50"/>
      <c r="HJ485" s="50"/>
      <c r="HK485" s="50"/>
      <c r="HL485" s="50"/>
      <c r="HM485" s="50"/>
      <c r="HN485" s="50"/>
      <c r="HO485" s="50"/>
      <c r="HP485" s="50"/>
      <c r="HQ485" s="50"/>
      <c r="HR485" s="50"/>
      <c r="HS485" s="50"/>
      <c r="HT485" s="50"/>
      <c r="HU485" s="50"/>
      <c r="HV485" s="50"/>
      <c r="HW485" s="50"/>
      <c r="HX485" s="50"/>
      <c r="HY485" s="50"/>
      <c r="HZ485" s="50"/>
      <c r="IA485" s="50"/>
      <c r="IB485" s="50"/>
      <c r="IC485" s="50"/>
      <c r="ID485" s="50"/>
      <c r="IE485" s="50"/>
      <c r="IF485" s="50"/>
      <c r="IG485" s="50"/>
      <c r="IH485" s="50"/>
      <c r="II485" s="50"/>
      <c r="IJ485" s="50"/>
      <c r="IK485" s="50"/>
      <c r="IL485" s="50"/>
      <c r="IM485" s="50"/>
      <c r="IN485" s="50"/>
      <c r="IO485" s="50"/>
      <c r="IP485" s="50"/>
      <c r="IQ485" s="50"/>
      <c r="IR485" s="50"/>
      <c r="IS485" s="50"/>
      <c r="IT485" s="50"/>
      <c r="IU485" s="50"/>
      <c r="IV485" s="50"/>
    </row>
    <row r="486" spans="1:256" s="249" customFormat="1" x14ac:dyDescent="0.2">
      <c r="A486" s="246"/>
      <c r="B486" s="233"/>
      <c r="C486" s="242"/>
      <c r="D486" s="50"/>
      <c r="E486" s="248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  <c r="GG486" s="50"/>
      <c r="GH486" s="50"/>
      <c r="GI486" s="50"/>
      <c r="GJ486" s="50"/>
      <c r="GK486" s="50"/>
      <c r="GL486" s="50"/>
      <c r="GM486" s="50"/>
      <c r="GN486" s="50"/>
      <c r="GO486" s="50"/>
      <c r="GP486" s="50"/>
      <c r="GQ486" s="50"/>
      <c r="GR486" s="50"/>
      <c r="GS486" s="50"/>
      <c r="GT486" s="50"/>
      <c r="GU486" s="50"/>
      <c r="GV486" s="50"/>
      <c r="GW486" s="50"/>
      <c r="GX486" s="50"/>
      <c r="GY486" s="50"/>
      <c r="GZ486" s="50"/>
      <c r="HA486" s="50"/>
      <c r="HB486" s="50"/>
      <c r="HC486" s="50"/>
      <c r="HD486" s="50"/>
      <c r="HE486" s="50"/>
      <c r="HF486" s="50"/>
      <c r="HG486" s="50"/>
      <c r="HH486" s="50"/>
      <c r="HI486" s="50"/>
      <c r="HJ486" s="50"/>
      <c r="HK486" s="50"/>
      <c r="HL486" s="50"/>
      <c r="HM486" s="50"/>
      <c r="HN486" s="50"/>
      <c r="HO486" s="50"/>
      <c r="HP486" s="50"/>
      <c r="HQ486" s="50"/>
      <c r="HR486" s="50"/>
      <c r="HS486" s="50"/>
      <c r="HT486" s="50"/>
      <c r="HU486" s="50"/>
      <c r="HV486" s="50"/>
      <c r="HW486" s="50"/>
      <c r="HX486" s="50"/>
      <c r="HY486" s="50"/>
      <c r="HZ486" s="50"/>
      <c r="IA486" s="50"/>
      <c r="IB486" s="50"/>
      <c r="IC486" s="50"/>
      <c r="ID486" s="50"/>
      <c r="IE486" s="50"/>
      <c r="IF486" s="50"/>
      <c r="IG486" s="50"/>
      <c r="IH486" s="50"/>
      <c r="II486" s="50"/>
      <c r="IJ486" s="50"/>
      <c r="IK486" s="50"/>
      <c r="IL486" s="50"/>
      <c r="IM486" s="50"/>
      <c r="IN486" s="50"/>
      <c r="IO486" s="50"/>
      <c r="IP486" s="50"/>
      <c r="IQ486" s="50"/>
      <c r="IR486" s="50"/>
      <c r="IS486" s="50"/>
      <c r="IT486" s="50"/>
      <c r="IU486" s="50"/>
      <c r="IV486" s="50"/>
    </row>
    <row r="487" spans="1:256" s="249" customFormat="1" x14ac:dyDescent="0.2">
      <c r="A487" s="246"/>
      <c r="B487" s="233"/>
      <c r="C487" s="242"/>
      <c r="D487" s="50"/>
      <c r="E487" s="248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  <c r="GG487" s="50"/>
      <c r="GH487" s="50"/>
      <c r="GI487" s="50"/>
      <c r="GJ487" s="50"/>
      <c r="GK487" s="50"/>
      <c r="GL487" s="50"/>
      <c r="GM487" s="50"/>
      <c r="GN487" s="50"/>
      <c r="GO487" s="50"/>
      <c r="GP487" s="50"/>
      <c r="GQ487" s="50"/>
      <c r="GR487" s="50"/>
      <c r="GS487" s="50"/>
      <c r="GT487" s="50"/>
      <c r="GU487" s="50"/>
      <c r="GV487" s="50"/>
      <c r="GW487" s="50"/>
      <c r="GX487" s="50"/>
      <c r="GY487" s="50"/>
      <c r="GZ487" s="50"/>
      <c r="HA487" s="50"/>
      <c r="HB487" s="50"/>
      <c r="HC487" s="50"/>
      <c r="HD487" s="50"/>
      <c r="HE487" s="50"/>
      <c r="HF487" s="50"/>
      <c r="HG487" s="50"/>
      <c r="HH487" s="50"/>
      <c r="HI487" s="50"/>
      <c r="HJ487" s="50"/>
      <c r="HK487" s="50"/>
      <c r="HL487" s="50"/>
      <c r="HM487" s="50"/>
      <c r="HN487" s="50"/>
      <c r="HO487" s="50"/>
      <c r="HP487" s="50"/>
      <c r="HQ487" s="50"/>
      <c r="HR487" s="50"/>
      <c r="HS487" s="50"/>
      <c r="HT487" s="50"/>
      <c r="HU487" s="50"/>
      <c r="HV487" s="50"/>
      <c r="HW487" s="50"/>
      <c r="HX487" s="50"/>
      <c r="HY487" s="50"/>
      <c r="HZ487" s="50"/>
      <c r="IA487" s="50"/>
      <c r="IB487" s="50"/>
      <c r="IC487" s="50"/>
      <c r="ID487" s="50"/>
      <c r="IE487" s="50"/>
      <c r="IF487" s="50"/>
      <c r="IG487" s="50"/>
      <c r="IH487" s="50"/>
      <c r="II487" s="50"/>
      <c r="IJ487" s="50"/>
      <c r="IK487" s="50"/>
      <c r="IL487" s="50"/>
      <c r="IM487" s="50"/>
      <c r="IN487" s="50"/>
      <c r="IO487" s="50"/>
      <c r="IP487" s="50"/>
      <c r="IQ487" s="50"/>
      <c r="IR487" s="50"/>
      <c r="IS487" s="50"/>
      <c r="IT487" s="50"/>
      <c r="IU487" s="50"/>
      <c r="IV487" s="50"/>
    </row>
    <row r="488" spans="1:256" s="249" customFormat="1" x14ac:dyDescent="0.2">
      <c r="A488" s="246"/>
      <c r="B488" s="233"/>
      <c r="C488" s="242"/>
      <c r="D488" s="50"/>
      <c r="E488" s="248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  <c r="GG488" s="50"/>
      <c r="GH488" s="50"/>
      <c r="GI488" s="50"/>
      <c r="GJ488" s="50"/>
      <c r="GK488" s="50"/>
      <c r="GL488" s="50"/>
      <c r="GM488" s="50"/>
      <c r="GN488" s="50"/>
      <c r="GO488" s="50"/>
      <c r="GP488" s="50"/>
      <c r="GQ488" s="50"/>
      <c r="GR488" s="50"/>
      <c r="GS488" s="50"/>
      <c r="GT488" s="50"/>
      <c r="GU488" s="50"/>
      <c r="GV488" s="50"/>
      <c r="GW488" s="50"/>
      <c r="GX488" s="50"/>
      <c r="GY488" s="50"/>
      <c r="GZ488" s="50"/>
      <c r="HA488" s="50"/>
      <c r="HB488" s="50"/>
      <c r="HC488" s="50"/>
      <c r="HD488" s="50"/>
      <c r="HE488" s="50"/>
      <c r="HF488" s="50"/>
      <c r="HG488" s="50"/>
      <c r="HH488" s="50"/>
      <c r="HI488" s="50"/>
      <c r="HJ488" s="50"/>
      <c r="HK488" s="50"/>
      <c r="HL488" s="50"/>
      <c r="HM488" s="50"/>
      <c r="HN488" s="50"/>
      <c r="HO488" s="50"/>
      <c r="HP488" s="50"/>
      <c r="HQ488" s="50"/>
      <c r="HR488" s="50"/>
      <c r="HS488" s="50"/>
      <c r="HT488" s="50"/>
      <c r="HU488" s="50"/>
      <c r="HV488" s="50"/>
      <c r="HW488" s="50"/>
      <c r="HX488" s="50"/>
      <c r="HY488" s="50"/>
      <c r="HZ488" s="50"/>
      <c r="IA488" s="50"/>
      <c r="IB488" s="50"/>
      <c r="IC488" s="50"/>
      <c r="ID488" s="50"/>
      <c r="IE488" s="50"/>
      <c r="IF488" s="50"/>
      <c r="IG488" s="50"/>
      <c r="IH488" s="50"/>
      <c r="II488" s="50"/>
      <c r="IJ488" s="50"/>
      <c r="IK488" s="50"/>
      <c r="IL488" s="50"/>
      <c r="IM488" s="50"/>
      <c r="IN488" s="50"/>
      <c r="IO488" s="50"/>
      <c r="IP488" s="50"/>
      <c r="IQ488" s="50"/>
      <c r="IR488" s="50"/>
      <c r="IS488" s="50"/>
      <c r="IT488" s="50"/>
      <c r="IU488" s="50"/>
      <c r="IV488" s="50"/>
    </row>
    <row r="489" spans="1:256" s="249" customFormat="1" x14ac:dyDescent="0.2">
      <c r="A489" s="246"/>
      <c r="B489" s="233"/>
      <c r="C489" s="242"/>
      <c r="D489" s="50"/>
      <c r="E489" s="248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  <c r="GG489" s="50"/>
      <c r="GH489" s="50"/>
      <c r="GI489" s="50"/>
      <c r="GJ489" s="50"/>
      <c r="GK489" s="50"/>
      <c r="GL489" s="50"/>
      <c r="GM489" s="50"/>
      <c r="GN489" s="50"/>
      <c r="GO489" s="50"/>
      <c r="GP489" s="50"/>
      <c r="GQ489" s="50"/>
      <c r="GR489" s="50"/>
      <c r="GS489" s="50"/>
      <c r="GT489" s="50"/>
      <c r="GU489" s="50"/>
      <c r="GV489" s="50"/>
      <c r="GW489" s="50"/>
      <c r="GX489" s="50"/>
      <c r="GY489" s="50"/>
      <c r="GZ489" s="50"/>
      <c r="HA489" s="50"/>
      <c r="HB489" s="50"/>
      <c r="HC489" s="50"/>
      <c r="HD489" s="50"/>
      <c r="HE489" s="50"/>
      <c r="HF489" s="50"/>
      <c r="HG489" s="50"/>
      <c r="HH489" s="50"/>
      <c r="HI489" s="50"/>
      <c r="HJ489" s="50"/>
      <c r="HK489" s="50"/>
      <c r="HL489" s="50"/>
      <c r="HM489" s="50"/>
      <c r="HN489" s="50"/>
      <c r="HO489" s="50"/>
      <c r="HP489" s="50"/>
      <c r="HQ489" s="50"/>
      <c r="HR489" s="50"/>
      <c r="HS489" s="50"/>
      <c r="HT489" s="50"/>
      <c r="HU489" s="50"/>
      <c r="HV489" s="50"/>
      <c r="HW489" s="50"/>
      <c r="HX489" s="50"/>
      <c r="HY489" s="50"/>
      <c r="HZ489" s="50"/>
      <c r="IA489" s="50"/>
      <c r="IB489" s="50"/>
      <c r="IC489" s="50"/>
      <c r="ID489" s="50"/>
      <c r="IE489" s="50"/>
      <c r="IF489" s="50"/>
      <c r="IG489" s="50"/>
      <c r="IH489" s="50"/>
      <c r="II489" s="50"/>
      <c r="IJ489" s="50"/>
      <c r="IK489" s="50"/>
      <c r="IL489" s="50"/>
      <c r="IM489" s="50"/>
      <c r="IN489" s="50"/>
      <c r="IO489" s="50"/>
      <c r="IP489" s="50"/>
      <c r="IQ489" s="50"/>
      <c r="IR489" s="50"/>
      <c r="IS489" s="50"/>
      <c r="IT489" s="50"/>
      <c r="IU489" s="50"/>
      <c r="IV489" s="50"/>
    </row>
    <row r="490" spans="1:256" s="249" customFormat="1" x14ac:dyDescent="0.2">
      <c r="A490" s="246"/>
      <c r="B490" s="233"/>
      <c r="C490" s="242"/>
      <c r="D490" s="50"/>
      <c r="E490" s="248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  <c r="GG490" s="50"/>
      <c r="GH490" s="50"/>
      <c r="GI490" s="50"/>
      <c r="GJ490" s="50"/>
      <c r="GK490" s="50"/>
      <c r="GL490" s="50"/>
      <c r="GM490" s="50"/>
      <c r="GN490" s="50"/>
      <c r="GO490" s="50"/>
      <c r="GP490" s="50"/>
      <c r="GQ490" s="50"/>
      <c r="GR490" s="50"/>
      <c r="GS490" s="50"/>
      <c r="GT490" s="50"/>
      <c r="GU490" s="50"/>
      <c r="GV490" s="50"/>
      <c r="GW490" s="50"/>
      <c r="GX490" s="50"/>
      <c r="GY490" s="50"/>
      <c r="GZ490" s="50"/>
      <c r="HA490" s="50"/>
      <c r="HB490" s="50"/>
      <c r="HC490" s="50"/>
      <c r="HD490" s="50"/>
      <c r="HE490" s="50"/>
      <c r="HF490" s="50"/>
      <c r="HG490" s="50"/>
      <c r="HH490" s="50"/>
      <c r="HI490" s="50"/>
      <c r="HJ490" s="50"/>
      <c r="HK490" s="50"/>
      <c r="HL490" s="50"/>
      <c r="HM490" s="50"/>
      <c r="HN490" s="50"/>
      <c r="HO490" s="50"/>
      <c r="HP490" s="50"/>
      <c r="HQ490" s="50"/>
      <c r="HR490" s="50"/>
      <c r="HS490" s="50"/>
      <c r="HT490" s="50"/>
      <c r="HU490" s="50"/>
      <c r="HV490" s="50"/>
      <c r="HW490" s="50"/>
      <c r="HX490" s="50"/>
      <c r="HY490" s="50"/>
      <c r="HZ490" s="50"/>
      <c r="IA490" s="50"/>
      <c r="IB490" s="50"/>
      <c r="IC490" s="50"/>
      <c r="ID490" s="50"/>
      <c r="IE490" s="50"/>
      <c r="IF490" s="50"/>
      <c r="IG490" s="50"/>
      <c r="IH490" s="50"/>
      <c r="II490" s="50"/>
      <c r="IJ490" s="50"/>
      <c r="IK490" s="50"/>
      <c r="IL490" s="50"/>
      <c r="IM490" s="50"/>
      <c r="IN490" s="50"/>
      <c r="IO490" s="50"/>
      <c r="IP490" s="50"/>
      <c r="IQ490" s="50"/>
      <c r="IR490" s="50"/>
      <c r="IS490" s="50"/>
      <c r="IT490" s="50"/>
      <c r="IU490" s="50"/>
      <c r="IV490" s="50"/>
    </row>
    <row r="491" spans="1:256" s="249" customFormat="1" x14ac:dyDescent="0.2">
      <c r="A491" s="246"/>
      <c r="B491" s="233"/>
      <c r="C491" s="242"/>
      <c r="D491" s="50"/>
      <c r="E491" s="248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  <c r="GG491" s="50"/>
      <c r="GH491" s="50"/>
      <c r="GI491" s="50"/>
      <c r="GJ491" s="50"/>
      <c r="GK491" s="50"/>
      <c r="GL491" s="50"/>
      <c r="GM491" s="50"/>
      <c r="GN491" s="50"/>
      <c r="GO491" s="50"/>
      <c r="GP491" s="50"/>
      <c r="GQ491" s="50"/>
      <c r="GR491" s="50"/>
      <c r="GS491" s="50"/>
      <c r="GT491" s="50"/>
      <c r="GU491" s="50"/>
      <c r="GV491" s="50"/>
      <c r="GW491" s="50"/>
      <c r="GX491" s="50"/>
      <c r="GY491" s="50"/>
      <c r="GZ491" s="50"/>
      <c r="HA491" s="50"/>
      <c r="HB491" s="50"/>
      <c r="HC491" s="50"/>
      <c r="HD491" s="50"/>
      <c r="HE491" s="50"/>
      <c r="HF491" s="50"/>
      <c r="HG491" s="50"/>
      <c r="HH491" s="50"/>
      <c r="HI491" s="50"/>
      <c r="HJ491" s="50"/>
      <c r="HK491" s="50"/>
      <c r="HL491" s="50"/>
      <c r="HM491" s="50"/>
      <c r="HN491" s="50"/>
      <c r="HO491" s="50"/>
      <c r="HP491" s="50"/>
      <c r="HQ491" s="50"/>
      <c r="HR491" s="50"/>
      <c r="HS491" s="50"/>
      <c r="HT491" s="50"/>
      <c r="HU491" s="50"/>
      <c r="HV491" s="50"/>
      <c r="HW491" s="50"/>
      <c r="HX491" s="50"/>
      <c r="HY491" s="50"/>
      <c r="HZ491" s="50"/>
      <c r="IA491" s="50"/>
      <c r="IB491" s="50"/>
      <c r="IC491" s="50"/>
      <c r="ID491" s="50"/>
      <c r="IE491" s="50"/>
      <c r="IF491" s="50"/>
      <c r="IG491" s="50"/>
      <c r="IH491" s="50"/>
      <c r="II491" s="50"/>
      <c r="IJ491" s="50"/>
      <c r="IK491" s="50"/>
      <c r="IL491" s="50"/>
      <c r="IM491" s="50"/>
      <c r="IN491" s="50"/>
      <c r="IO491" s="50"/>
      <c r="IP491" s="50"/>
      <c r="IQ491" s="50"/>
      <c r="IR491" s="50"/>
      <c r="IS491" s="50"/>
      <c r="IT491" s="50"/>
      <c r="IU491" s="50"/>
      <c r="IV491" s="50"/>
    </row>
    <row r="492" spans="1:256" s="249" customFormat="1" x14ac:dyDescent="0.2">
      <c r="A492" s="246"/>
      <c r="B492" s="233"/>
      <c r="C492" s="242"/>
      <c r="D492" s="50"/>
      <c r="E492" s="248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  <c r="GG492" s="50"/>
      <c r="GH492" s="50"/>
      <c r="GI492" s="50"/>
      <c r="GJ492" s="50"/>
      <c r="GK492" s="50"/>
      <c r="GL492" s="50"/>
      <c r="GM492" s="50"/>
      <c r="GN492" s="50"/>
      <c r="GO492" s="50"/>
      <c r="GP492" s="50"/>
      <c r="GQ492" s="50"/>
      <c r="GR492" s="50"/>
      <c r="GS492" s="50"/>
      <c r="GT492" s="50"/>
      <c r="GU492" s="50"/>
      <c r="GV492" s="50"/>
      <c r="GW492" s="50"/>
      <c r="GX492" s="50"/>
      <c r="GY492" s="50"/>
      <c r="GZ492" s="50"/>
      <c r="HA492" s="50"/>
      <c r="HB492" s="50"/>
      <c r="HC492" s="50"/>
      <c r="HD492" s="50"/>
      <c r="HE492" s="50"/>
      <c r="HF492" s="50"/>
      <c r="HG492" s="50"/>
      <c r="HH492" s="50"/>
      <c r="HI492" s="50"/>
      <c r="HJ492" s="50"/>
      <c r="HK492" s="50"/>
      <c r="HL492" s="50"/>
      <c r="HM492" s="50"/>
      <c r="HN492" s="50"/>
      <c r="HO492" s="50"/>
      <c r="HP492" s="50"/>
      <c r="HQ492" s="50"/>
      <c r="HR492" s="50"/>
      <c r="HS492" s="50"/>
      <c r="HT492" s="50"/>
      <c r="HU492" s="50"/>
      <c r="HV492" s="50"/>
      <c r="HW492" s="50"/>
      <c r="HX492" s="50"/>
      <c r="HY492" s="50"/>
      <c r="HZ492" s="50"/>
      <c r="IA492" s="50"/>
      <c r="IB492" s="50"/>
      <c r="IC492" s="50"/>
      <c r="ID492" s="50"/>
      <c r="IE492" s="50"/>
      <c r="IF492" s="50"/>
      <c r="IG492" s="50"/>
      <c r="IH492" s="50"/>
      <c r="II492" s="50"/>
      <c r="IJ492" s="50"/>
      <c r="IK492" s="50"/>
      <c r="IL492" s="50"/>
      <c r="IM492" s="50"/>
      <c r="IN492" s="50"/>
      <c r="IO492" s="50"/>
      <c r="IP492" s="50"/>
      <c r="IQ492" s="50"/>
      <c r="IR492" s="50"/>
      <c r="IS492" s="50"/>
      <c r="IT492" s="50"/>
      <c r="IU492" s="50"/>
      <c r="IV492" s="50"/>
    </row>
    <row r="493" spans="1:256" s="249" customFormat="1" x14ac:dyDescent="0.2">
      <c r="A493" s="246"/>
      <c r="B493" s="233"/>
      <c r="C493" s="242"/>
      <c r="D493" s="50"/>
      <c r="E493" s="248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  <c r="GG493" s="50"/>
      <c r="GH493" s="50"/>
      <c r="GI493" s="50"/>
      <c r="GJ493" s="50"/>
      <c r="GK493" s="50"/>
      <c r="GL493" s="50"/>
      <c r="GM493" s="50"/>
      <c r="GN493" s="50"/>
      <c r="GO493" s="50"/>
      <c r="GP493" s="50"/>
      <c r="GQ493" s="50"/>
      <c r="GR493" s="50"/>
      <c r="GS493" s="50"/>
      <c r="GT493" s="50"/>
      <c r="GU493" s="50"/>
      <c r="GV493" s="50"/>
      <c r="GW493" s="50"/>
      <c r="GX493" s="50"/>
      <c r="GY493" s="50"/>
      <c r="GZ493" s="50"/>
      <c r="HA493" s="50"/>
      <c r="HB493" s="50"/>
      <c r="HC493" s="50"/>
      <c r="HD493" s="50"/>
      <c r="HE493" s="50"/>
      <c r="HF493" s="50"/>
      <c r="HG493" s="50"/>
      <c r="HH493" s="50"/>
      <c r="HI493" s="50"/>
      <c r="HJ493" s="50"/>
      <c r="HK493" s="50"/>
      <c r="HL493" s="50"/>
      <c r="HM493" s="50"/>
      <c r="HN493" s="50"/>
      <c r="HO493" s="50"/>
      <c r="HP493" s="50"/>
      <c r="HQ493" s="50"/>
      <c r="HR493" s="50"/>
      <c r="HS493" s="50"/>
      <c r="HT493" s="50"/>
      <c r="HU493" s="50"/>
      <c r="HV493" s="50"/>
      <c r="HW493" s="50"/>
      <c r="HX493" s="50"/>
      <c r="HY493" s="50"/>
      <c r="HZ493" s="50"/>
      <c r="IA493" s="50"/>
      <c r="IB493" s="50"/>
      <c r="IC493" s="50"/>
      <c r="ID493" s="50"/>
      <c r="IE493" s="50"/>
      <c r="IF493" s="50"/>
      <c r="IG493" s="50"/>
      <c r="IH493" s="50"/>
      <c r="II493" s="50"/>
      <c r="IJ493" s="50"/>
      <c r="IK493" s="50"/>
      <c r="IL493" s="50"/>
      <c r="IM493" s="50"/>
      <c r="IN493" s="50"/>
      <c r="IO493" s="50"/>
      <c r="IP493" s="50"/>
      <c r="IQ493" s="50"/>
      <c r="IR493" s="50"/>
      <c r="IS493" s="50"/>
      <c r="IT493" s="50"/>
      <c r="IU493" s="50"/>
      <c r="IV493" s="50"/>
    </row>
    <row r="494" spans="1:256" s="249" customFormat="1" x14ac:dyDescent="0.2">
      <c r="A494" s="246"/>
      <c r="B494" s="233"/>
      <c r="C494" s="242"/>
      <c r="D494" s="50"/>
      <c r="E494" s="248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  <c r="GG494" s="50"/>
      <c r="GH494" s="50"/>
      <c r="GI494" s="50"/>
      <c r="GJ494" s="50"/>
      <c r="GK494" s="50"/>
      <c r="GL494" s="50"/>
      <c r="GM494" s="50"/>
      <c r="GN494" s="50"/>
      <c r="GO494" s="50"/>
      <c r="GP494" s="50"/>
      <c r="GQ494" s="50"/>
      <c r="GR494" s="50"/>
      <c r="GS494" s="50"/>
      <c r="GT494" s="50"/>
      <c r="GU494" s="50"/>
      <c r="GV494" s="50"/>
      <c r="GW494" s="50"/>
      <c r="GX494" s="50"/>
      <c r="GY494" s="50"/>
      <c r="GZ494" s="50"/>
      <c r="HA494" s="50"/>
      <c r="HB494" s="50"/>
      <c r="HC494" s="50"/>
      <c r="HD494" s="50"/>
      <c r="HE494" s="50"/>
      <c r="HF494" s="50"/>
      <c r="HG494" s="50"/>
      <c r="HH494" s="50"/>
      <c r="HI494" s="50"/>
      <c r="HJ494" s="50"/>
      <c r="HK494" s="50"/>
      <c r="HL494" s="50"/>
      <c r="HM494" s="50"/>
      <c r="HN494" s="50"/>
      <c r="HO494" s="50"/>
      <c r="HP494" s="50"/>
      <c r="HQ494" s="50"/>
      <c r="HR494" s="50"/>
      <c r="HS494" s="50"/>
      <c r="HT494" s="50"/>
      <c r="HU494" s="50"/>
      <c r="HV494" s="50"/>
      <c r="HW494" s="50"/>
      <c r="HX494" s="50"/>
      <c r="HY494" s="50"/>
      <c r="HZ494" s="50"/>
      <c r="IA494" s="50"/>
      <c r="IB494" s="50"/>
      <c r="IC494" s="50"/>
      <c r="ID494" s="50"/>
      <c r="IE494" s="50"/>
      <c r="IF494" s="50"/>
      <c r="IG494" s="50"/>
      <c r="IH494" s="50"/>
      <c r="II494" s="50"/>
      <c r="IJ494" s="50"/>
      <c r="IK494" s="50"/>
      <c r="IL494" s="50"/>
      <c r="IM494" s="50"/>
      <c r="IN494" s="50"/>
      <c r="IO494" s="50"/>
      <c r="IP494" s="50"/>
      <c r="IQ494" s="50"/>
      <c r="IR494" s="50"/>
      <c r="IS494" s="50"/>
      <c r="IT494" s="50"/>
      <c r="IU494" s="50"/>
      <c r="IV494" s="50"/>
    </row>
    <row r="495" spans="1:256" s="249" customFormat="1" x14ac:dyDescent="0.2">
      <c r="A495" s="246"/>
      <c r="B495" s="233"/>
      <c r="C495" s="242"/>
      <c r="D495" s="50"/>
      <c r="E495" s="248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  <c r="GG495" s="50"/>
      <c r="GH495" s="50"/>
      <c r="GI495" s="50"/>
      <c r="GJ495" s="50"/>
      <c r="GK495" s="50"/>
      <c r="GL495" s="50"/>
      <c r="GM495" s="50"/>
      <c r="GN495" s="50"/>
      <c r="GO495" s="50"/>
      <c r="GP495" s="50"/>
      <c r="GQ495" s="50"/>
      <c r="GR495" s="50"/>
      <c r="GS495" s="50"/>
      <c r="GT495" s="50"/>
      <c r="GU495" s="50"/>
      <c r="GV495" s="50"/>
      <c r="GW495" s="50"/>
      <c r="GX495" s="50"/>
      <c r="GY495" s="50"/>
      <c r="GZ495" s="50"/>
      <c r="HA495" s="50"/>
      <c r="HB495" s="50"/>
      <c r="HC495" s="50"/>
      <c r="HD495" s="50"/>
      <c r="HE495" s="50"/>
      <c r="HF495" s="50"/>
      <c r="HG495" s="50"/>
      <c r="HH495" s="50"/>
      <c r="HI495" s="50"/>
      <c r="HJ495" s="50"/>
      <c r="HK495" s="50"/>
      <c r="HL495" s="50"/>
      <c r="HM495" s="50"/>
      <c r="HN495" s="50"/>
      <c r="HO495" s="50"/>
      <c r="HP495" s="50"/>
      <c r="HQ495" s="50"/>
      <c r="HR495" s="50"/>
      <c r="HS495" s="50"/>
      <c r="HT495" s="50"/>
      <c r="HU495" s="50"/>
      <c r="HV495" s="50"/>
      <c r="HW495" s="50"/>
      <c r="HX495" s="50"/>
      <c r="HY495" s="50"/>
      <c r="HZ495" s="50"/>
      <c r="IA495" s="50"/>
      <c r="IB495" s="50"/>
      <c r="IC495" s="50"/>
      <c r="ID495" s="50"/>
      <c r="IE495" s="50"/>
      <c r="IF495" s="50"/>
      <c r="IG495" s="50"/>
      <c r="IH495" s="50"/>
      <c r="II495" s="50"/>
      <c r="IJ495" s="50"/>
      <c r="IK495" s="50"/>
      <c r="IL495" s="50"/>
      <c r="IM495" s="50"/>
      <c r="IN495" s="50"/>
      <c r="IO495" s="50"/>
      <c r="IP495" s="50"/>
      <c r="IQ495" s="50"/>
      <c r="IR495" s="50"/>
      <c r="IS495" s="50"/>
      <c r="IT495" s="50"/>
      <c r="IU495" s="50"/>
      <c r="IV495" s="50"/>
    </row>
    <row r="496" spans="1:256" s="249" customFormat="1" x14ac:dyDescent="0.2">
      <c r="A496" s="246"/>
      <c r="B496" s="233"/>
      <c r="C496" s="242"/>
      <c r="D496" s="50"/>
      <c r="E496" s="248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  <c r="GG496" s="50"/>
      <c r="GH496" s="50"/>
      <c r="GI496" s="50"/>
      <c r="GJ496" s="50"/>
      <c r="GK496" s="50"/>
      <c r="GL496" s="50"/>
      <c r="GM496" s="50"/>
      <c r="GN496" s="50"/>
      <c r="GO496" s="50"/>
      <c r="GP496" s="50"/>
      <c r="GQ496" s="50"/>
      <c r="GR496" s="50"/>
      <c r="GS496" s="50"/>
      <c r="GT496" s="50"/>
      <c r="GU496" s="50"/>
      <c r="GV496" s="50"/>
      <c r="GW496" s="50"/>
      <c r="GX496" s="50"/>
      <c r="GY496" s="50"/>
      <c r="GZ496" s="50"/>
      <c r="HA496" s="50"/>
      <c r="HB496" s="50"/>
      <c r="HC496" s="50"/>
      <c r="HD496" s="50"/>
      <c r="HE496" s="50"/>
      <c r="HF496" s="50"/>
      <c r="HG496" s="50"/>
      <c r="HH496" s="50"/>
      <c r="HI496" s="50"/>
      <c r="HJ496" s="50"/>
      <c r="HK496" s="50"/>
      <c r="HL496" s="50"/>
      <c r="HM496" s="50"/>
      <c r="HN496" s="50"/>
      <c r="HO496" s="50"/>
      <c r="HP496" s="50"/>
      <c r="HQ496" s="50"/>
      <c r="HR496" s="50"/>
      <c r="HS496" s="50"/>
      <c r="HT496" s="50"/>
      <c r="HU496" s="50"/>
      <c r="HV496" s="50"/>
      <c r="HW496" s="50"/>
      <c r="HX496" s="50"/>
      <c r="HY496" s="50"/>
      <c r="HZ496" s="50"/>
      <c r="IA496" s="50"/>
      <c r="IB496" s="50"/>
      <c r="IC496" s="50"/>
      <c r="ID496" s="50"/>
      <c r="IE496" s="50"/>
      <c r="IF496" s="50"/>
      <c r="IG496" s="50"/>
      <c r="IH496" s="50"/>
      <c r="II496" s="50"/>
      <c r="IJ496" s="50"/>
      <c r="IK496" s="50"/>
      <c r="IL496" s="50"/>
      <c r="IM496" s="50"/>
      <c r="IN496" s="50"/>
      <c r="IO496" s="50"/>
      <c r="IP496" s="50"/>
      <c r="IQ496" s="50"/>
      <c r="IR496" s="50"/>
      <c r="IS496" s="50"/>
      <c r="IT496" s="50"/>
      <c r="IU496" s="50"/>
      <c r="IV496" s="50"/>
    </row>
    <row r="497" spans="1:256" s="249" customFormat="1" x14ac:dyDescent="0.2">
      <c r="A497" s="246"/>
      <c r="B497" s="233"/>
      <c r="C497" s="242"/>
      <c r="D497" s="50"/>
      <c r="E497" s="248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  <c r="GG497" s="50"/>
      <c r="GH497" s="50"/>
      <c r="GI497" s="50"/>
      <c r="GJ497" s="50"/>
      <c r="GK497" s="50"/>
      <c r="GL497" s="50"/>
      <c r="GM497" s="50"/>
      <c r="GN497" s="50"/>
      <c r="GO497" s="50"/>
      <c r="GP497" s="50"/>
      <c r="GQ497" s="50"/>
      <c r="GR497" s="50"/>
      <c r="GS497" s="50"/>
      <c r="GT497" s="50"/>
      <c r="GU497" s="50"/>
      <c r="GV497" s="50"/>
      <c r="GW497" s="50"/>
      <c r="GX497" s="50"/>
      <c r="GY497" s="50"/>
      <c r="GZ497" s="50"/>
      <c r="HA497" s="50"/>
      <c r="HB497" s="50"/>
      <c r="HC497" s="50"/>
      <c r="HD497" s="50"/>
      <c r="HE497" s="50"/>
      <c r="HF497" s="50"/>
      <c r="HG497" s="50"/>
      <c r="HH497" s="50"/>
      <c r="HI497" s="50"/>
      <c r="HJ497" s="50"/>
      <c r="HK497" s="50"/>
      <c r="HL497" s="50"/>
      <c r="HM497" s="50"/>
      <c r="HN497" s="50"/>
      <c r="HO497" s="50"/>
      <c r="HP497" s="50"/>
      <c r="HQ497" s="50"/>
      <c r="HR497" s="50"/>
      <c r="HS497" s="50"/>
      <c r="HT497" s="50"/>
      <c r="HU497" s="50"/>
      <c r="HV497" s="50"/>
      <c r="HW497" s="50"/>
      <c r="HX497" s="50"/>
      <c r="HY497" s="50"/>
      <c r="HZ497" s="50"/>
      <c r="IA497" s="50"/>
      <c r="IB497" s="50"/>
      <c r="IC497" s="50"/>
      <c r="ID497" s="50"/>
      <c r="IE497" s="50"/>
      <c r="IF497" s="50"/>
      <c r="IG497" s="50"/>
      <c r="IH497" s="50"/>
      <c r="II497" s="50"/>
      <c r="IJ497" s="50"/>
      <c r="IK497" s="50"/>
      <c r="IL497" s="50"/>
      <c r="IM497" s="50"/>
      <c r="IN497" s="50"/>
      <c r="IO497" s="50"/>
      <c r="IP497" s="50"/>
      <c r="IQ497" s="50"/>
      <c r="IR497" s="50"/>
      <c r="IS497" s="50"/>
      <c r="IT497" s="50"/>
      <c r="IU497" s="50"/>
      <c r="IV497" s="50"/>
    </row>
    <row r="498" spans="1:256" s="249" customFormat="1" x14ac:dyDescent="0.2">
      <c r="A498" s="246"/>
      <c r="B498" s="233"/>
      <c r="C498" s="242"/>
      <c r="D498" s="50"/>
      <c r="E498" s="248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  <c r="GG498" s="50"/>
      <c r="GH498" s="50"/>
      <c r="GI498" s="50"/>
      <c r="GJ498" s="50"/>
      <c r="GK498" s="50"/>
      <c r="GL498" s="50"/>
      <c r="GM498" s="50"/>
      <c r="GN498" s="50"/>
      <c r="GO498" s="50"/>
      <c r="GP498" s="50"/>
      <c r="GQ498" s="50"/>
      <c r="GR498" s="50"/>
      <c r="GS498" s="50"/>
      <c r="GT498" s="50"/>
      <c r="GU498" s="50"/>
      <c r="GV498" s="50"/>
      <c r="GW498" s="50"/>
      <c r="GX498" s="50"/>
      <c r="GY498" s="50"/>
      <c r="GZ498" s="50"/>
      <c r="HA498" s="50"/>
      <c r="HB498" s="50"/>
      <c r="HC498" s="50"/>
      <c r="HD498" s="50"/>
      <c r="HE498" s="50"/>
      <c r="HF498" s="50"/>
      <c r="HG498" s="50"/>
      <c r="HH498" s="50"/>
      <c r="HI498" s="50"/>
      <c r="HJ498" s="50"/>
      <c r="HK498" s="50"/>
      <c r="HL498" s="50"/>
      <c r="HM498" s="50"/>
      <c r="HN498" s="50"/>
      <c r="HO498" s="50"/>
      <c r="HP498" s="50"/>
      <c r="HQ498" s="50"/>
      <c r="HR498" s="50"/>
      <c r="HS498" s="50"/>
      <c r="HT498" s="50"/>
      <c r="HU498" s="50"/>
      <c r="HV498" s="50"/>
      <c r="HW498" s="50"/>
      <c r="HX498" s="50"/>
      <c r="HY498" s="50"/>
      <c r="HZ498" s="50"/>
      <c r="IA498" s="50"/>
      <c r="IB498" s="50"/>
      <c r="IC498" s="50"/>
      <c r="ID498" s="50"/>
      <c r="IE498" s="50"/>
      <c r="IF498" s="50"/>
      <c r="IG498" s="50"/>
      <c r="IH498" s="50"/>
      <c r="II498" s="50"/>
      <c r="IJ498" s="50"/>
      <c r="IK498" s="50"/>
      <c r="IL498" s="50"/>
      <c r="IM498" s="50"/>
      <c r="IN498" s="50"/>
      <c r="IO498" s="50"/>
      <c r="IP498" s="50"/>
      <c r="IQ498" s="50"/>
      <c r="IR498" s="50"/>
      <c r="IS498" s="50"/>
      <c r="IT498" s="50"/>
      <c r="IU498" s="50"/>
      <c r="IV498" s="50"/>
    </row>
    <row r="499" spans="1:256" s="249" customFormat="1" x14ac:dyDescent="0.2">
      <c r="A499" s="246"/>
      <c r="B499" s="233"/>
      <c r="C499" s="242"/>
      <c r="D499" s="50"/>
      <c r="E499" s="248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  <c r="GG499" s="50"/>
      <c r="GH499" s="50"/>
      <c r="GI499" s="50"/>
      <c r="GJ499" s="50"/>
      <c r="GK499" s="50"/>
      <c r="GL499" s="50"/>
      <c r="GM499" s="50"/>
      <c r="GN499" s="50"/>
      <c r="GO499" s="50"/>
      <c r="GP499" s="50"/>
      <c r="GQ499" s="50"/>
      <c r="GR499" s="50"/>
      <c r="GS499" s="50"/>
      <c r="GT499" s="50"/>
      <c r="GU499" s="50"/>
      <c r="GV499" s="50"/>
      <c r="GW499" s="50"/>
      <c r="GX499" s="50"/>
      <c r="GY499" s="50"/>
      <c r="GZ499" s="50"/>
      <c r="HA499" s="50"/>
      <c r="HB499" s="50"/>
      <c r="HC499" s="50"/>
      <c r="HD499" s="50"/>
      <c r="HE499" s="50"/>
      <c r="HF499" s="50"/>
      <c r="HG499" s="50"/>
      <c r="HH499" s="50"/>
      <c r="HI499" s="50"/>
      <c r="HJ499" s="50"/>
      <c r="HK499" s="50"/>
      <c r="HL499" s="50"/>
      <c r="HM499" s="50"/>
      <c r="HN499" s="50"/>
      <c r="HO499" s="50"/>
      <c r="HP499" s="50"/>
      <c r="HQ499" s="50"/>
      <c r="HR499" s="50"/>
      <c r="HS499" s="50"/>
      <c r="HT499" s="50"/>
      <c r="HU499" s="50"/>
      <c r="HV499" s="50"/>
      <c r="HW499" s="50"/>
      <c r="HX499" s="50"/>
      <c r="HY499" s="50"/>
      <c r="HZ499" s="50"/>
      <c r="IA499" s="50"/>
      <c r="IB499" s="50"/>
      <c r="IC499" s="50"/>
      <c r="ID499" s="50"/>
      <c r="IE499" s="50"/>
      <c r="IF499" s="50"/>
      <c r="IG499" s="50"/>
      <c r="IH499" s="50"/>
      <c r="II499" s="50"/>
      <c r="IJ499" s="50"/>
      <c r="IK499" s="50"/>
      <c r="IL499" s="50"/>
      <c r="IM499" s="50"/>
      <c r="IN499" s="50"/>
      <c r="IO499" s="50"/>
      <c r="IP499" s="50"/>
      <c r="IQ499" s="50"/>
      <c r="IR499" s="50"/>
      <c r="IS499" s="50"/>
      <c r="IT499" s="50"/>
      <c r="IU499" s="50"/>
      <c r="IV499" s="50"/>
    </row>
    <row r="500" spans="1:256" s="249" customFormat="1" x14ac:dyDescent="0.2">
      <c r="A500" s="246"/>
      <c r="B500" s="233"/>
      <c r="C500" s="242"/>
      <c r="D500" s="50"/>
      <c r="E500" s="248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  <c r="GG500" s="50"/>
      <c r="GH500" s="50"/>
      <c r="GI500" s="50"/>
      <c r="GJ500" s="50"/>
      <c r="GK500" s="50"/>
      <c r="GL500" s="50"/>
      <c r="GM500" s="50"/>
      <c r="GN500" s="50"/>
      <c r="GO500" s="50"/>
      <c r="GP500" s="50"/>
      <c r="GQ500" s="50"/>
      <c r="GR500" s="50"/>
      <c r="GS500" s="50"/>
      <c r="GT500" s="50"/>
      <c r="GU500" s="50"/>
      <c r="GV500" s="50"/>
      <c r="GW500" s="50"/>
      <c r="GX500" s="50"/>
      <c r="GY500" s="50"/>
      <c r="GZ500" s="50"/>
      <c r="HA500" s="50"/>
      <c r="HB500" s="50"/>
      <c r="HC500" s="50"/>
      <c r="HD500" s="50"/>
      <c r="HE500" s="50"/>
      <c r="HF500" s="50"/>
      <c r="HG500" s="50"/>
      <c r="HH500" s="50"/>
      <c r="HI500" s="50"/>
      <c r="HJ500" s="50"/>
      <c r="HK500" s="50"/>
      <c r="HL500" s="50"/>
      <c r="HM500" s="50"/>
      <c r="HN500" s="50"/>
      <c r="HO500" s="50"/>
      <c r="HP500" s="50"/>
      <c r="HQ500" s="50"/>
      <c r="HR500" s="50"/>
      <c r="HS500" s="50"/>
      <c r="HT500" s="50"/>
      <c r="HU500" s="50"/>
      <c r="HV500" s="50"/>
      <c r="HW500" s="50"/>
      <c r="HX500" s="50"/>
      <c r="HY500" s="50"/>
      <c r="HZ500" s="50"/>
      <c r="IA500" s="50"/>
      <c r="IB500" s="50"/>
      <c r="IC500" s="50"/>
      <c r="ID500" s="50"/>
      <c r="IE500" s="50"/>
      <c r="IF500" s="50"/>
      <c r="IG500" s="50"/>
      <c r="IH500" s="50"/>
      <c r="II500" s="50"/>
      <c r="IJ500" s="50"/>
      <c r="IK500" s="50"/>
      <c r="IL500" s="50"/>
      <c r="IM500" s="50"/>
      <c r="IN500" s="50"/>
      <c r="IO500" s="50"/>
      <c r="IP500" s="50"/>
      <c r="IQ500" s="50"/>
      <c r="IR500" s="50"/>
      <c r="IS500" s="50"/>
      <c r="IT500" s="50"/>
      <c r="IU500" s="50"/>
      <c r="IV500" s="50"/>
    </row>
    <row r="501" spans="1:256" s="249" customFormat="1" x14ac:dyDescent="0.2">
      <c r="A501" s="246"/>
      <c r="B501" s="233"/>
      <c r="C501" s="242"/>
      <c r="D501" s="50"/>
      <c r="E501" s="248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  <c r="GG501" s="50"/>
      <c r="GH501" s="50"/>
      <c r="GI501" s="50"/>
      <c r="GJ501" s="50"/>
      <c r="GK501" s="50"/>
      <c r="GL501" s="50"/>
      <c r="GM501" s="50"/>
      <c r="GN501" s="50"/>
      <c r="GO501" s="50"/>
      <c r="GP501" s="50"/>
      <c r="GQ501" s="50"/>
      <c r="GR501" s="50"/>
      <c r="GS501" s="50"/>
      <c r="GT501" s="50"/>
      <c r="GU501" s="50"/>
      <c r="GV501" s="50"/>
      <c r="GW501" s="50"/>
      <c r="GX501" s="50"/>
      <c r="GY501" s="50"/>
      <c r="GZ501" s="50"/>
      <c r="HA501" s="50"/>
      <c r="HB501" s="50"/>
      <c r="HC501" s="50"/>
      <c r="HD501" s="50"/>
      <c r="HE501" s="50"/>
      <c r="HF501" s="50"/>
      <c r="HG501" s="50"/>
      <c r="HH501" s="50"/>
      <c r="HI501" s="50"/>
      <c r="HJ501" s="50"/>
      <c r="HK501" s="50"/>
      <c r="HL501" s="50"/>
      <c r="HM501" s="50"/>
      <c r="HN501" s="50"/>
      <c r="HO501" s="50"/>
      <c r="HP501" s="50"/>
      <c r="HQ501" s="50"/>
      <c r="HR501" s="50"/>
      <c r="HS501" s="50"/>
      <c r="HT501" s="50"/>
      <c r="HU501" s="50"/>
      <c r="HV501" s="50"/>
      <c r="HW501" s="50"/>
      <c r="HX501" s="50"/>
      <c r="HY501" s="50"/>
      <c r="HZ501" s="50"/>
      <c r="IA501" s="50"/>
      <c r="IB501" s="50"/>
      <c r="IC501" s="50"/>
      <c r="ID501" s="50"/>
      <c r="IE501" s="50"/>
      <c r="IF501" s="50"/>
      <c r="IG501" s="50"/>
      <c r="IH501" s="50"/>
      <c r="II501" s="50"/>
      <c r="IJ501" s="50"/>
      <c r="IK501" s="50"/>
      <c r="IL501" s="50"/>
      <c r="IM501" s="50"/>
      <c r="IN501" s="50"/>
      <c r="IO501" s="50"/>
      <c r="IP501" s="50"/>
      <c r="IQ501" s="50"/>
      <c r="IR501" s="50"/>
      <c r="IS501" s="50"/>
      <c r="IT501" s="50"/>
      <c r="IU501" s="50"/>
      <c r="IV501" s="50"/>
    </row>
    <row r="502" spans="1:256" s="249" customFormat="1" x14ac:dyDescent="0.2">
      <c r="A502" s="246"/>
      <c r="B502" s="233"/>
      <c r="C502" s="242"/>
      <c r="D502" s="50"/>
      <c r="E502" s="248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  <c r="GG502" s="50"/>
      <c r="GH502" s="50"/>
      <c r="GI502" s="50"/>
      <c r="GJ502" s="50"/>
      <c r="GK502" s="50"/>
      <c r="GL502" s="50"/>
      <c r="GM502" s="50"/>
      <c r="GN502" s="50"/>
      <c r="GO502" s="50"/>
      <c r="GP502" s="50"/>
      <c r="GQ502" s="50"/>
      <c r="GR502" s="50"/>
      <c r="GS502" s="50"/>
      <c r="GT502" s="50"/>
      <c r="GU502" s="50"/>
      <c r="GV502" s="50"/>
      <c r="GW502" s="50"/>
      <c r="GX502" s="50"/>
      <c r="GY502" s="50"/>
      <c r="GZ502" s="50"/>
      <c r="HA502" s="50"/>
      <c r="HB502" s="50"/>
      <c r="HC502" s="50"/>
      <c r="HD502" s="50"/>
      <c r="HE502" s="50"/>
      <c r="HF502" s="50"/>
      <c r="HG502" s="50"/>
      <c r="HH502" s="50"/>
      <c r="HI502" s="50"/>
      <c r="HJ502" s="50"/>
      <c r="HK502" s="50"/>
      <c r="HL502" s="50"/>
      <c r="HM502" s="50"/>
      <c r="HN502" s="50"/>
      <c r="HO502" s="50"/>
      <c r="HP502" s="50"/>
      <c r="HQ502" s="50"/>
      <c r="HR502" s="50"/>
      <c r="HS502" s="50"/>
      <c r="HT502" s="50"/>
      <c r="HU502" s="50"/>
      <c r="HV502" s="50"/>
      <c r="HW502" s="50"/>
      <c r="HX502" s="50"/>
      <c r="HY502" s="50"/>
      <c r="HZ502" s="50"/>
      <c r="IA502" s="50"/>
      <c r="IB502" s="50"/>
      <c r="IC502" s="50"/>
      <c r="ID502" s="50"/>
      <c r="IE502" s="50"/>
      <c r="IF502" s="50"/>
      <c r="IG502" s="50"/>
      <c r="IH502" s="50"/>
      <c r="II502" s="50"/>
      <c r="IJ502" s="50"/>
      <c r="IK502" s="50"/>
      <c r="IL502" s="50"/>
      <c r="IM502" s="50"/>
      <c r="IN502" s="50"/>
      <c r="IO502" s="50"/>
      <c r="IP502" s="50"/>
      <c r="IQ502" s="50"/>
      <c r="IR502" s="50"/>
      <c r="IS502" s="50"/>
      <c r="IT502" s="50"/>
      <c r="IU502" s="50"/>
      <c r="IV502" s="50"/>
    </row>
    <row r="503" spans="1:256" s="249" customFormat="1" x14ac:dyDescent="0.2">
      <c r="A503" s="246"/>
      <c r="B503" s="233"/>
      <c r="C503" s="242"/>
      <c r="D503" s="50"/>
      <c r="E503" s="248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  <c r="GG503" s="50"/>
      <c r="GH503" s="50"/>
      <c r="GI503" s="50"/>
      <c r="GJ503" s="50"/>
      <c r="GK503" s="50"/>
      <c r="GL503" s="50"/>
      <c r="GM503" s="50"/>
      <c r="GN503" s="50"/>
      <c r="GO503" s="50"/>
      <c r="GP503" s="50"/>
      <c r="GQ503" s="50"/>
      <c r="GR503" s="50"/>
      <c r="GS503" s="50"/>
      <c r="GT503" s="50"/>
      <c r="GU503" s="50"/>
      <c r="GV503" s="50"/>
      <c r="GW503" s="50"/>
      <c r="GX503" s="50"/>
      <c r="GY503" s="50"/>
      <c r="GZ503" s="50"/>
      <c r="HA503" s="50"/>
      <c r="HB503" s="50"/>
      <c r="HC503" s="50"/>
      <c r="HD503" s="50"/>
      <c r="HE503" s="50"/>
      <c r="HF503" s="50"/>
      <c r="HG503" s="50"/>
      <c r="HH503" s="50"/>
      <c r="HI503" s="50"/>
      <c r="HJ503" s="50"/>
      <c r="HK503" s="50"/>
      <c r="HL503" s="50"/>
      <c r="HM503" s="50"/>
      <c r="HN503" s="50"/>
      <c r="HO503" s="50"/>
      <c r="HP503" s="50"/>
      <c r="HQ503" s="50"/>
      <c r="HR503" s="50"/>
      <c r="HS503" s="50"/>
      <c r="HT503" s="50"/>
      <c r="HU503" s="50"/>
      <c r="HV503" s="50"/>
      <c r="HW503" s="50"/>
      <c r="HX503" s="50"/>
      <c r="HY503" s="50"/>
      <c r="HZ503" s="50"/>
      <c r="IA503" s="50"/>
      <c r="IB503" s="50"/>
      <c r="IC503" s="50"/>
      <c r="ID503" s="50"/>
      <c r="IE503" s="50"/>
      <c r="IF503" s="50"/>
      <c r="IG503" s="50"/>
      <c r="IH503" s="50"/>
      <c r="II503" s="50"/>
      <c r="IJ503" s="50"/>
      <c r="IK503" s="50"/>
      <c r="IL503" s="50"/>
      <c r="IM503" s="50"/>
      <c r="IN503" s="50"/>
      <c r="IO503" s="50"/>
      <c r="IP503" s="50"/>
      <c r="IQ503" s="50"/>
      <c r="IR503" s="50"/>
      <c r="IS503" s="50"/>
      <c r="IT503" s="50"/>
      <c r="IU503" s="50"/>
      <c r="IV503" s="50"/>
    </row>
    <row r="504" spans="1:256" s="249" customFormat="1" x14ac:dyDescent="0.2">
      <c r="A504" s="246"/>
      <c r="B504" s="233"/>
      <c r="C504" s="242"/>
      <c r="D504" s="50"/>
      <c r="E504" s="248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  <c r="GG504" s="50"/>
      <c r="GH504" s="50"/>
      <c r="GI504" s="50"/>
      <c r="GJ504" s="50"/>
      <c r="GK504" s="50"/>
      <c r="GL504" s="50"/>
      <c r="GM504" s="50"/>
      <c r="GN504" s="50"/>
      <c r="GO504" s="50"/>
      <c r="GP504" s="50"/>
      <c r="GQ504" s="50"/>
      <c r="GR504" s="50"/>
      <c r="GS504" s="50"/>
      <c r="GT504" s="50"/>
      <c r="GU504" s="50"/>
      <c r="GV504" s="50"/>
      <c r="GW504" s="50"/>
      <c r="GX504" s="50"/>
      <c r="GY504" s="50"/>
      <c r="GZ504" s="50"/>
      <c r="HA504" s="50"/>
      <c r="HB504" s="50"/>
      <c r="HC504" s="50"/>
      <c r="HD504" s="50"/>
      <c r="HE504" s="50"/>
      <c r="HF504" s="50"/>
      <c r="HG504" s="50"/>
      <c r="HH504" s="50"/>
      <c r="HI504" s="50"/>
      <c r="HJ504" s="50"/>
      <c r="HK504" s="50"/>
      <c r="HL504" s="50"/>
      <c r="HM504" s="50"/>
      <c r="HN504" s="50"/>
      <c r="HO504" s="50"/>
      <c r="HP504" s="50"/>
      <c r="HQ504" s="50"/>
      <c r="HR504" s="50"/>
      <c r="HS504" s="50"/>
      <c r="HT504" s="50"/>
      <c r="HU504" s="50"/>
      <c r="HV504" s="50"/>
      <c r="HW504" s="50"/>
      <c r="HX504" s="50"/>
      <c r="HY504" s="50"/>
      <c r="HZ504" s="50"/>
      <c r="IA504" s="50"/>
      <c r="IB504" s="50"/>
      <c r="IC504" s="50"/>
      <c r="ID504" s="50"/>
      <c r="IE504" s="50"/>
      <c r="IF504" s="50"/>
      <c r="IG504" s="50"/>
      <c r="IH504" s="50"/>
      <c r="II504" s="50"/>
      <c r="IJ504" s="50"/>
      <c r="IK504" s="50"/>
      <c r="IL504" s="50"/>
      <c r="IM504" s="50"/>
      <c r="IN504" s="50"/>
      <c r="IO504" s="50"/>
      <c r="IP504" s="50"/>
      <c r="IQ504" s="50"/>
      <c r="IR504" s="50"/>
      <c r="IS504" s="50"/>
      <c r="IT504" s="50"/>
      <c r="IU504" s="50"/>
      <c r="IV504" s="50"/>
    </row>
    <row r="505" spans="1:256" s="249" customFormat="1" x14ac:dyDescent="0.2">
      <c r="A505" s="246"/>
      <c r="B505" s="233"/>
      <c r="C505" s="242"/>
      <c r="D505" s="50"/>
      <c r="E505" s="248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  <c r="GG505" s="50"/>
      <c r="GH505" s="50"/>
      <c r="GI505" s="50"/>
      <c r="GJ505" s="50"/>
      <c r="GK505" s="50"/>
      <c r="GL505" s="50"/>
      <c r="GM505" s="50"/>
      <c r="GN505" s="50"/>
      <c r="GO505" s="50"/>
      <c r="GP505" s="50"/>
      <c r="GQ505" s="50"/>
      <c r="GR505" s="50"/>
      <c r="GS505" s="50"/>
      <c r="GT505" s="50"/>
      <c r="GU505" s="50"/>
      <c r="GV505" s="50"/>
      <c r="GW505" s="50"/>
      <c r="GX505" s="50"/>
      <c r="GY505" s="50"/>
      <c r="GZ505" s="50"/>
      <c r="HA505" s="50"/>
      <c r="HB505" s="50"/>
      <c r="HC505" s="50"/>
      <c r="HD505" s="50"/>
      <c r="HE505" s="50"/>
      <c r="HF505" s="50"/>
      <c r="HG505" s="50"/>
      <c r="HH505" s="50"/>
      <c r="HI505" s="50"/>
      <c r="HJ505" s="50"/>
      <c r="HK505" s="50"/>
      <c r="HL505" s="50"/>
      <c r="HM505" s="50"/>
      <c r="HN505" s="50"/>
      <c r="HO505" s="50"/>
      <c r="HP505" s="50"/>
      <c r="HQ505" s="50"/>
      <c r="HR505" s="50"/>
      <c r="HS505" s="50"/>
      <c r="HT505" s="50"/>
      <c r="HU505" s="50"/>
      <c r="HV505" s="50"/>
      <c r="HW505" s="50"/>
      <c r="HX505" s="50"/>
      <c r="HY505" s="50"/>
      <c r="HZ505" s="50"/>
      <c r="IA505" s="50"/>
      <c r="IB505" s="50"/>
      <c r="IC505" s="50"/>
      <c r="ID505" s="50"/>
      <c r="IE505" s="50"/>
      <c r="IF505" s="50"/>
      <c r="IG505" s="50"/>
      <c r="IH505" s="50"/>
      <c r="II505" s="50"/>
      <c r="IJ505" s="50"/>
      <c r="IK505" s="50"/>
      <c r="IL505" s="50"/>
      <c r="IM505" s="50"/>
      <c r="IN505" s="50"/>
      <c r="IO505" s="50"/>
      <c r="IP505" s="50"/>
      <c r="IQ505" s="50"/>
      <c r="IR505" s="50"/>
      <c r="IS505" s="50"/>
      <c r="IT505" s="50"/>
      <c r="IU505" s="50"/>
      <c r="IV505" s="50"/>
    </row>
    <row r="506" spans="1:256" s="249" customFormat="1" x14ac:dyDescent="0.2">
      <c r="A506" s="246"/>
      <c r="B506" s="233"/>
      <c r="C506" s="242"/>
      <c r="D506" s="50"/>
      <c r="E506" s="248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  <c r="GG506" s="50"/>
      <c r="GH506" s="50"/>
      <c r="GI506" s="50"/>
      <c r="GJ506" s="50"/>
      <c r="GK506" s="50"/>
      <c r="GL506" s="50"/>
      <c r="GM506" s="50"/>
      <c r="GN506" s="50"/>
      <c r="GO506" s="50"/>
      <c r="GP506" s="50"/>
      <c r="GQ506" s="50"/>
      <c r="GR506" s="50"/>
      <c r="GS506" s="50"/>
      <c r="GT506" s="50"/>
      <c r="GU506" s="50"/>
      <c r="GV506" s="50"/>
      <c r="GW506" s="50"/>
      <c r="GX506" s="50"/>
      <c r="GY506" s="50"/>
      <c r="GZ506" s="50"/>
      <c r="HA506" s="50"/>
      <c r="HB506" s="50"/>
      <c r="HC506" s="50"/>
      <c r="HD506" s="50"/>
      <c r="HE506" s="50"/>
      <c r="HF506" s="50"/>
      <c r="HG506" s="50"/>
      <c r="HH506" s="50"/>
      <c r="HI506" s="50"/>
      <c r="HJ506" s="50"/>
      <c r="HK506" s="50"/>
      <c r="HL506" s="50"/>
      <c r="HM506" s="50"/>
      <c r="HN506" s="50"/>
      <c r="HO506" s="50"/>
      <c r="HP506" s="50"/>
      <c r="HQ506" s="50"/>
      <c r="HR506" s="50"/>
      <c r="HS506" s="50"/>
      <c r="HT506" s="50"/>
      <c r="HU506" s="50"/>
      <c r="HV506" s="50"/>
      <c r="HW506" s="50"/>
      <c r="HX506" s="50"/>
      <c r="HY506" s="50"/>
      <c r="HZ506" s="50"/>
      <c r="IA506" s="50"/>
      <c r="IB506" s="50"/>
      <c r="IC506" s="50"/>
      <c r="ID506" s="50"/>
      <c r="IE506" s="50"/>
      <c r="IF506" s="50"/>
      <c r="IG506" s="50"/>
      <c r="IH506" s="50"/>
      <c r="II506" s="50"/>
      <c r="IJ506" s="50"/>
      <c r="IK506" s="50"/>
      <c r="IL506" s="50"/>
      <c r="IM506" s="50"/>
      <c r="IN506" s="50"/>
      <c r="IO506" s="50"/>
      <c r="IP506" s="50"/>
      <c r="IQ506" s="50"/>
      <c r="IR506" s="50"/>
      <c r="IS506" s="50"/>
      <c r="IT506" s="50"/>
      <c r="IU506" s="50"/>
      <c r="IV506" s="50"/>
    </row>
    <row r="507" spans="1:256" s="249" customFormat="1" x14ac:dyDescent="0.2">
      <c r="A507" s="246"/>
      <c r="B507" s="233"/>
      <c r="C507" s="242"/>
      <c r="D507" s="50"/>
      <c r="E507" s="248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  <c r="GG507" s="50"/>
      <c r="GH507" s="50"/>
      <c r="GI507" s="50"/>
      <c r="GJ507" s="50"/>
      <c r="GK507" s="50"/>
      <c r="GL507" s="50"/>
      <c r="GM507" s="50"/>
      <c r="GN507" s="50"/>
      <c r="GO507" s="50"/>
      <c r="GP507" s="50"/>
      <c r="GQ507" s="50"/>
      <c r="GR507" s="50"/>
      <c r="GS507" s="50"/>
      <c r="GT507" s="50"/>
      <c r="GU507" s="50"/>
      <c r="GV507" s="50"/>
      <c r="GW507" s="50"/>
      <c r="GX507" s="50"/>
      <c r="GY507" s="50"/>
      <c r="GZ507" s="50"/>
      <c r="HA507" s="50"/>
      <c r="HB507" s="50"/>
      <c r="HC507" s="50"/>
      <c r="HD507" s="50"/>
      <c r="HE507" s="50"/>
      <c r="HF507" s="50"/>
      <c r="HG507" s="50"/>
      <c r="HH507" s="50"/>
      <c r="HI507" s="50"/>
      <c r="HJ507" s="50"/>
      <c r="HK507" s="50"/>
      <c r="HL507" s="50"/>
      <c r="HM507" s="50"/>
      <c r="HN507" s="50"/>
      <c r="HO507" s="50"/>
      <c r="HP507" s="50"/>
      <c r="HQ507" s="50"/>
      <c r="HR507" s="50"/>
      <c r="HS507" s="50"/>
      <c r="HT507" s="50"/>
      <c r="HU507" s="50"/>
      <c r="HV507" s="50"/>
      <c r="HW507" s="50"/>
      <c r="HX507" s="50"/>
      <c r="HY507" s="50"/>
      <c r="HZ507" s="50"/>
      <c r="IA507" s="50"/>
      <c r="IB507" s="50"/>
      <c r="IC507" s="50"/>
      <c r="ID507" s="50"/>
      <c r="IE507" s="50"/>
      <c r="IF507" s="50"/>
      <c r="IG507" s="50"/>
      <c r="IH507" s="50"/>
      <c r="II507" s="50"/>
      <c r="IJ507" s="50"/>
      <c r="IK507" s="50"/>
      <c r="IL507" s="50"/>
      <c r="IM507" s="50"/>
      <c r="IN507" s="50"/>
      <c r="IO507" s="50"/>
      <c r="IP507" s="50"/>
      <c r="IQ507" s="50"/>
      <c r="IR507" s="50"/>
      <c r="IS507" s="50"/>
      <c r="IT507" s="50"/>
      <c r="IU507" s="50"/>
      <c r="IV507" s="50"/>
    </row>
    <row r="508" spans="1:256" s="249" customFormat="1" x14ac:dyDescent="0.2">
      <c r="A508" s="246"/>
      <c r="B508" s="233"/>
      <c r="C508" s="242"/>
      <c r="D508" s="50"/>
      <c r="E508" s="248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  <c r="GG508" s="50"/>
      <c r="GH508" s="50"/>
      <c r="GI508" s="50"/>
      <c r="GJ508" s="50"/>
      <c r="GK508" s="50"/>
      <c r="GL508" s="50"/>
      <c r="GM508" s="50"/>
      <c r="GN508" s="50"/>
      <c r="GO508" s="50"/>
      <c r="GP508" s="50"/>
      <c r="GQ508" s="50"/>
      <c r="GR508" s="50"/>
      <c r="GS508" s="50"/>
      <c r="GT508" s="50"/>
      <c r="GU508" s="50"/>
      <c r="GV508" s="50"/>
      <c r="GW508" s="50"/>
      <c r="GX508" s="50"/>
      <c r="GY508" s="50"/>
      <c r="GZ508" s="50"/>
      <c r="HA508" s="50"/>
      <c r="HB508" s="50"/>
      <c r="HC508" s="50"/>
      <c r="HD508" s="50"/>
      <c r="HE508" s="50"/>
      <c r="HF508" s="50"/>
      <c r="HG508" s="50"/>
      <c r="HH508" s="50"/>
      <c r="HI508" s="50"/>
      <c r="HJ508" s="50"/>
      <c r="HK508" s="50"/>
      <c r="HL508" s="50"/>
      <c r="HM508" s="50"/>
      <c r="HN508" s="50"/>
      <c r="HO508" s="50"/>
      <c r="HP508" s="50"/>
      <c r="HQ508" s="50"/>
      <c r="HR508" s="50"/>
      <c r="HS508" s="50"/>
      <c r="HT508" s="50"/>
      <c r="HU508" s="50"/>
      <c r="HV508" s="50"/>
      <c r="HW508" s="50"/>
      <c r="HX508" s="50"/>
      <c r="HY508" s="50"/>
      <c r="HZ508" s="50"/>
      <c r="IA508" s="50"/>
      <c r="IB508" s="50"/>
      <c r="IC508" s="50"/>
      <c r="ID508" s="50"/>
      <c r="IE508" s="50"/>
      <c r="IF508" s="50"/>
      <c r="IG508" s="50"/>
      <c r="IH508" s="50"/>
      <c r="II508" s="50"/>
      <c r="IJ508" s="50"/>
      <c r="IK508" s="50"/>
      <c r="IL508" s="50"/>
      <c r="IM508" s="50"/>
      <c r="IN508" s="50"/>
      <c r="IO508" s="50"/>
      <c r="IP508" s="50"/>
      <c r="IQ508" s="50"/>
      <c r="IR508" s="50"/>
      <c r="IS508" s="50"/>
      <c r="IT508" s="50"/>
      <c r="IU508" s="50"/>
      <c r="IV508" s="50"/>
    </row>
    <row r="509" spans="1:256" s="249" customFormat="1" x14ac:dyDescent="0.2">
      <c r="A509" s="246"/>
      <c r="B509" s="233"/>
      <c r="C509" s="242"/>
      <c r="D509" s="50"/>
      <c r="E509" s="248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  <c r="GG509" s="50"/>
      <c r="GH509" s="50"/>
      <c r="GI509" s="50"/>
      <c r="GJ509" s="50"/>
      <c r="GK509" s="50"/>
      <c r="GL509" s="50"/>
      <c r="GM509" s="50"/>
      <c r="GN509" s="50"/>
      <c r="GO509" s="50"/>
      <c r="GP509" s="50"/>
      <c r="GQ509" s="50"/>
      <c r="GR509" s="50"/>
      <c r="GS509" s="50"/>
      <c r="GT509" s="50"/>
      <c r="GU509" s="50"/>
      <c r="GV509" s="50"/>
      <c r="GW509" s="50"/>
      <c r="GX509" s="50"/>
      <c r="GY509" s="50"/>
      <c r="GZ509" s="50"/>
      <c r="HA509" s="50"/>
      <c r="HB509" s="50"/>
      <c r="HC509" s="50"/>
      <c r="HD509" s="50"/>
      <c r="HE509" s="50"/>
      <c r="HF509" s="50"/>
      <c r="HG509" s="50"/>
      <c r="HH509" s="50"/>
      <c r="HI509" s="50"/>
      <c r="HJ509" s="50"/>
      <c r="HK509" s="50"/>
      <c r="HL509" s="50"/>
      <c r="HM509" s="50"/>
      <c r="HN509" s="50"/>
      <c r="HO509" s="50"/>
      <c r="HP509" s="50"/>
      <c r="HQ509" s="50"/>
      <c r="HR509" s="50"/>
      <c r="HS509" s="50"/>
      <c r="HT509" s="50"/>
      <c r="HU509" s="50"/>
      <c r="HV509" s="50"/>
      <c r="HW509" s="50"/>
      <c r="HX509" s="50"/>
      <c r="HY509" s="50"/>
      <c r="HZ509" s="50"/>
      <c r="IA509" s="50"/>
      <c r="IB509" s="50"/>
      <c r="IC509" s="50"/>
      <c r="ID509" s="50"/>
      <c r="IE509" s="50"/>
      <c r="IF509" s="50"/>
      <c r="IG509" s="50"/>
      <c r="IH509" s="50"/>
      <c r="II509" s="50"/>
      <c r="IJ509" s="50"/>
      <c r="IK509" s="50"/>
      <c r="IL509" s="50"/>
      <c r="IM509" s="50"/>
      <c r="IN509" s="50"/>
      <c r="IO509" s="50"/>
      <c r="IP509" s="50"/>
      <c r="IQ509" s="50"/>
      <c r="IR509" s="50"/>
      <c r="IS509" s="50"/>
      <c r="IT509" s="50"/>
      <c r="IU509" s="50"/>
      <c r="IV509" s="50"/>
    </row>
    <row r="510" spans="1:256" s="249" customFormat="1" x14ac:dyDescent="0.2">
      <c r="A510" s="246"/>
      <c r="B510" s="233"/>
      <c r="C510" s="242"/>
      <c r="D510" s="50"/>
      <c r="E510" s="248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  <c r="GG510" s="50"/>
      <c r="GH510" s="50"/>
      <c r="GI510" s="50"/>
      <c r="GJ510" s="50"/>
      <c r="GK510" s="50"/>
      <c r="GL510" s="50"/>
      <c r="GM510" s="50"/>
      <c r="GN510" s="50"/>
      <c r="GO510" s="50"/>
      <c r="GP510" s="50"/>
      <c r="GQ510" s="50"/>
      <c r="GR510" s="50"/>
      <c r="GS510" s="50"/>
      <c r="GT510" s="50"/>
      <c r="GU510" s="50"/>
      <c r="GV510" s="50"/>
      <c r="GW510" s="50"/>
      <c r="GX510" s="50"/>
      <c r="GY510" s="50"/>
      <c r="GZ510" s="50"/>
      <c r="HA510" s="50"/>
      <c r="HB510" s="50"/>
      <c r="HC510" s="50"/>
      <c r="HD510" s="50"/>
      <c r="HE510" s="50"/>
      <c r="HF510" s="50"/>
      <c r="HG510" s="50"/>
      <c r="HH510" s="50"/>
      <c r="HI510" s="50"/>
      <c r="HJ510" s="50"/>
      <c r="HK510" s="50"/>
      <c r="HL510" s="50"/>
      <c r="HM510" s="50"/>
      <c r="HN510" s="50"/>
      <c r="HO510" s="50"/>
      <c r="HP510" s="50"/>
      <c r="HQ510" s="50"/>
      <c r="HR510" s="50"/>
      <c r="HS510" s="50"/>
      <c r="HT510" s="50"/>
      <c r="HU510" s="50"/>
      <c r="HV510" s="50"/>
      <c r="HW510" s="50"/>
      <c r="HX510" s="50"/>
      <c r="HY510" s="50"/>
      <c r="HZ510" s="50"/>
      <c r="IA510" s="50"/>
      <c r="IB510" s="50"/>
      <c r="IC510" s="50"/>
      <c r="ID510" s="50"/>
      <c r="IE510" s="50"/>
      <c r="IF510" s="50"/>
      <c r="IG510" s="50"/>
      <c r="IH510" s="50"/>
      <c r="II510" s="50"/>
      <c r="IJ510" s="50"/>
      <c r="IK510" s="50"/>
      <c r="IL510" s="50"/>
      <c r="IM510" s="50"/>
      <c r="IN510" s="50"/>
      <c r="IO510" s="50"/>
      <c r="IP510" s="50"/>
      <c r="IQ510" s="50"/>
      <c r="IR510" s="50"/>
      <c r="IS510" s="50"/>
      <c r="IT510" s="50"/>
      <c r="IU510" s="50"/>
      <c r="IV510" s="50"/>
    </row>
    <row r="511" spans="1:256" s="249" customFormat="1" x14ac:dyDescent="0.2">
      <c r="A511" s="246"/>
      <c r="B511" s="233"/>
      <c r="C511" s="242"/>
      <c r="D511" s="50"/>
      <c r="E511" s="248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  <c r="GG511" s="50"/>
      <c r="GH511" s="50"/>
      <c r="GI511" s="50"/>
      <c r="GJ511" s="50"/>
      <c r="GK511" s="50"/>
      <c r="GL511" s="50"/>
      <c r="GM511" s="50"/>
      <c r="GN511" s="50"/>
      <c r="GO511" s="50"/>
      <c r="GP511" s="50"/>
      <c r="GQ511" s="50"/>
      <c r="GR511" s="50"/>
      <c r="GS511" s="50"/>
      <c r="GT511" s="50"/>
      <c r="GU511" s="50"/>
      <c r="GV511" s="50"/>
      <c r="GW511" s="50"/>
      <c r="GX511" s="50"/>
      <c r="GY511" s="50"/>
      <c r="GZ511" s="50"/>
      <c r="HA511" s="50"/>
      <c r="HB511" s="50"/>
      <c r="HC511" s="50"/>
      <c r="HD511" s="50"/>
      <c r="HE511" s="50"/>
      <c r="HF511" s="50"/>
      <c r="HG511" s="50"/>
      <c r="HH511" s="50"/>
      <c r="HI511" s="50"/>
      <c r="HJ511" s="50"/>
      <c r="HK511" s="50"/>
      <c r="HL511" s="50"/>
      <c r="HM511" s="50"/>
      <c r="HN511" s="50"/>
      <c r="HO511" s="50"/>
      <c r="HP511" s="50"/>
      <c r="HQ511" s="50"/>
      <c r="HR511" s="50"/>
      <c r="HS511" s="50"/>
      <c r="HT511" s="50"/>
      <c r="HU511" s="50"/>
      <c r="HV511" s="50"/>
      <c r="HW511" s="50"/>
      <c r="HX511" s="50"/>
      <c r="HY511" s="50"/>
      <c r="HZ511" s="50"/>
      <c r="IA511" s="50"/>
      <c r="IB511" s="50"/>
      <c r="IC511" s="50"/>
      <c r="ID511" s="50"/>
      <c r="IE511" s="50"/>
      <c r="IF511" s="50"/>
      <c r="IG511" s="50"/>
      <c r="IH511" s="50"/>
      <c r="II511" s="50"/>
      <c r="IJ511" s="50"/>
      <c r="IK511" s="50"/>
      <c r="IL511" s="50"/>
      <c r="IM511" s="50"/>
      <c r="IN511" s="50"/>
      <c r="IO511" s="50"/>
      <c r="IP511" s="50"/>
      <c r="IQ511" s="50"/>
      <c r="IR511" s="50"/>
      <c r="IS511" s="50"/>
      <c r="IT511" s="50"/>
      <c r="IU511" s="50"/>
      <c r="IV511" s="50"/>
    </row>
    <row r="512" spans="1:256" s="249" customFormat="1" x14ac:dyDescent="0.2">
      <c r="A512" s="246"/>
      <c r="B512" s="233"/>
      <c r="C512" s="242"/>
      <c r="D512" s="50"/>
      <c r="E512" s="248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  <c r="GG512" s="50"/>
      <c r="GH512" s="50"/>
      <c r="GI512" s="50"/>
      <c r="GJ512" s="50"/>
      <c r="GK512" s="50"/>
      <c r="GL512" s="50"/>
      <c r="GM512" s="50"/>
      <c r="GN512" s="50"/>
      <c r="GO512" s="50"/>
      <c r="GP512" s="50"/>
      <c r="GQ512" s="50"/>
      <c r="GR512" s="50"/>
      <c r="GS512" s="50"/>
      <c r="GT512" s="50"/>
      <c r="GU512" s="50"/>
      <c r="GV512" s="50"/>
      <c r="GW512" s="50"/>
      <c r="GX512" s="50"/>
      <c r="GY512" s="50"/>
      <c r="GZ512" s="50"/>
      <c r="HA512" s="50"/>
      <c r="HB512" s="50"/>
      <c r="HC512" s="50"/>
      <c r="HD512" s="50"/>
      <c r="HE512" s="50"/>
      <c r="HF512" s="50"/>
      <c r="HG512" s="50"/>
      <c r="HH512" s="50"/>
      <c r="HI512" s="50"/>
      <c r="HJ512" s="50"/>
      <c r="HK512" s="50"/>
      <c r="HL512" s="50"/>
      <c r="HM512" s="50"/>
      <c r="HN512" s="50"/>
      <c r="HO512" s="50"/>
      <c r="HP512" s="50"/>
      <c r="HQ512" s="50"/>
      <c r="HR512" s="50"/>
      <c r="HS512" s="50"/>
      <c r="HT512" s="50"/>
      <c r="HU512" s="50"/>
      <c r="HV512" s="50"/>
      <c r="HW512" s="50"/>
      <c r="HX512" s="50"/>
      <c r="HY512" s="50"/>
      <c r="HZ512" s="50"/>
      <c r="IA512" s="50"/>
      <c r="IB512" s="50"/>
      <c r="IC512" s="50"/>
      <c r="ID512" s="50"/>
      <c r="IE512" s="50"/>
      <c r="IF512" s="50"/>
      <c r="IG512" s="50"/>
      <c r="IH512" s="50"/>
      <c r="II512" s="50"/>
      <c r="IJ512" s="50"/>
      <c r="IK512" s="50"/>
      <c r="IL512" s="50"/>
      <c r="IM512" s="50"/>
      <c r="IN512" s="50"/>
      <c r="IO512" s="50"/>
      <c r="IP512" s="50"/>
      <c r="IQ512" s="50"/>
      <c r="IR512" s="50"/>
      <c r="IS512" s="50"/>
      <c r="IT512" s="50"/>
      <c r="IU512" s="50"/>
      <c r="IV512" s="50"/>
    </row>
    <row r="513" spans="1:256" s="249" customFormat="1" x14ac:dyDescent="0.2">
      <c r="A513" s="246"/>
      <c r="B513" s="233"/>
      <c r="C513" s="242"/>
      <c r="D513" s="50"/>
      <c r="E513" s="248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  <c r="GG513" s="50"/>
      <c r="GH513" s="50"/>
      <c r="GI513" s="50"/>
      <c r="GJ513" s="50"/>
      <c r="GK513" s="50"/>
      <c r="GL513" s="50"/>
      <c r="GM513" s="50"/>
      <c r="GN513" s="50"/>
      <c r="GO513" s="50"/>
      <c r="GP513" s="50"/>
      <c r="GQ513" s="50"/>
      <c r="GR513" s="50"/>
      <c r="GS513" s="50"/>
      <c r="GT513" s="50"/>
      <c r="GU513" s="50"/>
      <c r="GV513" s="50"/>
      <c r="GW513" s="50"/>
      <c r="GX513" s="50"/>
      <c r="GY513" s="50"/>
      <c r="GZ513" s="50"/>
      <c r="HA513" s="50"/>
      <c r="HB513" s="50"/>
      <c r="HC513" s="50"/>
      <c r="HD513" s="50"/>
      <c r="HE513" s="50"/>
      <c r="HF513" s="50"/>
      <c r="HG513" s="50"/>
      <c r="HH513" s="50"/>
      <c r="HI513" s="50"/>
      <c r="HJ513" s="50"/>
      <c r="HK513" s="50"/>
      <c r="HL513" s="50"/>
      <c r="HM513" s="50"/>
      <c r="HN513" s="50"/>
      <c r="HO513" s="50"/>
      <c r="HP513" s="50"/>
      <c r="HQ513" s="50"/>
      <c r="HR513" s="50"/>
      <c r="HS513" s="50"/>
      <c r="HT513" s="50"/>
      <c r="HU513" s="50"/>
      <c r="HV513" s="50"/>
      <c r="HW513" s="50"/>
      <c r="HX513" s="50"/>
      <c r="HY513" s="50"/>
      <c r="HZ513" s="50"/>
      <c r="IA513" s="50"/>
      <c r="IB513" s="50"/>
      <c r="IC513" s="50"/>
      <c r="ID513" s="50"/>
      <c r="IE513" s="50"/>
      <c r="IF513" s="50"/>
      <c r="IG513" s="50"/>
      <c r="IH513" s="50"/>
      <c r="II513" s="50"/>
      <c r="IJ513" s="50"/>
      <c r="IK513" s="50"/>
      <c r="IL513" s="50"/>
      <c r="IM513" s="50"/>
      <c r="IN513" s="50"/>
      <c r="IO513" s="50"/>
      <c r="IP513" s="50"/>
      <c r="IQ513" s="50"/>
      <c r="IR513" s="50"/>
      <c r="IS513" s="50"/>
      <c r="IT513" s="50"/>
      <c r="IU513" s="50"/>
      <c r="IV513" s="50"/>
    </row>
    <row r="514" spans="1:256" s="249" customFormat="1" x14ac:dyDescent="0.2">
      <c r="A514" s="246"/>
      <c r="B514" s="233"/>
      <c r="C514" s="242"/>
      <c r="D514" s="50"/>
      <c r="E514" s="248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  <c r="GG514" s="50"/>
      <c r="GH514" s="50"/>
      <c r="GI514" s="50"/>
      <c r="GJ514" s="50"/>
      <c r="GK514" s="50"/>
      <c r="GL514" s="50"/>
      <c r="GM514" s="50"/>
      <c r="GN514" s="50"/>
      <c r="GO514" s="50"/>
      <c r="GP514" s="50"/>
      <c r="GQ514" s="50"/>
      <c r="GR514" s="50"/>
      <c r="GS514" s="50"/>
      <c r="GT514" s="50"/>
      <c r="GU514" s="50"/>
      <c r="GV514" s="50"/>
      <c r="GW514" s="50"/>
      <c r="GX514" s="50"/>
      <c r="GY514" s="50"/>
      <c r="GZ514" s="50"/>
      <c r="HA514" s="50"/>
      <c r="HB514" s="50"/>
      <c r="HC514" s="50"/>
      <c r="HD514" s="50"/>
      <c r="HE514" s="50"/>
      <c r="HF514" s="50"/>
      <c r="HG514" s="50"/>
      <c r="HH514" s="50"/>
      <c r="HI514" s="50"/>
      <c r="HJ514" s="50"/>
      <c r="HK514" s="50"/>
      <c r="HL514" s="50"/>
      <c r="HM514" s="50"/>
      <c r="HN514" s="50"/>
      <c r="HO514" s="50"/>
      <c r="HP514" s="50"/>
      <c r="HQ514" s="50"/>
      <c r="HR514" s="50"/>
      <c r="HS514" s="50"/>
      <c r="HT514" s="50"/>
      <c r="HU514" s="50"/>
      <c r="HV514" s="50"/>
      <c r="HW514" s="50"/>
      <c r="HX514" s="50"/>
      <c r="HY514" s="50"/>
      <c r="HZ514" s="50"/>
      <c r="IA514" s="50"/>
      <c r="IB514" s="50"/>
      <c r="IC514" s="50"/>
      <c r="ID514" s="50"/>
      <c r="IE514" s="50"/>
      <c r="IF514" s="50"/>
      <c r="IG514" s="50"/>
      <c r="IH514" s="50"/>
      <c r="II514" s="50"/>
      <c r="IJ514" s="50"/>
      <c r="IK514" s="50"/>
      <c r="IL514" s="50"/>
      <c r="IM514" s="50"/>
      <c r="IN514" s="50"/>
      <c r="IO514" s="50"/>
      <c r="IP514" s="50"/>
      <c r="IQ514" s="50"/>
      <c r="IR514" s="50"/>
      <c r="IS514" s="50"/>
      <c r="IT514" s="50"/>
      <c r="IU514" s="50"/>
      <c r="IV514" s="50"/>
    </row>
    <row r="515" spans="1:256" s="249" customFormat="1" x14ac:dyDescent="0.2">
      <c r="A515" s="246"/>
      <c r="B515" s="233"/>
      <c r="C515" s="242"/>
      <c r="D515" s="50"/>
      <c r="E515" s="248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  <c r="GG515" s="50"/>
      <c r="GH515" s="50"/>
      <c r="GI515" s="50"/>
      <c r="GJ515" s="50"/>
      <c r="GK515" s="50"/>
      <c r="GL515" s="50"/>
      <c r="GM515" s="50"/>
      <c r="GN515" s="50"/>
      <c r="GO515" s="50"/>
      <c r="GP515" s="50"/>
      <c r="GQ515" s="50"/>
      <c r="GR515" s="50"/>
      <c r="GS515" s="50"/>
      <c r="GT515" s="50"/>
      <c r="GU515" s="50"/>
      <c r="GV515" s="50"/>
      <c r="GW515" s="50"/>
      <c r="GX515" s="50"/>
      <c r="GY515" s="50"/>
      <c r="GZ515" s="50"/>
      <c r="HA515" s="50"/>
      <c r="HB515" s="50"/>
      <c r="HC515" s="50"/>
      <c r="HD515" s="50"/>
      <c r="HE515" s="50"/>
      <c r="HF515" s="50"/>
      <c r="HG515" s="50"/>
      <c r="HH515" s="50"/>
      <c r="HI515" s="50"/>
      <c r="HJ515" s="50"/>
      <c r="HK515" s="50"/>
      <c r="HL515" s="50"/>
      <c r="HM515" s="50"/>
      <c r="HN515" s="50"/>
      <c r="HO515" s="50"/>
      <c r="HP515" s="50"/>
      <c r="HQ515" s="50"/>
      <c r="HR515" s="50"/>
      <c r="HS515" s="50"/>
      <c r="HT515" s="50"/>
      <c r="HU515" s="50"/>
      <c r="HV515" s="50"/>
      <c r="HW515" s="50"/>
      <c r="HX515" s="50"/>
      <c r="HY515" s="50"/>
      <c r="HZ515" s="50"/>
      <c r="IA515" s="50"/>
      <c r="IB515" s="50"/>
      <c r="IC515" s="50"/>
      <c r="ID515" s="50"/>
      <c r="IE515" s="50"/>
      <c r="IF515" s="50"/>
      <c r="IG515" s="50"/>
      <c r="IH515" s="50"/>
      <c r="II515" s="50"/>
      <c r="IJ515" s="50"/>
      <c r="IK515" s="50"/>
      <c r="IL515" s="50"/>
      <c r="IM515" s="50"/>
      <c r="IN515" s="50"/>
      <c r="IO515" s="50"/>
      <c r="IP515" s="50"/>
      <c r="IQ515" s="50"/>
      <c r="IR515" s="50"/>
      <c r="IS515" s="50"/>
      <c r="IT515" s="50"/>
      <c r="IU515" s="50"/>
      <c r="IV515" s="50"/>
    </row>
    <row r="516" spans="1:256" s="249" customFormat="1" x14ac:dyDescent="0.2">
      <c r="A516" s="246"/>
      <c r="B516" s="233"/>
      <c r="C516" s="242"/>
      <c r="D516" s="50"/>
      <c r="E516" s="248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  <c r="GG516" s="50"/>
      <c r="GH516" s="50"/>
      <c r="GI516" s="50"/>
      <c r="GJ516" s="50"/>
      <c r="GK516" s="50"/>
      <c r="GL516" s="50"/>
      <c r="GM516" s="50"/>
      <c r="GN516" s="50"/>
      <c r="GO516" s="50"/>
      <c r="GP516" s="50"/>
      <c r="GQ516" s="50"/>
      <c r="GR516" s="50"/>
      <c r="GS516" s="50"/>
      <c r="GT516" s="50"/>
      <c r="GU516" s="50"/>
      <c r="GV516" s="50"/>
      <c r="GW516" s="50"/>
      <c r="GX516" s="50"/>
      <c r="GY516" s="50"/>
      <c r="GZ516" s="50"/>
      <c r="HA516" s="50"/>
      <c r="HB516" s="50"/>
      <c r="HC516" s="50"/>
      <c r="HD516" s="50"/>
      <c r="HE516" s="50"/>
      <c r="HF516" s="50"/>
      <c r="HG516" s="50"/>
      <c r="HH516" s="50"/>
      <c r="HI516" s="50"/>
      <c r="HJ516" s="50"/>
      <c r="HK516" s="50"/>
      <c r="HL516" s="50"/>
      <c r="HM516" s="50"/>
      <c r="HN516" s="50"/>
      <c r="HO516" s="50"/>
      <c r="HP516" s="50"/>
      <c r="HQ516" s="50"/>
      <c r="HR516" s="50"/>
      <c r="HS516" s="50"/>
      <c r="HT516" s="50"/>
      <c r="HU516" s="50"/>
      <c r="HV516" s="50"/>
      <c r="HW516" s="50"/>
      <c r="HX516" s="50"/>
      <c r="HY516" s="50"/>
      <c r="HZ516" s="50"/>
      <c r="IA516" s="50"/>
      <c r="IB516" s="50"/>
      <c r="IC516" s="50"/>
      <c r="ID516" s="50"/>
      <c r="IE516" s="50"/>
      <c r="IF516" s="50"/>
      <c r="IG516" s="50"/>
      <c r="IH516" s="50"/>
      <c r="II516" s="50"/>
      <c r="IJ516" s="50"/>
      <c r="IK516" s="50"/>
      <c r="IL516" s="50"/>
      <c r="IM516" s="50"/>
      <c r="IN516" s="50"/>
      <c r="IO516" s="50"/>
      <c r="IP516" s="50"/>
      <c r="IQ516" s="50"/>
      <c r="IR516" s="50"/>
      <c r="IS516" s="50"/>
      <c r="IT516" s="50"/>
      <c r="IU516" s="50"/>
      <c r="IV516" s="50"/>
    </row>
    <row r="517" spans="1:256" s="249" customFormat="1" x14ac:dyDescent="0.2">
      <c r="A517" s="246"/>
      <c r="B517" s="233"/>
      <c r="C517" s="242"/>
      <c r="D517" s="50"/>
      <c r="E517" s="248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  <c r="GG517" s="50"/>
      <c r="GH517" s="50"/>
      <c r="GI517" s="50"/>
      <c r="GJ517" s="50"/>
      <c r="GK517" s="50"/>
      <c r="GL517" s="50"/>
      <c r="GM517" s="50"/>
      <c r="GN517" s="50"/>
      <c r="GO517" s="50"/>
      <c r="GP517" s="50"/>
      <c r="GQ517" s="50"/>
      <c r="GR517" s="50"/>
      <c r="GS517" s="50"/>
      <c r="GT517" s="50"/>
      <c r="GU517" s="50"/>
      <c r="GV517" s="50"/>
      <c r="GW517" s="50"/>
      <c r="GX517" s="50"/>
      <c r="GY517" s="50"/>
      <c r="GZ517" s="50"/>
      <c r="HA517" s="50"/>
      <c r="HB517" s="50"/>
      <c r="HC517" s="50"/>
      <c r="HD517" s="50"/>
      <c r="HE517" s="50"/>
      <c r="HF517" s="50"/>
      <c r="HG517" s="50"/>
      <c r="HH517" s="50"/>
      <c r="HI517" s="50"/>
      <c r="HJ517" s="50"/>
      <c r="HK517" s="50"/>
      <c r="HL517" s="50"/>
      <c r="HM517" s="50"/>
      <c r="HN517" s="50"/>
      <c r="HO517" s="50"/>
      <c r="HP517" s="50"/>
      <c r="HQ517" s="50"/>
      <c r="HR517" s="50"/>
      <c r="HS517" s="50"/>
      <c r="HT517" s="50"/>
      <c r="HU517" s="50"/>
      <c r="HV517" s="50"/>
      <c r="HW517" s="50"/>
      <c r="HX517" s="50"/>
      <c r="HY517" s="50"/>
      <c r="HZ517" s="50"/>
      <c r="IA517" s="50"/>
      <c r="IB517" s="50"/>
      <c r="IC517" s="50"/>
      <c r="ID517" s="50"/>
      <c r="IE517" s="50"/>
      <c r="IF517" s="50"/>
      <c r="IG517" s="50"/>
      <c r="IH517" s="50"/>
      <c r="II517" s="50"/>
      <c r="IJ517" s="50"/>
      <c r="IK517" s="50"/>
      <c r="IL517" s="50"/>
      <c r="IM517" s="50"/>
      <c r="IN517" s="50"/>
      <c r="IO517" s="50"/>
      <c r="IP517" s="50"/>
      <c r="IQ517" s="50"/>
      <c r="IR517" s="50"/>
      <c r="IS517" s="50"/>
      <c r="IT517" s="50"/>
      <c r="IU517" s="50"/>
      <c r="IV517" s="50"/>
    </row>
    <row r="518" spans="1:256" s="249" customFormat="1" x14ac:dyDescent="0.2">
      <c r="A518" s="246"/>
      <c r="B518" s="233"/>
      <c r="C518" s="242"/>
      <c r="D518" s="50"/>
      <c r="E518" s="248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  <c r="GG518" s="50"/>
      <c r="GH518" s="50"/>
      <c r="GI518" s="50"/>
      <c r="GJ518" s="50"/>
      <c r="GK518" s="50"/>
      <c r="GL518" s="50"/>
      <c r="GM518" s="50"/>
      <c r="GN518" s="50"/>
      <c r="GO518" s="50"/>
      <c r="GP518" s="50"/>
      <c r="GQ518" s="50"/>
      <c r="GR518" s="50"/>
      <c r="GS518" s="50"/>
      <c r="GT518" s="50"/>
      <c r="GU518" s="50"/>
      <c r="GV518" s="50"/>
      <c r="GW518" s="50"/>
      <c r="GX518" s="50"/>
      <c r="GY518" s="50"/>
      <c r="GZ518" s="50"/>
      <c r="HA518" s="50"/>
      <c r="HB518" s="50"/>
      <c r="HC518" s="50"/>
      <c r="HD518" s="50"/>
      <c r="HE518" s="50"/>
      <c r="HF518" s="50"/>
      <c r="HG518" s="50"/>
      <c r="HH518" s="50"/>
      <c r="HI518" s="50"/>
      <c r="HJ518" s="50"/>
      <c r="HK518" s="50"/>
      <c r="HL518" s="50"/>
      <c r="HM518" s="50"/>
      <c r="HN518" s="50"/>
      <c r="HO518" s="50"/>
      <c r="HP518" s="50"/>
      <c r="HQ518" s="50"/>
      <c r="HR518" s="50"/>
      <c r="HS518" s="50"/>
      <c r="HT518" s="50"/>
      <c r="HU518" s="50"/>
      <c r="HV518" s="50"/>
      <c r="HW518" s="50"/>
      <c r="HX518" s="50"/>
      <c r="HY518" s="50"/>
      <c r="HZ518" s="50"/>
      <c r="IA518" s="50"/>
      <c r="IB518" s="50"/>
      <c r="IC518" s="50"/>
      <c r="ID518" s="50"/>
      <c r="IE518" s="50"/>
      <c r="IF518" s="50"/>
      <c r="IG518" s="50"/>
      <c r="IH518" s="50"/>
      <c r="II518" s="50"/>
      <c r="IJ518" s="50"/>
      <c r="IK518" s="50"/>
      <c r="IL518" s="50"/>
      <c r="IM518" s="50"/>
      <c r="IN518" s="50"/>
      <c r="IO518" s="50"/>
      <c r="IP518" s="50"/>
      <c r="IQ518" s="50"/>
      <c r="IR518" s="50"/>
      <c r="IS518" s="50"/>
      <c r="IT518" s="50"/>
      <c r="IU518" s="50"/>
      <c r="IV518" s="50"/>
    </row>
    <row r="519" spans="1:256" s="249" customFormat="1" x14ac:dyDescent="0.2">
      <c r="A519" s="246"/>
      <c r="B519" s="233"/>
      <c r="C519" s="242"/>
      <c r="D519" s="50"/>
      <c r="E519" s="248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  <c r="GG519" s="50"/>
      <c r="GH519" s="50"/>
      <c r="GI519" s="50"/>
      <c r="GJ519" s="50"/>
      <c r="GK519" s="50"/>
      <c r="GL519" s="50"/>
      <c r="GM519" s="50"/>
      <c r="GN519" s="50"/>
      <c r="GO519" s="50"/>
      <c r="GP519" s="50"/>
      <c r="GQ519" s="50"/>
      <c r="GR519" s="50"/>
      <c r="GS519" s="50"/>
      <c r="GT519" s="50"/>
      <c r="GU519" s="50"/>
      <c r="GV519" s="50"/>
      <c r="GW519" s="50"/>
      <c r="GX519" s="50"/>
      <c r="GY519" s="50"/>
      <c r="GZ519" s="50"/>
      <c r="HA519" s="50"/>
      <c r="HB519" s="50"/>
      <c r="HC519" s="50"/>
      <c r="HD519" s="50"/>
      <c r="HE519" s="50"/>
      <c r="HF519" s="50"/>
      <c r="HG519" s="50"/>
      <c r="HH519" s="50"/>
      <c r="HI519" s="50"/>
      <c r="HJ519" s="50"/>
      <c r="HK519" s="50"/>
      <c r="HL519" s="50"/>
      <c r="HM519" s="50"/>
      <c r="HN519" s="50"/>
      <c r="HO519" s="50"/>
      <c r="HP519" s="50"/>
      <c r="HQ519" s="50"/>
      <c r="HR519" s="50"/>
      <c r="HS519" s="50"/>
      <c r="HT519" s="50"/>
      <c r="HU519" s="50"/>
      <c r="HV519" s="50"/>
      <c r="HW519" s="50"/>
      <c r="HX519" s="50"/>
      <c r="HY519" s="50"/>
      <c r="HZ519" s="50"/>
      <c r="IA519" s="50"/>
      <c r="IB519" s="50"/>
      <c r="IC519" s="50"/>
      <c r="ID519" s="50"/>
      <c r="IE519" s="50"/>
      <c r="IF519" s="50"/>
      <c r="IG519" s="50"/>
      <c r="IH519" s="50"/>
      <c r="II519" s="50"/>
      <c r="IJ519" s="50"/>
      <c r="IK519" s="50"/>
      <c r="IL519" s="50"/>
      <c r="IM519" s="50"/>
      <c r="IN519" s="50"/>
      <c r="IO519" s="50"/>
      <c r="IP519" s="50"/>
      <c r="IQ519" s="50"/>
      <c r="IR519" s="50"/>
      <c r="IS519" s="50"/>
      <c r="IT519" s="50"/>
      <c r="IU519" s="50"/>
      <c r="IV519" s="50"/>
    </row>
    <row r="520" spans="1:256" s="249" customFormat="1" x14ac:dyDescent="0.2">
      <c r="A520" s="246"/>
      <c r="B520" s="233"/>
      <c r="C520" s="242"/>
      <c r="D520" s="50"/>
      <c r="E520" s="248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  <c r="GG520" s="50"/>
      <c r="GH520" s="50"/>
      <c r="GI520" s="50"/>
      <c r="GJ520" s="50"/>
      <c r="GK520" s="50"/>
      <c r="GL520" s="50"/>
      <c r="GM520" s="50"/>
      <c r="GN520" s="50"/>
      <c r="GO520" s="50"/>
      <c r="GP520" s="50"/>
      <c r="GQ520" s="50"/>
      <c r="GR520" s="50"/>
      <c r="GS520" s="50"/>
      <c r="GT520" s="50"/>
      <c r="GU520" s="50"/>
      <c r="GV520" s="50"/>
      <c r="GW520" s="50"/>
      <c r="GX520" s="50"/>
      <c r="GY520" s="50"/>
      <c r="GZ520" s="50"/>
      <c r="HA520" s="50"/>
      <c r="HB520" s="50"/>
      <c r="HC520" s="50"/>
      <c r="HD520" s="50"/>
      <c r="HE520" s="50"/>
      <c r="HF520" s="50"/>
      <c r="HG520" s="50"/>
      <c r="HH520" s="50"/>
      <c r="HI520" s="50"/>
      <c r="HJ520" s="50"/>
      <c r="HK520" s="50"/>
      <c r="HL520" s="50"/>
      <c r="HM520" s="50"/>
      <c r="HN520" s="50"/>
      <c r="HO520" s="50"/>
      <c r="HP520" s="50"/>
      <c r="HQ520" s="50"/>
      <c r="HR520" s="50"/>
      <c r="HS520" s="50"/>
      <c r="HT520" s="50"/>
      <c r="HU520" s="50"/>
      <c r="HV520" s="50"/>
      <c r="HW520" s="50"/>
      <c r="HX520" s="50"/>
      <c r="HY520" s="50"/>
      <c r="HZ520" s="50"/>
      <c r="IA520" s="50"/>
      <c r="IB520" s="50"/>
      <c r="IC520" s="50"/>
      <c r="ID520" s="50"/>
      <c r="IE520" s="50"/>
      <c r="IF520" s="50"/>
      <c r="IG520" s="50"/>
      <c r="IH520" s="50"/>
      <c r="II520" s="50"/>
      <c r="IJ520" s="50"/>
      <c r="IK520" s="50"/>
      <c r="IL520" s="50"/>
      <c r="IM520" s="50"/>
      <c r="IN520" s="50"/>
      <c r="IO520" s="50"/>
      <c r="IP520" s="50"/>
      <c r="IQ520" s="50"/>
      <c r="IR520" s="50"/>
      <c r="IS520" s="50"/>
      <c r="IT520" s="50"/>
      <c r="IU520" s="50"/>
      <c r="IV520" s="50"/>
    </row>
    <row r="521" spans="1:256" s="249" customFormat="1" x14ac:dyDescent="0.2">
      <c r="A521" s="246"/>
      <c r="B521" s="233"/>
      <c r="C521" s="242"/>
      <c r="D521" s="50"/>
      <c r="E521" s="248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  <c r="GG521" s="50"/>
      <c r="GH521" s="50"/>
      <c r="GI521" s="50"/>
      <c r="GJ521" s="50"/>
      <c r="GK521" s="50"/>
      <c r="GL521" s="50"/>
      <c r="GM521" s="50"/>
      <c r="GN521" s="50"/>
      <c r="GO521" s="50"/>
      <c r="GP521" s="50"/>
      <c r="GQ521" s="50"/>
      <c r="GR521" s="50"/>
      <c r="GS521" s="50"/>
      <c r="GT521" s="50"/>
      <c r="GU521" s="50"/>
      <c r="GV521" s="50"/>
      <c r="GW521" s="50"/>
      <c r="GX521" s="50"/>
      <c r="GY521" s="50"/>
      <c r="GZ521" s="50"/>
      <c r="HA521" s="50"/>
      <c r="HB521" s="50"/>
      <c r="HC521" s="50"/>
      <c r="HD521" s="50"/>
      <c r="HE521" s="50"/>
      <c r="HF521" s="50"/>
      <c r="HG521" s="50"/>
      <c r="HH521" s="50"/>
      <c r="HI521" s="50"/>
      <c r="HJ521" s="50"/>
      <c r="HK521" s="50"/>
      <c r="HL521" s="50"/>
      <c r="HM521" s="50"/>
      <c r="HN521" s="50"/>
      <c r="HO521" s="50"/>
      <c r="HP521" s="50"/>
      <c r="HQ521" s="50"/>
      <c r="HR521" s="50"/>
      <c r="HS521" s="50"/>
      <c r="HT521" s="50"/>
      <c r="HU521" s="50"/>
      <c r="HV521" s="50"/>
      <c r="HW521" s="50"/>
      <c r="HX521" s="50"/>
      <c r="HY521" s="50"/>
      <c r="HZ521" s="50"/>
      <c r="IA521" s="50"/>
      <c r="IB521" s="50"/>
      <c r="IC521" s="50"/>
      <c r="ID521" s="50"/>
      <c r="IE521" s="50"/>
      <c r="IF521" s="50"/>
      <c r="IG521" s="50"/>
      <c r="IH521" s="50"/>
      <c r="II521" s="50"/>
      <c r="IJ521" s="50"/>
      <c r="IK521" s="50"/>
      <c r="IL521" s="50"/>
      <c r="IM521" s="50"/>
      <c r="IN521" s="50"/>
      <c r="IO521" s="50"/>
      <c r="IP521" s="50"/>
      <c r="IQ521" s="50"/>
      <c r="IR521" s="50"/>
      <c r="IS521" s="50"/>
      <c r="IT521" s="50"/>
      <c r="IU521" s="50"/>
      <c r="IV521" s="50"/>
    </row>
    <row r="522" spans="1:256" s="249" customFormat="1" x14ac:dyDescent="0.2">
      <c r="A522" s="246"/>
      <c r="B522" s="233"/>
      <c r="C522" s="242"/>
      <c r="D522" s="50"/>
      <c r="E522" s="248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  <c r="GG522" s="50"/>
      <c r="GH522" s="50"/>
      <c r="GI522" s="50"/>
      <c r="GJ522" s="50"/>
      <c r="GK522" s="50"/>
      <c r="GL522" s="50"/>
      <c r="GM522" s="50"/>
      <c r="GN522" s="50"/>
      <c r="GO522" s="50"/>
      <c r="GP522" s="50"/>
      <c r="GQ522" s="50"/>
      <c r="GR522" s="50"/>
      <c r="GS522" s="50"/>
      <c r="GT522" s="50"/>
      <c r="GU522" s="50"/>
      <c r="GV522" s="50"/>
      <c r="GW522" s="50"/>
      <c r="GX522" s="50"/>
      <c r="GY522" s="50"/>
      <c r="GZ522" s="50"/>
      <c r="HA522" s="50"/>
      <c r="HB522" s="50"/>
      <c r="HC522" s="50"/>
      <c r="HD522" s="50"/>
      <c r="HE522" s="50"/>
      <c r="HF522" s="50"/>
      <c r="HG522" s="50"/>
      <c r="HH522" s="50"/>
      <c r="HI522" s="50"/>
      <c r="HJ522" s="50"/>
      <c r="HK522" s="50"/>
      <c r="HL522" s="50"/>
      <c r="HM522" s="50"/>
      <c r="HN522" s="50"/>
      <c r="HO522" s="50"/>
      <c r="HP522" s="50"/>
      <c r="HQ522" s="50"/>
      <c r="HR522" s="50"/>
      <c r="HS522" s="50"/>
      <c r="HT522" s="50"/>
      <c r="HU522" s="50"/>
      <c r="HV522" s="50"/>
      <c r="HW522" s="50"/>
      <c r="HX522" s="50"/>
      <c r="HY522" s="50"/>
      <c r="HZ522" s="50"/>
      <c r="IA522" s="50"/>
      <c r="IB522" s="50"/>
      <c r="IC522" s="50"/>
      <c r="ID522" s="50"/>
      <c r="IE522" s="50"/>
      <c r="IF522" s="50"/>
      <c r="IG522" s="50"/>
      <c r="IH522" s="50"/>
      <c r="II522" s="50"/>
      <c r="IJ522" s="50"/>
      <c r="IK522" s="50"/>
      <c r="IL522" s="50"/>
      <c r="IM522" s="50"/>
      <c r="IN522" s="50"/>
      <c r="IO522" s="50"/>
      <c r="IP522" s="50"/>
      <c r="IQ522" s="50"/>
      <c r="IR522" s="50"/>
      <c r="IS522" s="50"/>
      <c r="IT522" s="50"/>
      <c r="IU522" s="50"/>
      <c r="IV522" s="50"/>
    </row>
    <row r="523" spans="1:256" s="249" customFormat="1" x14ac:dyDescent="0.2">
      <c r="A523" s="246"/>
      <c r="B523" s="233"/>
      <c r="C523" s="242"/>
      <c r="D523" s="50"/>
      <c r="E523" s="248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  <c r="GG523" s="50"/>
      <c r="GH523" s="50"/>
      <c r="GI523" s="50"/>
      <c r="GJ523" s="50"/>
      <c r="GK523" s="50"/>
      <c r="GL523" s="50"/>
      <c r="GM523" s="50"/>
      <c r="GN523" s="50"/>
      <c r="GO523" s="50"/>
      <c r="GP523" s="50"/>
      <c r="GQ523" s="50"/>
      <c r="GR523" s="50"/>
      <c r="GS523" s="50"/>
      <c r="GT523" s="50"/>
      <c r="GU523" s="50"/>
      <c r="GV523" s="50"/>
      <c r="GW523" s="50"/>
      <c r="GX523" s="50"/>
      <c r="GY523" s="50"/>
      <c r="GZ523" s="50"/>
      <c r="HA523" s="50"/>
      <c r="HB523" s="50"/>
      <c r="HC523" s="50"/>
      <c r="HD523" s="50"/>
      <c r="HE523" s="50"/>
      <c r="HF523" s="50"/>
      <c r="HG523" s="50"/>
      <c r="HH523" s="50"/>
      <c r="HI523" s="50"/>
      <c r="HJ523" s="50"/>
      <c r="HK523" s="50"/>
      <c r="HL523" s="50"/>
      <c r="HM523" s="50"/>
      <c r="HN523" s="50"/>
      <c r="HO523" s="50"/>
      <c r="HP523" s="50"/>
      <c r="HQ523" s="50"/>
      <c r="HR523" s="50"/>
      <c r="HS523" s="50"/>
      <c r="HT523" s="50"/>
      <c r="HU523" s="50"/>
      <c r="HV523" s="50"/>
      <c r="HW523" s="50"/>
      <c r="HX523" s="50"/>
      <c r="HY523" s="50"/>
      <c r="HZ523" s="50"/>
      <c r="IA523" s="50"/>
      <c r="IB523" s="50"/>
      <c r="IC523" s="50"/>
      <c r="ID523" s="50"/>
      <c r="IE523" s="50"/>
      <c r="IF523" s="50"/>
      <c r="IG523" s="50"/>
      <c r="IH523" s="50"/>
      <c r="II523" s="50"/>
      <c r="IJ523" s="50"/>
      <c r="IK523" s="50"/>
      <c r="IL523" s="50"/>
      <c r="IM523" s="50"/>
      <c r="IN523" s="50"/>
      <c r="IO523" s="50"/>
      <c r="IP523" s="50"/>
      <c r="IQ523" s="50"/>
      <c r="IR523" s="50"/>
      <c r="IS523" s="50"/>
      <c r="IT523" s="50"/>
      <c r="IU523" s="50"/>
      <c r="IV523" s="50"/>
    </row>
    <row r="524" spans="1:256" s="249" customFormat="1" x14ac:dyDescent="0.2">
      <c r="A524" s="246"/>
      <c r="B524" s="233"/>
      <c r="C524" s="242"/>
      <c r="D524" s="50"/>
      <c r="E524" s="248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  <c r="GG524" s="50"/>
      <c r="GH524" s="50"/>
      <c r="GI524" s="50"/>
      <c r="GJ524" s="50"/>
      <c r="GK524" s="50"/>
      <c r="GL524" s="50"/>
      <c r="GM524" s="50"/>
      <c r="GN524" s="50"/>
      <c r="GO524" s="50"/>
      <c r="GP524" s="50"/>
      <c r="GQ524" s="50"/>
      <c r="GR524" s="50"/>
      <c r="GS524" s="50"/>
      <c r="GT524" s="50"/>
      <c r="GU524" s="50"/>
      <c r="GV524" s="50"/>
      <c r="GW524" s="50"/>
      <c r="GX524" s="50"/>
      <c r="GY524" s="50"/>
      <c r="GZ524" s="50"/>
      <c r="HA524" s="50"/>
      <c r="HB524" s="50"/>
      <c r="HC524" s="50"/>
      <c r="HD524" s="50"/>
      <c r="HE524" s="50"/>
      <c r="HF524" s="50"/>
      <c r="HG524" s="50"/>
      <c r="HH524" s="50"/>
      <c r="HI524" s="50"/>
      <c r="HJ524" s="50"/>
      <c r="HK524" s="50"/>
      <c r="HL524" s="50"/>
      <c r="HM524" s="50"/>
      <c r="HN524" s="50"/>
      <c r="HO524" s="50"/>
      <c r="HP524" s="50"/>
      <c r="HQ524" s="50"/>
      <c r="HR524" s="50"/>
      <c r="HS524" s="50"/>
      <c r="HT524" s="50"/>
      <c r="HU524" s="50"/>
      <c r="HV524" s="50"/>
      <c r="HW524" s="50"/>
      <c r="HX524" s="50"/>
      <c r="HY524" s="50"/>
      <c r="HZ524" s="50"/>
      <c r="IA524" s="50"/>
      <c r="IB524" s="50"/>
      <c r="IC524" s="50"/>
      <c r="ID524" s="50"/>
      <c r="IE524" s="50"/>
      <c r="IF524" s="50"/>
      <c r="IG524" s="50"/>
      <c r="IH524" s="50"/>
      <c r="II524" s="50"/>
      <c r="IJ524" s="50"/>
      <c r="IK524" s="50"/>
      <c r="IL524" s="50"/>
      <c r="IM524" s="50"/>
      <c r="IN524" s="50"/>
      <c r="IO524" s="50"/>
      <c r="IP524" s="50"/>
      <c r="IQ524" s="50"/>
      <c r="IR524" s="50"/>
      <c r="IS524" s="50"/>
      <c r="IT524" s="50"/>
      <c r="IU524" s="50"/>
      <c r="IV524" s="50"/>
    </row>
    <row r="525" spans="1:256" s="249" customFormat="1" x14ac:dyDescent="0.2">
      <c r="A525" s="246"/>
      <c r="B525" s="233"/>
      <c r="C525" s="242"/>
      <c r="D525" s="50"/>
      <c r="E525" s="248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  <c r="GG525" s="50"/>
      <c r="GH525" s="50"/>
      <c r="GI525" s="50"/>
      <c r="GJ525" s="50"/>
      <c r="GK525" s="50"/>
      <c r="GL525" s="50"/>
      <c r="GM525" s="50"/>
      <c r="GN525" s="50"/>
      <c r="GO525" s="50"/>
      <c r="GP525" s="50"/>
      <c r="GQ525" s="50"/>
      <c r="GR525" s="50"/>
      <c r="GS525" s="50"/>
      <c r="GT525" s="50"/>
      <c r="GU525" s="50"/>
      <c r="GV525" s="50"/>
      <c r="GW525" s="50"/>
      <c r="GX525" s="50"/>
      <c r="GY525" s="50"/>
      <c r="GZ525" s="50"/>
      <c r="HA525" s="50"/>
      <c r="HB525" s="50"/>
      <c r="HC525" s="50"/>
      <c r="HD525" s="50"/>
      <c r="HE525" s="50"/>
      <c r="HF525" s="50"/>
      <c r="HG525" s="50"/>
      <c r="HH525" s="50"/>
      <c r="HI525" s="50"/>
      <c r="HJ525" s="50"/>
      <c r="HK525" s="50"/>
      <c r="HL525" s="50"/>
      <c r="HM525" s="50"/>
      <c r="HN525" s="50"/>
      <c r="HO525" s="50"/>
      <c r="HP525" s="50"/>
      <c r="HQ525" s="50"/>
      <c r="HR525" s="50"/>
      <c r="HS525" s="50"/>
      <c r="HT525" s="50"/>
      <c r="HU525" s="50"/>
      <c r="HV525" s="50"/>
      <c r="HW525" s="50"/>
      <c r="HX525" s="50"/>
      <c r="HY525" s="50"/>
      <c r="HZ525" s="50"/>
      <c r="IA525" s="50"/>
      <c r="IB525" s="50"/>
      <c r="IC525" s="50"/>
      <c r="ID525" s="50"/>
      <c r="IE525" s="50"/>
      <c r="IF525" s="50"/>
      <c r="IG525" s="50"/>
      <c r="IH525" s="50"/>
      <c r="II525" s="50"/>
      <c r="IJ525" s="50"/>
      <c r="IK525" s="50"/>
      <c r="IL525" s="50"/>
      <c r="IM525" s="50"/>
      <c r="IN525" s="50"/>
      <c r="IO525" s="50"/>
      <c r="IP525" s="50"/>
      <c r="IQ525" s="50"/>
      <c r="IR525" s="50"/>
      <c r="IS525" s="50"/>
      <c r="IT525" s="50"/>
      <c r="IU525" s="50"/>
      <c r="IV525" s="50"/>
    </row>
    <row r="526" spans="1:256" s="249" customFormat="1" x14ac:dyDescent="0.2">
      <c r="A526" s="246"/>
      <c r="B526" s="233"/>
      <c r="C526" s="242"/>
      <c r="D526" s="50"/>
      <c r="E526" s="248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  <c r="GG526" s="50"/>
      <c r="GH526" s="50"/>
      <c r="GI526" s="50"/>
      <c r="GJ526" s="50"/>
      <c r="GK526" s="50"/>
      <c r="GL526" s="50"/>
      <c r="GM526" s="50"/>
      <c r="GN526" s="50"/>
      <c r="GO526" s="50"/>
      <c r="GP526" s="50"/>
      <c r="GQ526" s="50"/>
      <c r="GR526" s="50"/>
      <c r="GS526" s="50"/>
      <c r="GT526" s="50"/>
      <c r="GU526" s="50"/>
      <c r="GV526" s="50"/>
      <c r="GW526" s="50"/>
      <c r="GX526" s="50"/>
      <c r="GY526" s="50"/>
      <c r="GZ526" s="50"/>
      <c r="HA526" s="50"/>
      <c r="HB526" s="50"/>
      <c r="HC526" s="50"/>
      <c r="HD526" s="50"/>
      <c r="HE526" s="50"/>
      <c r="HF526" s="50"/>
      <c r="HG526" s="50"/>
      <c r="HH526" s="50"/>
      <c r="HI526" s="50"/>
      <c r="HJ526" s="50"/>
      <c r="HK526" s="50"/>
      <c r="HL526" s="50"/>
      <c r="HM526" s="50"/>
      <c r="HN526" s="50"/>
      <c r="HO526" s="50"/>
      <c r="HP526" s="50"/>
      <c r="HQ526" s="50"/>
      <c r="HR526" s="50"/>
      <c r="HS526" s="50"/>
      <c r="HT526" s="50"/>
      <c r="HU526" s="50"/>
      <c r="HV526" s="50"/>
      <c r="HW526" s="50"/>
      <c r="HX526" s="50"/>
      <c r="HY526" s="50"/>
      <c r="HZ526" s="50"/>
      <c r="IA526" s="50"/>
      <c r="IB526" s="50"/>
      <c r="IC526" s="50"/>
      <c r="ID526" s="50"/>
      <c r="IE526" s="50"/>
      <c r="IF526" s="50"/>
      <c r="IG526" s="50"/>
      <c r="IH526" s="50"/>
      <c r="II526" s="50"/>
      <c r="IJ526" s="50"/>
      <c r="IK526" s="50"/>
      <c r="IL526" s="50"/>
      <c r="IM526" s="50"/>
      <c r="IN526" s="50"/>
      <c r="IO526" s="50"/>
      <c r="IP526" s="50"/>
      <c r="IQ526" s="50"/>
      <c r="IR526" s="50"/>
      <c r="IS526" s="50"/>
      <c r="IT526" s="50"/>
      <c r="IU526" s="50"/>
      <c r="IV526" s="50"/>
    </row>
    <row r="527" spans="1:256" s="249" customFormat="1" x14ac:dyDescent="0.2">
      <c r="A527" s="246"/>
      <c r="B527" s="233"/>
      <c r="C527" s="242"/>
      <c r="D527" s="50"/>
      <c r="E527" s="248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  <c r="GG527" s="50"/>
      <c r="GH527" s="50"/>
      <c r="GI527" s="50"/>
      <c r="GJ527" s="50"/>
      <c r="GK527" s="50"/>
      <c r="GL527" s="50"/>
      <c r="GM527" s="50"/>
      <c r="GN527" s="50"/>
      <c r="GO527" s="50"/>
      <c r="GP527" s="50"/>
      <c r="GQ527" s="50"/>
      <c r="GR527" s="50"/>
      <c r="GS527" s="50"/>
      <c r="GT527" s="50"/>
      <c r="GU527" s="50"/>
      <c r="GV527" s="50"/>
      <c r="GW527" s="50"/>
      <c r="GX527" s="50"/>
      <c r="GY527" s="50"/>
      <c r="GZ527" s="50"/>
      <c r="HA527" s="50"/>
      <c r="HB527" s="50"/>
      <c r="HC527" s="50"/>
      <c r="HD527" s="50"/>
      <c r="HE527" s="50"/>
      <c r="HF527" s="50"/>
      <c r="HG527" s="50"/>
      <c r="HH527" s="50"/>
      <c r="HI527" s="50"/>
      <c r="HJ527" s="50"/>
      <c r="HK527" s="50"/>
      <c r="HL527" s="50"/>
      <c r="HM527" s="50"/>
      <c r="HN527" s="50"/>
      <c r="HO527" s="50"/>
      <c r="HP527" s="50"/>
      <c r="HQ527" s="50"/>
      <c r="HR527" s="50"/>
      <c r="HS527" s="50"/>
      <c r="HT527" s="50"/>
      <c r="HU527" s="50"/>
      <c r="HV527" s="50"/>
      <c r="HW527" s="50"/>
      <c r="HX527" s="50"/>
      <c r="HY527" s="50"/>
      <c r="HZ527" s="50"/>
      <c r="IA527" s="50"/>
      <c r="IB527" s="50"/>
      <c r="IC527" s="50"/>
      <c r="ID527" s="50"/>
      <c r="IE527" s="50"/>
      <c r="IF527" s="50"/>
      <c r="IG527" s="50"/>
      <c r="IH527" s="50"/>
      <c r="II527" s="50"/>
      <c r="IJ527" s="50"/>
      <c r="IK527" s="50"/>
      <c r="IL527" s="50"/>
      <c r="IM527" s="50"/>
      <c r="IN527" s="50"/>
      <c r="IO527" s="50"/>
      <c r="IP527" s="50"/>
      <c r="IQ527" s="50"/>
      <c r="IR527" s="50"/>
      <c r="IS527" s="50"/>
      <c r="IT527" s="50"/>
      <c r="IU527" s="50"/>
      <c r="IV527" s="50"/>
    </row>
    <row r="528" spans="1:256" s="249" customFormat="1" x14ac:dyDescent="0.2">
      <c r="A528" s="246"/>
      <c r="B528" s="233"/>
      <c r="C528" s="242"/>
      <c r="D528" s="50"/>
      <c r="E528" s="248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  <c r="GG528" s="50"/>
      <c r="GH528" s="50"/>
      <c r="GI528" s="50"/>
      <c r="GJ528" s="50"/>
      <c r="GK528" s="50"/>
      <c r="GL528" s="50"/>
      <c r="GM528" s="50"/>
      <c r="GN528" s="50"/>
      <c r="GO528" s="50"/>
      <c r="GP528" s="50"/>
      <c r="GQ528" s="50"/>
      <c r="GR528" s="50"/>
      <c r="GS528" s="50"/>
      <c r="GT528" s="50"/>
      <c r="GU528" s="50"/>
      <c r="GV528" s="50"/>
      <c r="GW528" s="50"/>
      <c r="GX528" s="50"/>
      <c r="GY528" s="50"/>
      <c r="GZ528" s="50"/>
      <c r="HA528" s="50"/>
      <c r="HB528" s="50"/>
      <c r="HC528" s="50"/>
      <c r="HD528" s="50"/>
      <c r="HE528" s="50"/>
      <c r="HF528" s="50"/>
      <c r="HG528" s="50"/>
      <c r="HH528" s="50"/>
      <c r="HI528" s="50"/>
      <c r="HJ528" s="50"/>
      <c r="HK528" s="50"/>
      <c r="HL528" s="50"/>
      <c r="HM528" s="50"/>
      <c r="HN528" s="50"/>
      <c r="HO528" s="50"/>
      <c r="HP528" s="50"/>
      <c r="HQ528" s="50"/>
      <c r="HR528" s="50"/>
      <c r="HS528" s="50"/>
      <c r="HT528" s="50"/>
      <c r="HU528" s="50"/>
      <c r="HV528" s="50"/>
      <c r="HW528" s="50"/>
      <c r="HX528" s="50"/>
      <c r="HY528" s="50"/>
      <c r="HZ528" s="50"/>
      <c r="IA528" s="50"/>
      <c r="IB528" s="50"/>
      <c r="IC528" s="50"/>
      <c r="ID528" s="50"/>
      <c r="IE528" s="50"/>
      <c r="IF528" s="50"/>
      <c r="IG528" s="50"/>
      <c r="IH528" s="50"/>
      <c r="II528" s="50"/>
      <c r="IJ528" s="50"/>
      <c r="IK528" s="50"/>
      <c r="IL528" s="50"/>
      <c r="IM528" s="50"/>
      <c r="IN528" s="50"/>
      <c r="IO528" s="50"/>
      <c r="IP528" s="50"/>
      <c r="IQ528" s="50"/>
      <c r="IR528" s="50"/>
      <c r="IS528" s="50"/>
      <c r="IT528" s="50"/>
      <c r="IU528" s="50"/>
      <c r="IV528" s="50"/>
    </row>
    <row r="529" spans="1:256" s="249" customFormat="1" x14ac:dyDescent="0.2">
      <c r="A529" s="246"/>
      <c r="B529" s="233"/>
      <c r="C529" s="242"/>
      <c r="D529" s="50"/>
      <c r="E529" s="248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  <c r="GG529" s="50"/>
      <c r="GH529" s="50"/>
      <c r="GI529" s="50"/>
      <c r="GJ529" s="50"/>
      <c r="GK529" s="50"/>
      <c r="GL529" s="50"/>
      <c r="GM529" s="50"/>
      <c r="GN529" s="50"/>
      <c r="GO529" s="50"/>
      <c r="GP529" s="50"/>
      <c r="GQ529" s="50"/>
      <c r="GR529" s="50"/>
      <c r="GS529" s="50"/>
      <c r="GT529" s="50"/>
      <c r="GU529" s="50"/>
      <c r="GV529" s="50"/>
      <c r="GW529" s="50"/>
      <c r="GX529" s="50"/>
      <c r="GY529" s="50"/>
      <c r="GZ529" s="50"/>
      <c r="HA529" s="50"/>
      <c r="HB529" s="50"/>
      <c r="HC529" s="50"/>
      <c r="HD529" s="50"/>
      <c r="HE529" s="50"/>
      <c r="HF529" s="50"/>
      <c r="HG529" s="50"/>
      <c r="HH529" s="50"/>
      <c r="HI529" s="50"/>
      <c r="HJ529" s="50"/>
      <c r="HK529" s="50"/>
      <c r="HL529" s="50"/>
      <c r="HM529" s="50"/>
      <c r="HN529" s="50"/>
      <c r="HO529" s="50"/>
      <c r="HP529" s="50"/>
      <c r="HQ529" s="50"/>
      <c r="HR529" s="50"/>
      <c r="HS529" s="50"/>
      <c r="HT529" s="50"/>
      <c r="HU529" s="50"/>
      <c r="HV529" s="50"/>
      <c r="HW529" s="50"/>
      <c r="HX529" s="50"/>
      <c r="HY529" s="50"/>
      <c r="HZ529" s="50"/>
      <c r="IA529" s="50"/>
      <c r="IB529" s="50"/>
      <c r="IC529" s="50"/>
      <c r="ID529" s="50"/>
      <c r="IE529" s="50"/>
      <c r="IF529" s="50"/>
      <c r="IG529" s="50"/>
      <c r="IH529" s="50"/>
      <c r="II529" s="50"/>
      <c r="IJ529" s="50"/>
      <c r="IK529" s="50"/>
      <c r="IL529" s="50"/>
      <c r="IM529" s="50"/>
      <c r="IN529" s="50"/>
      <c r="IO529" s="50"/>
      <c r="IP529" s="50"/>
      <c r="IQ529" s="50"/>
      <c r="IR529" s="50"/>
      <c r="IS529" s="50"/>
      <c r="IT529" s="50"/>
      <c r="IU529" s="50"/>
      <c r="IV529" s="50"/>
    </row>
    <row r="530" spans="1:256" s="249" customFormat="1" x14ac:dyDescent="0.2">
      <c r="A530" s="246"/>
      <c r="B530" s="233"/>
      <c r="C530" s="242"/>
      <c r="D530" s="50"/>
      <c r="E530" s="248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  <c r="GG530" s="50"/>
      <c r="GH530" s="50"/>
      <c r="GI530" s="50"/>
      <c r="GJ530" s="50"/>
      <c r="GK530" s="50"/>
      <c r="GL530" s="50"/>
      <c r="GM530" s="50"/>
      <c r="GN530" s="50"/>
      <c r="GO530" s="50"/>
      <c r="GP530" s="50"/>
      <c r="GQ530" s="50"/>
      <c r="GR530" s="50"/>
      <c r="GS530" s="50"/>
      <c r="GT530" s="50"/>
      <c r="GU530" s="50"/>
      <c r="GV530" s="50"/>
      <c r="GW530" s="50"/>
      <c r="GX530" s="50"/>
      <c r="GY530" s="50"/>
      <c r="GZ530" s="50"/>
      <c r="HA530" s="50"/>
      <c r="HB530" s="50"/>
      <c r="HC530" s="50"/>
      <c r="HD530" s="50"/>
      <c r="HE530" s="50"/>
      <c r="HF530" s="50"/>
      <c r="HG530" s="50"/>
      <c r="HH530" s="50"/>
      <c r="HI530" s="50"/>
      <c r="HJ530" s="50"/>
      <c r="HK530" s="50"/>
      <c r="HL530" s="50"/>
      <c r="HM530" s="50"/>
      <c r="HN530" s="50"/>
      <c r="HO530" s="50"/>
      <c r="HP530" s="50"/>
      <c r="HQ530" s="50"/>
      <c r="HR530" s="50"/>
      <c r="HS530" s="50"/>
      <c r="HT530" s="50"/>
      <c r="HU530" s="50"/>
      <c r="HV530" s="50"/>
      <c r="HW530" s="50"/>
      <c r="HX530" s="50"/>
      <c r="HY530" s="50"/>
      <c r="HZ530" s="50"/>
      <c r="IA530" s="50"/>
      <c r="IB530" s="50"/>
      <c r="IC530" s="50"/>
      <c r="ID530" s="50"/>
      <c r="IE530" s="50"/>
      <c r="IF530" s="50"/>
      <c r="IG530" s="50"/>
      <c r="IH530" s="50"/>
      <c r="II530" s="50"/>
      <c r="IJ530" s="50"/>
      <c r="IK530" s="50"/>
      <c r="IL530" s="50"/>
      <c r="IM530" s="50"/>
      <c r="IN530" s="50"/>
      <c r="IO530" s="50"/>
      <c r="IP530" s="50"/>
      <c r="IQ530" s="50"/>
      <c r="IR530" s="50"/>
      <c r="IS530" s="50"/>
      <c r="IT530" s="50"/>
      <c r="IU530" s="50"/>
      <c r="IV530" s="50"/>
    </row>
    <row r="531" spans="1:256" s="249" customFormat="1" x14ac:dyDescent="0.2">
      <c r="A531" s="246"/>
      <c r="B531" s="233"/>
      <c r="C531" s="242"/>
      <c r="D531" s="50"/>
      <c r="E531" s="248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  <c r="GG531" s="50"/>
      <c r="GH531" s="50"/>
      <c r="GI531" s="50"/>
      <c r="GJ531" s="50"/>
      <c r="GK531" s="50"/>
      <c r="GL531" s="50"/>
      <c r="GM531" s="50"/>
      <c r="GN531" s="50"/>
      <c r="GO531" s="50"/>
      <c r="GP531" s="50"/>
      <c r="GQ531" s="50"/>
      <c r="GR531" s="50"/>
      <c r="GS531" s="50"/>
      <c r="GT531" s="50"/>
      <c r="GU531" s="50"/>
      <c r="GV531" s="50"/>
      <c r="GW531" s="50"/>
      <c r="GX531" s="50"/>
      <c r="GY531" s="50"/>
      <c r="GZ531" s="50"/>
      <c r="HA531" s="50"/>
      <c r="HB531" s="50"/>
      <c r="HC531" s="50"/>
      <c r="HD531" s="50"/>
      <c r="HE531" s="50"/>
      <c r="HF531" s="50"/>
      <c r="HG531" s="50"/>
      <c r="HH531" s="50"/>
      <c r="HI531" s="50"/>
      <c r="HJ531" s="50"/>
      <c r="HK531" s="50"/>
      <c r="HL531" s="50"/>
      <c r="HM531" s="50"/>
      <c r="HN531" s="50"/>
      <c r="HO531" s="50"/>
      <c r="HP531" s="50"/>
      <c r="HQ531" s="50"/>
      <c r="HR531" s="50"/>
      <c r="HS531" s="50"/>
      <c r="HT531" s="50"/>
      <c r="HU531" s="50"/>
      <c r="HV531" s="50"/>
      <c r="HW531" s="50"/>
      <c r="HX531" s="50"/>
      <c r="HY531" s="50"/>
      <c r="HZ531" s="50"/>
      <c r="IA531" s="50"/>
      <c r="IB531" s="50"/>
      <c r="IC531" s="50"/>
      <c r="ID531" s="50"/>
      <c r="IE531" s="50"/>
      <c r="IF531" s="50"/>
      <c r="IG531" s="50"/>
      <c r="IH531" s="50"/>
      <c r="II531" s="50"/>
      <c r="IJ531" s="50"/>
      <c r="IK531" s="50"/>
      <c r="IL531" s="50"/>
      <c r="IM531" s="50"/>
      <c r="IN531" s="50"/>
      <c r="IO531" s="50"/>
      <c r="IP531" s="50"/>
      <c r="IQ531" s="50"/>
      <c r="IR531" s="50"/>
      <c r="IS531" s="50"/>
      <c r="IT531" s="50"/>
      <c r="IU531" s="50"/>
      <c r="IV531" s="50"/>
    </row>
    <row r="532" spans="1:256" s="249" customFormat="1" x14ac:dyDescent="0.2">
      <c r="A532" s="246"/>
      <c r="B532" s="233"/>
      <c r="C532" s="242"/>
      <c r="D532" s="50"/>
      <c r="E532" s="248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  <c r="GG532" s="50"/>
      <c r="GH532" s="50"/>
      <c r="GI532" s="50"/>
      <c r="GJ532" s="50"/>
      <c r="GK532" s="50"/>
      <c r="GL532" s="50"/>
      <c r="GM532" s="50"/>
      <c r="GN532" s="50"/>
      <c r="GO532" s="50"/>
      <c r="GP532" s="50"/>
      <c r="GQ532" s="50"/>
      <c r="GR532" s="50"/>
      <c r="GS532" s="50"/>
      <c r="GT532" s="50"/>
      <c r="GU532" s="50"/>
      <c r="GV532" s="50"/>
      <c r="GW532" s="50"/>
      <c r="GX532" s="50"/>
      <c r="GY532" s="50"/>
      <c r="GZ532" s="50"/>
      <c r="HA532" s="50"/>
      <c r="HB532" s="50"/>
      <c r="HC532" s="50"/>
      <c r="HD532" s="50"/>
      <c r="HE532" s="50"/>
      <c r="HF532" s="50"/>
      <c r="HG532" s="50"/>
      <c r="HH532" s="50"/>
      <c r="HI532" s="50"/>
      <c r="HJ532" s="50"/>
      <c r="HK532" s="50"/>
      <c r="HL532" s="50"/>
      <c r="HM532" s="50"/>
      <c r="HN532" s="50"/>
      <c r="HO532" s="50"/>
      <c r="HP532" s="50"/>
      <c r="HQ532" s="50"/>
      <c r="HR532" s="50"/>
      <c r="HS532" s="50"/>
      <c r="HT532" s="50"/>
      <c r="HU532" s="50"/>
      <c r="HV532" s="50"/>
      <c r="HW532" s="50"/>
      <c r="HX532" s="50"/>
      <c r="HY532" s="50"/>
      <c r="HZ532" s="50"/>
      <c r="IA532" s="50"/>
      <c r="IB532" s="50"/>
      <c r="IC532" s="50"/>
      <c r="ID532" s="50"/>
      <c r="IE532" s="50"/>
      <c r="IF532" s="50"/>
      <c r="IG532" s="50"/>
      <c r="IH532" s="50"/>
      <c r="II532" s="50"/>
      <c r="IJ532" s="50"/>
      <c r="IK532" s="50"/>
      <c r="IL532" s="50"/>
      <c r="IM532" s="50"/>
      <c r="IN532" s="50"/>
      <c r="IO532" s="50"/>
      <c r="IP532" s="50"/>
      <c r="IQ532" s="50"/>
      <c r="IR532" s="50"/>
      <c r="IS532" s="50"/>
      <c r="IT532" s="50"/>
      <c r="IU532" s="50"/>
      <c r="IV532" s="50"/>
    </row>
    <row r="533" spans="1:256" s="249" customFormat="1" x14ac:dyDescent="0.2">
      <c r="A533" s="246"/>
      <c r="B533" s="233"/>
      <c r="C533" s="242"/>
      <c r="D533" s="50"/>
      <c r="E533" s="248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  <c r="GG533" s="50"/>
      <c r="GH533" s="50"/>
      <c r="GI533" s="50"/>
      <c r="GJ533" s="50"/>
      <c r="GK533" s="50"/>
      <c r="GL533" s="50"/>
      <c r="GM533" s="50"/>
      <c r="GN533" s="50"/>
      <c r="GO533" s="50"/>
      <c r="GP533" s="50"/>
      <c r="GQ533" s="50"/>
      <c r="GR533" s="50"/>
      <c r="GS533" s="50"/>
      <c r="GT533" s="50"/>
      <c r="GU533" s="50"/>
      <c r="GV533" s="50"/>
      <c r="GW533" s="50"/>
      <c r="GX533" s="50"/>
      <c r="GY533" s="50"/>
      <c r="GZ533" s="50"/>
      <c r="HA533" s="50"/>
      <c r="HB533" s="50"/>
      <c r="HC533" s="50"/>
      <c r="HD533" s="50"/>
      <c r="HE533" s="50"/>
      <c r="HF533" s="50"/>
      <c r="HG533" s="50"/>
      <c r="HH533" s="50"/>
      <c r="HI533" s="50"/>
      <c r="HJ533" s="50"/>
      <c r="HK533" s="50"/>
      <c r="HL533" s="50"/>
      <c r="HM533" s="50"/>
      <c r="HN533" s="50"/>
      <c r="HO533" s="50"/>
      <c r="HP533" s="50"/>
      <c r="HQ533" s="50"/>
      <c r="HR533" s="50"/>
      <c r="HS533" s="50"/>
      <c r="HT533" s="50"/>
      <c r="HU533" s="50"/>
      <c r="HV533" s="50"/>
      <c r="HW533" s="50"/>
      <c r="HX533" s="50"/>
      <c r="HY533" s="50"/>
      <c r="HZ533" s="50"/>
      <c r="IA533" s="50"/>
      <c r="IB533" s="50"/>
      <c r="IC533" s="50"/>
      <c r="ID533" s="50"/>
      <c r="IE533" s="50"/>
      <c r="IF533" s="50"/>
      <c r="IG533" s="50"/>
      <c r="IH533" s="50"/>
      <c r="II533" s="50"/>
      <c r="IJ533" s="50"/>
      <c r="IK533" s="50"/>
      <c r="IL533" s="50"/>
      <c r="IM533" s="50"/>
      <c r="IN533" s="50"/>
      <c r="IO533" s="50"/>
      <c r="IP533" s="50"/>
      <c r="IQ533" s="50"/>
      <c r="IR533" s="50"/>
      <c r="IS533" s="50"/>
      <c r="IT533" s="50"/>
      <c r="IU533" s="50"/>
      <c r="IV533" s="50"/>
    </row>
    <row r="534" spans="1:256" s="249" customFormat="1" x14ac:dyDescent="0.2">
      <c r="A534" s="246"/>
      <c r="B534" s="233"/>
      <c r="C534" s="242"/>
      <c r="D534" s="50"/>
      <c r="E534" s="248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  <c r="GG534" s="50"/>
      <c r="GH534" s="50"/>
      <c r="GI534" s="50"/>
      <c r="GJ534" s="50"/>
      <c r="GK534" s="50"/>
      <c r="GL534" s="50"/>
      <c r="GM534" s="50"/>
      <c r="GN534" s="50"/>
      <c r="GO534" s="50"/>
      <c r="GP534" s="50"/>
      <c r="GQ534" s="50"/>
      <c r="GR534" s="50"/>
      <c r="GS534" s="50"/>
      <c r="GT534" s="50"/>
      <c r="GU534" s="50"/>
      <c r="GV534" s="50"/>
      <c r="GW534" s="50"/>
      <c r="GX534" s="50"/>
      <c r="GY534" s="50"/>
      <c r="GZ534" s="50"/>
      <c r="HA534" s="50"/>
      <c r="HB534" s="50"/>
      <c r="HC534" s="50"/>
      <c r="HD534" s="50"/>
      <c r="HE534" s="50"/>
      <c r="HF534" s="50"/>
      <c r="HG534" s="50"/>
      <c r="HH534" s="50"/>
      <c r="HI534" s="50"/>
      <c r="HJ534" s="50"/>
      <c r="HK534" s="50"/>
      <c r="HL534" s="50"/>
      <c r="HM534" s="50"/>
      <c r="HN534" s="50"/>
      <c r="HO534" s="50"/>
      <c r="HP534" s="50"/>
      <c r="HQ534" s="50"/>
      <c r="HR534" s="50"/>
      <c r="HS534" s="50"/>
      <c r="HT534" s="50"/>
      <c r="HU534" s="50"/>
      <c r="HV534" s="50"/>
      <c r="HW534" s="50"/>
      <c r="HX534" s="50"/>
      <c r="HY534" s="50"/>
      <c r="HZ534" s="50"/>
      <c r="IA534" s="50"/>
      <c r="IB534" s="50"/>
      <c r="IC534" s="50"/>
      <c r="ID534" s="50"/>
      <c r="IE534" s="50"/>
      <c r="IF534" s="50"/>
      <c r="IG534" s="50"/>
      <c r="IH534" s="50"/>
      <c r="II534" s="50"/>
      <c r="IJ534" s="50"/>
      <c r="IK534" s="50"/>
      <c r="IL534" s="50"/>
      <c r="IM534" s="50"/>
      <c r="IN534" s="50"/>
      <c r="IO534" s="50"/>
      <c r="IP534" s="50"/>
      <c r="IQ534" s="50"/>
      <c r="IR534" s="50"/>
      <c r="IS534" s="50"/>
      <c r="IT534" s="50"/>
      <c r="IU534" s="50"/>
      <c r="IV534" s="50"/>
    </row>
    <row r="535" spans="1:256" s="249" customFormat="1" x14ac:dyDescent="0.2">
      <c r="A535" s="246"/>
      <c r="B535" s="233"/>
      <c r="C535" s="242"/>
      <c r="D535" s="50"/>
      <c r="E535" s="248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  <c r="GG535" s="50"/>
      <c r="GH535" s="50"/>
      <c r="GI535" s="50"/>
      <c r="GJ535" s="50"/>
      <c r="GK535" s="50"/>
      <c r="GL535" s="50"/>
      <c r="GM535" s="50"/>
      <c r="GN535" s="50"/>
      <c r="GO535" s="50"/>
      <c r="GP535" s="50"/>
      <c r="GQ535" s="50"/>
      <c r="GR535" s="50"/>
      <c r="GS535" s="50"/>
      <c r="GT535" s="50"/>
      <c r="GU535" s="50"/>
      <c r="GV535" s="50"/>
      <c r="GW535" s="50"/>
      <c r="GX535" s="50"/>
      <c r="GY535" s="50"/>
      <c r="GZ535" s="50"/>
      <c r="HA535" s="50"/>
      <c r="HB535" s="50"/>
      <c r="HC535" s="50"/>
      <c r="HD535" s="50"/>
      <c r="HE535" s="50"/>
      <c r="HF535" s="50"/>
      <c r="HG535" s="50"/>
      <c r="HH535" s="50"/>
      <c r="HI535" s="50"/>
      <c r="HJ535" s="50"/>
      <c r="HK535" s="50"/>
      <c r="HL535" s="50"/>
      <c r="HM535" s="50"/>
      <c r="HN535" s="50"/>
      <c r="HO535" s="50"/>
      <c r="HP535" s="50"/>
      <c r="HQ535" s="50"/>
      <c r="HR535" s="50"/>
      <c r="HS535" s="50"/>
      <c r="HT535" s="50"/>
      <c r="HU535" s="50"/>
      <c r="HV535" s="50"/>
      <c r="HW535" s="50"/>
      <c r="HX535" s="50"/>
      <c r="HY535" s="50"/>
      <c r="HZ535" s="50"/>
      <c r="IA535" s="50"/>
      <c r="IB535" s="50"/>
      <c r="IC535" s="50"/>
      <c r="ID535" s="50"/>
      <c r="IE535" s="50"/>
      <c r="IF535" s="50"/>
      <c r="IG535" s="50"/>
      <c r="IH535" s="50"/>
      <c r="II535" s="50"/>
      <c r="IJ535" s="50"/>
      <c r="IK535" s="50"/>
      <c r="IL535" s="50"/>
      <c r="IM535" s="50"/>
      <c r="IN535" s="50"/>
      <c r="IO535" s="50"/>
      <c r="IP535" s="50"/>
      <c r="IQ535" s="50"/>
      <c r="IR535" s="50"/>
      <c r="IS535" s="50"/>
      <c r="IT535" s="50"/>
      <c r="IU535" s="50"/>
      <c r="IV535" s="50"/>
    </row>
    <row r="536" spans="1:256" s="249" customFormat="1" x14ac:dyDescent="0.2">
      <c r="A536" s="246"/>
      <c r="B536" s="233"/>
      <c r="C536" s="242"/>
      <c r="D536" s="50"/>
      <c r="E536" s="248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  <c r="GG536" s="50"/>
      <c r="GH536" s="50"/>
      <c r="GI536" s="50"/>
      <c r="GJ536" s="50"/>
      <c r="GK536" s="50"/>
      <c r="GL536" s="50"/>
      <c r="GM536" s="50"/>
      <c r="GN536" s="50"/>
      <c r="GO536" s="50"/>
      <c r="GP536" s="50"/>
      <c r="GQ536" s="50"/>
      <c r="GR536" s="50"/>
      <c r="GS536" s="50"/>
      <c r="GT536" s="50"/>
      <c r="GU536" s="50"/>
      <c r="GV536" s="50"/>
      <c r="GW536" s="50"/>
      <c r="GX536" s="50"/>
      <c r="GY536" s="50"/>
      <c r="GZ536" s="50"/>
      <c r="HA536" s="50"/>
      <c r="HB536" s="50"/>
      <c r="HC536" s="50"/>
      <c r="HD536" s="50"/>
      <c r="HE536" s="50"/>
      <c r="HF536" s="50"/>
      <c r="HG536" s="50"/>
      <c r="HH536" s="50"/>
      <c r="HI536" s="50"/>
      <c r="HJ536" s="50"/>
      <c r="HK536" s="50"/>
      <c r="HL536" s="50"/>
      <c r="HM536" s="50"/>
      <c r="HN536" s="50"/>
      <c r="HO536" s="50"/>
      <c r="HP536" s="50"/>
      <c r="HQ536" s="50"/>
      <c r="HR536" s="50"/>
      <c r="HS536" s="50"/>
      <c r="HT536" s="50"/>
      <c r="HU536" s="50"/>
      <c r="HV536" s="50"/>
      <c r="HW536" s="50"/>
      <c r="HX536" s="50"/>
      <c r="HY536" s="50"/>
      <c r="HZ536" s="50"/>
      <c r="IA536" s="50"/>
      <c r="IB536" s="50"/>
      <c r="IC536" s="50"/>
      <c r="ID536" s="50"/>
      <c r="IE536" s="50"/>
      <c r="IF536" s="50"/>
      <c r="IG536" s="50"/>
      <c r="IH536" s="50"/>
      <c r="II536" s="50"/>
      <c r="IJ536" s="50"/>
      <c r="IK536" s="50"/>
      <c r="IL536" s="50"/>
      <c r="IM536" s="50"/>
      <c r="IN536" s="50"/>
      <c r="IO536" s="50"/>
      <c r="IP536" s="50"/>
      <c r="IQ536" s="50"/>
      <c r="IR536" s="50"/>
      <c r="IS536" s="50"/>
      <c r="IT536" s="50"/>
      <c r="IU536" s="50"/>
      <c r="IV536" s="50"/>
    </row>
    <row r="537" spans="1:256" s="249" customFormat="1" x14ac:dyDescent="0.2">
      <c r="A537" s="246"/>
      <c r="B537" s="233"/>
      <c r="C537" s="242"/>
      <c r="D537" s="50"/>
      <c r="E537" s="248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  <c r="GG537" s="50"/>
      <c r="GH537" s="50"/>
      <c r="GI537" s="50"/>
      <c r="GJ537" s="50"/>
      <c r="GK537" s="50"/>
      <c r="GL537" s="50"/>
      <c r="GM537" s="50"/>
      <c r="GN537" s="50"/>
      <c r="GO537" s="50"/>
      <c r="GP537" s="50"/>
      <c r="GQ537" s="50"/>
      <c r="GR537" s="50"/>
      <c r="GS537" s="50"/>
      <c r="GT537" s="50"/>
      <c r="GU537" s="50"/>
      <c r="GV537" s="50"/>
      <c r="GW537" s="50"/>
      <c r="GX537" s="50"/>
      <c r="GY537" s="50"/>
      <c r="GZ537" s="50"/>
      <c r="HA537" s="50"/>
      <c r="HB537" s="50"/>
      <c r="HC537" s="50"/>
      <c r="HD537" s="50"/>
      <c r="HE537" s="50"/>
      <c r="HF537" s="50"/>
      <c r="HG537" s="50"/>
      <c r="HH537" s="50"/>
      <c r="HI537" s="50"/>
      <c r="HJ537" s="50"/>
      <c r="HK537" s="50"/>
      <c r="HL537" s="50"/>
      <c r="HM537" s="50"/>
      <c r="HN537" s="50"/>
      <c r="HO537" s="50"/>
      <c r="HP537" s="50"/>
      <c r="HQ537" s="50"/>
      <c r="HR537" s="50"/>
      <c r="HS537" s="50"/>
      <c r="HT537" s="50"/>
      <c r="HU537" s="50"/>
      <c r="HV537" s="50"/>
      <c r="HW537" s="50"/>
      <c r="HX537" s="50"/>
      <c r="HY537" s="50"/>
      <c r="HZ537" s="50"/>
      <c r="IA537" s="50"/>
      <c r="IB537" s="50"/>
      <c r="IC537" s="50"/>
      <c r="ID537" s="50"/>
      <c r="IE537" s="50"/>
      <c r="IF537" s="50"/>
      <c r="IG537" s="50"/>
      <c r="IH537" s="50"/>
      <c r="II537" s="50"/>
      <c r="IJ537" s="50"/>
      <c r="IK537" s="50"/>
      <c r="IL537" s="50"/>
      <c r="IM537" s="50"/>
      <c r="IN537" s="50"/>
      <c r="IO537" s="50"/>
      <c r="IP537" s="50"/>
      <c r="IQ537" s="50"/>
      <c r="IR537" s="50"/>
      <c r="IS537" s="50"/>
      <c r="IT537" s="50"/>
      <c r="IU537" s="50"/>
      <c r="IV537" s="50"/>
    </row>
    <row r="538" spans="1:256" s="249" customFormat="1" x14ac:dyDescent="0.2">
      <c r="A538" s="246"/>
      <c r="B538" s="233"/>
      <c r="C538" s="242"/>
      <c r="D538" s="50"/>
      <c r="E538" s="248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  <c r="GG538" s="50"/>
      <c r="GH538" s="50"/>
      <c r="GI538" s="50"/>
      <c r="GJ538" s="50"/>
      <c r="GK538" s="50"/>
      <c r="GL538" s="50"/>
      <c r="GM538" s="50"/>
      <c r="GN538" s="50"/>
      <c r="GO538" s="50"/>
      <c r="GP538" s="50"/>
      <c r="GQ538" s="50"/>
      <c r="GR538" s="50"/>
      <c r="GS538" s="50"/>
      <c r="GT538" s="50"/>
      <c r="GU538" s="50"/>
      <c r="GV538" s="50"/>
      <c r="GW538" s="50"/>
      <c r="GX538" s="50"/>
      <c r="GY538" s="50"/>
      <c r="GZ538" s="50"/>
      <c r="HA538" s="50"/>
      <c r="HB538" s="50"/>
      <c r="HC538" s="50"/>
      <c r="HD538" s="50"/>
      <c r="HE538" s="50"/>
      <c r="HF538" s="50"/>
      <c r="HG538" s="50"/>
      <c r="HH538" s="50"/>
      <c r="HI538" s="50"/>
      <c r="HJ538" s="50"/>
      <c r="HK538" s="50"/>
      <c r="HL538" s="50"/>
      <c r="HM538" s="50"/>
      <c r="HN538" s="50"/>
      <c r="HO538" s="50"/>
      <c r="HP538" s="50"/>
      <c r="HQ538" s="50"/>
      <c r="HR538" s="50"/>
      <c r="HS538" s="50"/>
      <c r="HT538" s="50"/>
      <c r="HU538" s="50"/>
      <c r="HV538" s="50"/>
      <c r="HW538" s="50"/>
      <c r="HX538" s="50"/>
      <c r="HY538" s="50"/>
      <c r="HZ538" s="50"/>
      <c r="IA538" s="50"/>
      <c r="IB538" s="50"/>
      <c r="IC538" s="50"/>
      <c r="ID538" s="50"/>
      <c r="IE538" s="50"/>
      <c r="IF538" s="50"/>
      <c r="IG538" s="50"/>
      <c r="IH538" s="50"/>
      <c r="II538" s="50"/>
      <c r="IJ538" s="50"/>
      <c r="IK538" s="50"/>
      <c r="IL538" s="50"/>
      <c r="IM538" s="50"/>
      <c r="IN538" s="50"/>
      <c r="IO538" s="50"/>
      <c r="IP538" s="50"/>
      <c r="IQ538" s="50"/>
      <c r="IR538" s="50"/>
      <c r="IS538" s="50"/>
      <c r="IT538" s="50"/>
      <c r="IU538" s="50"/>
      <c r="IV538" s="50"/>
    </row>
    <row r="539" spans="1:256" s="249" customFormat="1" x14ac:dyDescent="0.2">
      <c r="A539" s="246"/>
      <c r="B539" s="233"/>
      <c r="C539" s="242"/>
      <c r="D539" s="50"/>
      <c r="E539" s="248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  <c r="GG539" s="50"/>
      <c r="GH539" s="50"/>
      <c r="GI539" s="50"/>
      <c r="GJ539" s="50"/>
      <c r="GK539" s="50"/>
      <c r="GL539" s="50"/>
      <c r="GM539" s="50"/>
      <c r="GN539" s="50"/>
      <c r="GO539" s="50"/>
      <c r="GP539" s="50"/>
      <c r="GQ539" s="50"/>
      <c r="GR539" s="50"/>
      <c r="GS539" s="50"/>
      <c r="GT539" s="50"/>
      <c r="GU539" s="50"/>
      <c r="GV539" s="50"/>
      <c r="GW539" s="50"/>
      <c r="GX539" s="50"/>
      <c r="GY539" s="50"/>
      <c r="GZ539" s="50"/>
      <c r="HA539" s="50"/>
      <c r="HB539" s="50"/>
      <c r="HC539" s="50"/>
      <c r="HD539" s="50"/>
      <c r="HE539" s="50"/>
      <c r="HF539" s="50"/>
      <c r="HG539" s="50"/>
      <c r="HH539" s="50"/>
      <c r="HI539" s="50"/>
      <c r="HJ539" s="50"/>
      <c r="HK539" s="50"/>
      <c r="HL539" s="50"/>
      <c r="HM539" s="50"/>
      <c r="HN539" s="50"/>
      <c r="HO539" s="50"/>
      <c r="HP539" s="50"/>
      <c r="HQ539" s="50"/>
      <c r="HR539" s="50"/>
      <c r="HS539" s="50"/>
      <c r="HT539" s="50"/>
      <c r="HU539" s="50"/>
      <c r="HV539" s="50"/>
      <c r="HW539" s="50"/>
      <c r="HX539" s="50"/>
      <c r="HY539" s="50"/>
      <c r="HZ539" s="50"/>
      <c r="IA539" s="50"/>
      <c r="IB539" s="50"/>
      <c r="IC539" s="50"/>
      <c r="ID539" s="50"/>
      <c r="IE539" s="50"/>
      <c r="IF539" s="50"/>
      <c r="IG539" s="50"/>
      <c r="IH539" s="50"/>
      <c r="II539" s="50"/>
      <c r="IJ539" s="50"/>
      <c r="IK539" s="50"/>
      <c r="IL539" s="50"/>
      <c r="IM539" s="50"/>
      <c r="IN539" s="50"/>
      <c r="IO539" s="50"/>
      <c r="IP539" s="50"/>
      <c r="IQ539" s="50"/>
      <c r="IR539" s="50"/>
      <c r="IS539" s="50"/>
      <c r="IT539" s="50"/>
      <c r="IU539" s="50"/>
      <c r="IV539" s="50"/>
    </row>
    <row r="540" spans="1:256" s="249" customFormat="1" x14ac:dyDescent="0.2">
      <c r="A540" s="246"/>
      <c r="B540" s="233"/>
      <c r="C540" s="242"/>
      <c r="D540" s="50"/>
      <c r="E540" s="248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  <c r="GG540" s="50"/>
      <c r="GH540" s="50"/>
      <c r="GI540" s="50"/>
      <c r="GJ540" s="50"/>
      <c r="GK540" s="50"/>
      <c r="GL540" s="50"/>
      <c r="GM540" s="50"/>
      <c r="GN540" s="50"/>
      <c r="GO540" s="50"/>
      <c r="GP540" s="50"/>
      <c r="GQ540" s="50"/>
      <c r="GR540" s="50"/>
      <c r="GS540" s="50"/>
      <c r="GT540" s="50"/>
      <c r="GU540" s="50"/>
      <c r="GV540" s="50"/>
      <c r="GW540" s="50"/>
      <c r="GX540" s="50"/>
      <c r="GY540" s="50"/>
      <c r="GZ540" s="50"/>
      <c r="HA540" s="50"/>
      <c r="HB540" s="50"/>
      <c r="HC540" s="50"/>
      <c r="HD540" s="50"/>
      <c r="HE540" s="50"/>
      <c r="HF540" s="50"/>
      <c r="HG540" s="50"/>
      <c r="HH540" s="50"/>
      <c r="HI540" s="50"/>
      <c r="HJ540" s="50"/>
      <c r="HK540" s="50"/>
      <c r="HL540" s="50"/>
      <c r="HM540" s="50"/>
      <c r="HN540" s="50"/>
      <c r="HO540" s="50"/>
      <c r="HP540" s="50"/>
      <c r="HQ540" s="50"/>
      <c r="HR540" s="50"/>
      <c r="HS540" s="50"/>
      <c r="HT540" s="50"/>
      <c r="HU540" s="50"/>
      <c r="HV540" s="50"/>
      <c r="HW540" s="50"/>
      <c r="HX540" s="50"/>
      <c r="HY540" s="50"/>
      <c r="HZ540" s="50"/>
      <c r="IA540" s="50"/>
      <c r="IB540" s="50"/>
      <c r="IC540" s="50"/>
      <c r="ID540" s="50"/>
      <c r="IE540" s="50"/>
      <c r="IF540" s="50"/>
      <c r="IG540" s="50"/>
      <c r="IH540" s="50"/>
      <c r="II540" s="50"/>
      <c r="IJ540" s="50"/>
      <c r="IK540" s="50"/>
      <c r="IL540" s="50"/>
      <c r="IM540" s="50"/>
      <c r="IN540" s="50"/>
      <c r="IO540" s="50"/>
      <c r="IP540" s="50"/>
      <c r="IQ540" s="50"/>
      <c r="IR540" s="50"/>
      <c r="IS540" s="50"/>
      <c r="IT540" s="50"/>
      <c r="IU540" s="50"/>
      <c r="IV540" s="50"/>
    </row>
    <row r="541" spans="1:256" s="249" customFormat="1" x14ac:dyDescent="0.2">
      <c r="A541" s="246"/>
      <c r="B541" s="233"/>
      <c r="C541" s="242"/>
      <c r="D541" s="50"/>
      <c r="E541" s="248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  <c r="GG541" s="50"/>
      <c r="GH541" s="50"/>
      <c r="GI541" s="50"/>
      <c r="GJ541" s="50"/>
      <c r="GK541" s="50"/>
      <c r="GL541" s="50"/>
      <c r="GM541" s="50"/>
      <c r="GN541" s="50"/>
      <c r="GO541" s="50"/>
      <c r="GP541" s="50"/>
      <c r="GQ541" s="50"/>
      <c r="GR541" s="50"/>
      <c r="GS541" s="50"/>
      <c r="GT541" s="50"/>
      <c r="GU541" s="50"/>
      <c r="GV541" s="50"/>
      <c r="GW541" s="50"/>
      <c r="GX541" s="50"/>
      <c r="GY541" s="50"/>
      <c r="GZ541" s="50"/>
      <c r="HA541" s="50"/>
      <c r="HB541" s="50"/>
      <c r="HC541" s="50"/>
      <c r="HD541" s="50"/>
      <c r="HE541" s="50"/>
      <c r="HF541" s="50"/>
      <c r="HG541" s="50"/>
      <c r="HH541" s="50"/>
      <c r="HI541" s="50"/>
      <c r="HJ541" s="50"/>
      <c r="HK541" s="50"/>
      <c r="HL541" s="50"/>
      <c r="HM541" s="50"/>
      <c r="HN541" s="50"/>
      <c r="HO541" s="50"/>
      <c r="HP541" s="50"/>
      <c r="HQ541" s="50"/>
      <c r="HR541" s="50"/>
      <c r="HS541" s="50"/>
      <c r="HT541" s="50"/>
      <c r="HU541" s="50"/>
      <c r="HV541" s="50"/>
      <c r="HW541" s="50"/>
      <c r="HX541" s="50"/>
      <c r="HY541" s="50"/>
      <c r="HZ541" s="50"/>
      <c r="IA541" s="50"/>
      <c r="IB541" s="50"/>
      <c r="IC541" s="50"/>
      <c r="ID541" s="50"/>
      <c r="IE541" s="50"/>
      <c r="IF541" s="50"/>
      <c r="IG541" s="50"/>
      <c r="IH541" s="50"/>
      <c r="II541" s="50"/>
      <c r="IJ541" s="50"/>
      <c r="IK541" s="50"/>
      <c r="IL541" s="50"/>
      <c r="IM541" s="50"/>
      <c r="IN541" s="50"/>
      <c r="IO541" s="50"/>
      <c r="IP541" s="50"/>
      <c r="IQ541" s="50"/>
      <c r="IR541" s="50"/>
      <c r="IS541" s="50"/>
      <c r="IT541" s="50"/>
      <c r="IU541" s="50"/>
      <c r="IV541" s="50"/>
    </row>
    <row r="542" spans="1:256" s="249" customFormat="1" x14ac:dyDescent="0.2">
      <c r="A542" s="246"/>
      <c r="B542" s="233"/>
      <c r="C542" s="242"/>
      <c r="D542" s="50"/>
      <c r="E542" s="248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  <c r="GG542" s="50"/>
      <c r="GH542" s="50"/>
      <c r="GI542" s="50"/>
      <c r="GJ542" s="50"/>
      <c r="GK542" s="50"/>
      <c r="GL542" s="50"/>
      <c r="GM542" s="50"/>
      <c r="GN542" s="50"/>
      <c r="GO542" s="50"/>
      <c r="GP542" s="50"/>
      <c r="GQ542" s="50"/>
      <c r="GR542" s="50"/>
      <c r="GS542" s="50"/>
      <c r="GT542" s="50"/>
      <c r="GU542" s="50"/>
      <c r="GV542" s="50"/>
      <c r="GW542" s="50"/>
      <c r="GX542" s="50"/>
      <c r="GY542" s="50"/>
      <c r="GZ542" s="50"/>
      <c r="HA542" s="50"/>
      <c r="HB542" s="50"/>
      <c r="HC542" s="50"/>
      <c r="HD542" s="50"/>
      <c r="HE542" s="50"/>
      <c r="HF542" s="50"/>
      <c r="HG542" s="50"/>
      <c r="HH542" s="50"/>
      <c r="HI542" s="50"/>
      <c r="HJ542" s="50"/>
      <c r="HK542" s="50"/>
      <c r="HL542" s="50"/>
      <c r="HM542" s="50"/>
      <c r="HN542" s="50"/>
      <c r="HO542" s="50"/>
      <c r="HP542" s="50"/>
      <c r="HQ542" s="50"/>
      <c r="HR542" s="50"/>
      <c r="HS542" s="50"/>
      <c r="HT542" s="50"/>
      <c r="HU542" s="50"/>
      <c r="HV542" s="50"/>
      <c r="HW542" s="50"/>
      <c r="HX542" s="50"/>
      <c r="HY542" s="50"/>
      <c r="HZ542" s="50"/>
      <c r="IA542" s="50"/>
      <c r="IB542" s="50"/>
      <c r="IC542" s="50"/>
      <c r="ID542" s="50"/>
      <c r="IE542" s="50"/>
      <c r="IF542" s="50"/>
      <c r="IG542" s="50"/>
      <c r="IH542" s="50"/>
      <c r="II542" s="50"/>
      <c r="IJ542" s="50"/>
      <c r="IK542" s="50"/>
      <c r="IL542" s="50"/>
      <c r="IM542" s="50"/>
      <c r="IN542" s="50"/>
      <c r="IO542" s="50"/>
      <c r="IP542" s="50"/>
      <c r="IQ542" s="50"/>
      <c r="IR542" s="50"/>
      <c r="IS542" s="50"/>
      <c r="IT542" s="50"/>
      <c r="IU542" s="50"/>
      <c r="IV542" s="50"/>
    </row>
    <row r="543" spans="1:256" s="249" customFormat="1" x14ac:dyDescent="0.2">
      <c r="A543" s="246"/>
      <c r="B543" s="233"/>
      <c r="C543" s="242"/>
      <c r="D543" s="50"/>
      <c r="E543" s="248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  <c r="GG543" s="50"/>
      <c r="GH543" s="50"/>
      <c r="GI543" s="50"/>
      <c r="GJ543" s="50"/>
      <c r="GK543" s="50"/>
      <c r="GL543" s="50"/>
      <c r="GM543" s="50"/>
      <c r="GN543" s="50"/>
      <c r="GO543" s="50"/>
      <c r="GP543" s="50"/>
      <c r="GQ543" s="50"/>
      <c r="GR543" s="50"/>
      <c r="GS543" s="50"/>
      <c r="GT543" s="50"/>
      <c r="GU543" s="50"/>
      <c r="GV543" s="50"/>
      <c r="GW543" s="50"/>
      <c r="GX543" s="50"/>
      <c r="GY543" s="50"/>
      <c r="GZ543" s="50"/>
      <c r="HA543" s="50"/>
      <c r="HB543" s="50"/>
      <c r="HC543" s="50"/>
      <c r="HD543" s="50"/>
      <c r="HE543" s="50"/>
      <c r="HF543" s="50"/>
      <c r="HG543" s="50"/>
      <c r="HH543" s="50"/>
      <c r="HI543" s="50"/>
      <c r="HJ543" s="50"/>
      <c r="HK543" s="50"/>
      <c r="HL543" s="50"/>
      <c r="HM543" s="50"/>
      <c r="HN543" s="50"/>
      <c r="HO543" s="50"/>
      <c r="HP543" s="50"/>
      <c r="HQ543" s="50"/>
      <c r="HR543" s="50"/>
      <c r="HS543" s="50"/>
      <c r="HT543" s="50"/>
      <c r="HU543" s="50"/>
      <c r="HV543" s="50"/>
      <c r="HW543" s="50"/>
      <c r="HX543" s="50"/>
      <c r="HY543" s="50"/>
      <c r="HZ543" s="50"/>
      <c r="IA543" s="50"/>
      <c r="IB543" s="50"/>
      <c r="IC543" s="50"/>
      <c r="ID543" s="50"/>
      <c r="IE543" s="50"/>
      <c r="IF543" s="50"/>
      <c r="IG543" s="50"/>
      <c r="IH543" s="50"/>
      <c r="II543" s="50"/>
      <c r="IJ543" s="50"/>
      <c r="IK543" s="50"/>
      <c r="IL543" s="50"/>
      <c r="IM543" s="50"/>
      <c r="IN543" s="50"/>
      <c r="IO543" s="50"/>
      <c r="IP543" s="50"/>
      <c r="IQ543" s="50"/>
      <c r="IR543" s="50"/>
      <c r="IS543" s="50"/>
      <c r="IT543" s="50"/>
      <c r="IU543" s="50"/>
      <c r="IV543" s="50"/>
    </row>
    <row r="544" spans="1:256" s="249" customFormat="1" x14ac:dyDescent="0.2">
      <c r="A544" s="246"/>
      <c r="B544" s="233"/>
      <c r="C544" s="242"/>
      <c r="D544" s="50"/>
      <c r="E544" s="248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  <c r="GG544" s="50"/>
      <c r="GH544" s="50"/>
      <c r="GI544" s="50"/>
      <c r="GJ544" s="50"/>
      <c r="GK544" s="50"/>
      <c r="GL544" s="50"/>
      <c r="GM544" s="50"/>
      <c r="GN544" s="50"/>
      <c r="GO544" s="50"/>
      <c r="GP544" s="50"/>
      <c r="GQ544" s="50"/>
      <c r="GR544" s="50"/>
      <c r="GS544" s="50"/>
      <c r="GT544" s="50"/>
      <c r="GU544" s="50"/>
      <c r="GV544" s="50"/>
      <c r="GW544" s="50"/>
      <c r="GX544" s="50"/>
      <c r="GY544" s="50"/>
      <c r="GZ544" s="50"/>
      <c r="HA544" s="50"/>
      <c r="HB544" s="50"/>
      <c r="HC544" s="50"/>
      <c r="HD544" s="50"/>
      <c r="HE544" s="50"/>
      <c r="HF544" s="50"/>
      <c r="HG544" s="50"/>
      <c r="HH544" s="50"/>
      <c r="HI544" s="50"/>
      <c r="HJ544" s="50"/>
      <c r="HK544" s="50"/>
      <c r="HL544" s="50"/>
      <c r="HM544" s="50"/>
      <c r="HN544" s="50"/>
      <c r="HO544" s="50"/>
      <c r="HP544" s="50"/>
      <c r="HQ544" s="50"/>
      <c r="HR544" s="50"/>
      <c r="HS544" s="50"/>
      <c r="HT544" s="50"/>
      <c r="HU544" s="50"/>
      <c r="HV544" s="50"/>
      <c r="HW544" s="50"/>
      <c r="HX544" s="50"/>
      <c r="HY544" s="50"/>
      <c r="HZ544" s="50"/>
      <c r="IA544" s="50"/>
      <c r="IB544" s="50"/>
      <c r="IC544" s="50"/>
      <c r="ID544" s="50"/>
      <c r="IE544" s="50"/>
      <c r="IF544" s="50"/>
      <c r="IG544" s="50"/>
      <c r="IH544" s="50"/>
      <c r="II544" s="50"/>
      <c r="IJ544" s="50"/>
      <c r="IK544" s="50"/>
      <c r="IL544" s="50"/>
      <c r="IM544" s="50"/>
      <c r="IN544" s="50"/>
      <c r="IO544" s="50"/>
      <c r="IP544" s="50"/>
      <c r="IQ544" s="50"/>
      <c r="IR544" s="50"/>
      <c r="IS544" s="50"/>
      <c r="IT544" s="50"/>
      <c r="IU544" s="50"/>
      <c r="IV544" s="50"/>
    </row>
    <row r="545" spans="1:256" s="249" customFormat="1" x14ac:dyDescent="0.2">
      <c r="A545" s="246"/>
      <c r="B545" s="233"/>
      <c r="C545" s="242"/>
      <c r="D545" s="50"/>
      <c r="E545" s="248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  <c r="GG545" s="50"/>
      <c r="GH545" s="50"/>
      <c r="GI545" s="50"/>
      <c r="GJ545" s="50"/>
      <c r="GK545" s="50"/>
      <c r="GL545" s="50"/>
      <c r="GM545" s="50"/>
      <c r="GN545" s="50"/>
      <c r="GO545" s="50"/>
      <c r="GP545" s="50"/>
      <c r="GQ545" s="50"/>
      <c r="GR545" s="50"/>
      <c r="GS545" s="50"/>
      <c r="GT545" s="50"/>
      <c r="GU545" s="50"/>
      <c r="GV545" s="50"/>
      <c r="GW545" s="50"/>
      <c r="GX545" s="50"/>
      <c r="GY545" s="50"/>
      <c r="GZ545" s="50"/>
      <c r="HA545" s="50"/>
      <c r="HB545" s="50"/>
      <c r="HC545" s="50"/>
      <c r="HD545" s="50"/>
      <c r="HE545" s="50"/>
      <c r="HF545" s="50"/>
      <c r="HG545" s="50"/>
      <c r="HH545" s="50"/>
      <c r="HI545" s="50"/>
      <c r="HJ545" s="50"/>
      <c r="HK545" s="50"/>
      <c r="HL545" s="50"/>
      <c r="HM545" s="50"/>
      <c r="HN545" s="50"/>
      <c r="HO545" s="50"/>
      <c r="HP545" s="50"/>
      <c r="HQ545" s="50"/>
      <c r="HR545" s="50"/>
      <c r="HS545" s="50"/>
      <c r="HT545" s="50"/>
      <c r="HU545" s="50"/>
      <c r="HV545" s="50"/>
      <c r="HW545" s="50"/>
      <c r="HX545" s="50"/>
      <c r="HY545" s="50"/>
      <c r="HZ545" s="50"/>
      <c r="IA545" s="50"/>
      <c r="IB545" s="50"/>
      <c r="IC545" s="50"/>
      <c r="ID545" s="50"/>
      <c r="IE545" s="50"/>
      <c r="IF545" s="50"/>
      <c r="IG545" s="50"/>
      <c r="IH545" s="50"/>
      <c r="II545" s="50"/>
      <c r="IJ545" s="50"/>
      <c r="IK545" s="50"/>
      <c r="IL545" s="50"/>
      <c r="IM545" s="50"/>
      <c r="IN545" s="50"/>
      <c r="IO545" s="50"/>
      <c r="IP545" s="50"/>
      <c r="IQ545" s="50"/>
      <c r="IR545" s="50"/>
      <c r="IS545" s="50"/>
      <c r="IT545" s="50"/>
      <c r="IU545" s="50"/>
      <c r="IV545" s="50"/>
    </row>
    <row r="546" spans="1:256" s="249" customFormat="1" x14ac:dyDescent="0.2">
      <c r="A546" s="246"/>
      <c r="B546" s="233"/>
      <c r="C546" s="242"/>
      <c r="D546" s="50"/>
      <c r="E546" s="248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  <c r="GG546" s="50"/>
      <c r="GH546" s="50"/>
      <c r="GI546" s="50"/>
      <c r="GJ546" s="50"/>
      <c r="GK546" s="50"/>
      <c r="GL546" s="50"/>
      <c r="GM546" s="50"/>
      <c r="GN546" s="50"/>
      <c r="GO546" s="50"/>
      <c r="GP546" s="50"/>
      <c r="GQ546" s="50"/>
      <c r="GR546" s="50"/>
      <c r="GS546" s="50"/>
      <c r="GT546" s="50"/>
      <c r="GU546" s="50"/>
      <c r="GV546" s="50"/>
      <c r="GW546" s="50"/>
      <c r="GX546" s="50"/>
      <c r="GY546" s="50"/>
      <c r="GZ546" s="50"/>
      <c r="HA546" s="50"/>
      <c r="HB546" s="50"/>
      <c r="HC546" s="50"/>
      <c r="HD546" s="50"/>
      <c r="HE546" s="50"/>
      <c r="HF546" s="50"/>
      <c r="HG546" s="50"/>
      <c r="HH546" s="50"/>
      <c r="HI546" s="50"/>
      <c r="HJ546" s="50"/>
      <c r="HK546" s="50"/>
      <c r="HL546" s="50"/>
      <c r="HM546" s="50"/>
      <c r="HN546" s="50"/>
      <c r="HO546" s="50"/>
      <c r="HP546" s="50"/>
      <c r="HQ546" s="50"/>
      <c r="HR546" s="50"/>
      <c r="HS546" s="50"/>
      <c r="HT546" s="50"/>
      <c r="HU546" s="50"/>
      <c r="HV546" s="50"/>
      <c r="HW546" s="50"/>
      <c r="HX546" s="50"/>
      <c r="HY546" s="50"/>
      <c r="HZ546" s="50"/>
      <c r="IA546" s="50"/>
      <c r="IB546" s="50"/>
      <c r="IC546" s="50"/>
      <c r="ID546" s="50"/>
      <c r="IE546" s="50"/>
      <c r="IF546" s="50"/>
      <c r="IG546" s="50"/>
      <c r="IH546" s="50"/>
      <c r="II546" s="50"/>
      <c r="IJ546" s="50"/>
      <c r="IK546" s="50"/>
      <c r="IL546" s="50"/>
      <c r="IM546" s="50"/>
      <c r="IN546" s="50"/>
      <c r="IO546" s="50"/>
      <c r="IP546" s="50"/>
      <c r="IQ546" s="50"/>
      <c r="IR546" s="50"/>
      <c r="IS546" s="50"/>
      <c r="IT546" s="50"/>
      <c r="IU546" s="50"/>
      <c r="IV546" s="50"/>
    </row>
    <row r="547" spans="1:256" s="249" customFormat="1" x14ac:dyDescent="0.2">
      <c r="A547" s="246"/>
      <c r="B547" s="233"/>
      <c r="C547" s="242"/>
      <c r="D547" s="50"/>
      <c r="E547" s="248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  <c r="GG547" s="50"/>
      <c r="GH547" s="50"/>
      <c r="GI547" s="50"/>
      <c r="GJ547" s="50"/>
      <c r="GK547" s="50"/>
      <c r="GL547" s="50"/>
      <c r="GM547" s="50"/>
      <c r="GN547" s="50"/>
      <c r="GO547" s="50"/>
      <c r="GP547" s="50"/>
      <c r="GQ547" s="50"/>
      <c r="GR547" s="50"/>
      <c r="GS547" s="50"/>
      <c r="GT547" s="50"/>
      <c r="GU547" s="50"/>
      <c r="GV547" s="50"/>
      <c r="GW547" s="50"/>
      <c r="GX547" s="50"/>
      <c r="GY547" s="50"/>
      <c r="GZ547" s="50"/>
      <c r="HA547" s="50"/>
      <c r="HB547" s="50"/>
      <c r="HC547" s="50"/>
      <c r="HD547" s="50"/>
      <c r="HE547" s="50"/>
      <c r="HF547" s="50"/>
      <c r="HG547" s="50"/>
      <c r="HH547" s="50"/>
      <c r="HI547" s="50"/>
      <c r="HJ547" s="50"/>
      <c r="HK547" s="50"/>
      <c r="HL547" s="50"/>
      <c r="HM547" s="50"/>
      <c r="HN547" s="50"/>
      <c r="HO547" s="50"/>
      <c r="HP547" s="50"/>
      <c r="HQ547" s="50"/>
      <c r="HR547" s="50"/>
      <c r="HS547" s="50"/>
      <c r="HT547" s="50"/>
      <c r="HU547" s="50"/>
      <c r="HV547" s="50"/>
      <c r="HW547" s="50"/>
      <c r="HX547" s="50"/>
      <c r="HY547" s="50"/>
      <c r="HZ547" s="50"/>
      <c r="IA547" s="50"/>
      <c r="IB547" s="50"/>
      <c r="IC547" s="50"/>
      <c r="ID547" s="50"/>
      <c r="IE547" s="50"/>
      <c r="IF547" s="50"/>
      <c r="IG547" s="50"/>
      <c r="IH547" s="50"/>
      <c r="II547" s="50"/>
      <c r="IJ547" s="50"/>
      <c r="IK547" s="50"/>
      <c r="IL547" s="50"/>
      <c r="IM547" s="50"/>
      <c r="IN547" s="50"/>
      <c r="IO547" s="50"/>
      <c r="IP547" s="50"/>
      <c r="IQ547" s="50"/>
      <c r="IR547" s="50"/>
      <c r="IS547" s="50"/>
      <c r="IT547" s="50"/>
      <c r="IU547" s="50"/>
      <c r="IV547" s="50"/>
    </row>
    <row r="548" spans="1:256" s="249" customFormat="1" x14ac:dyDescent="0.2">
      <c r="A548" s="246"/>
      <c r="B548" s="233"/>
      <c r="C548" s="242"/>
      <c r="D548" s="50"/>
      <c r="E548" s="248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  <c r="GG548" s="50"/>
      <c r="GH548" s="50"/>
      <c r="GI548" s="50"/>
      <c r="GJ548" s="50"/>
      <c r="GK548" s="50"/>
      <c r="GL548" s="50"/>
      <c r="GM548" s="50"/>
      <c r="GN548" s="50"/>
      <c r="GO548" s="50"/>
      <c r="GP548" s="50"/>
      <c r="GQ548" s="50"/>
      <c r="GR548" s="50"/>
      <c r="GS548" s="50"/>
      <c r="GT548" s="50"/>
      <c r="GU548" s="50"/>
      <c r="GV548" s="50"/>
      <c r="GW548" s="50"/>
      <c r="GX548" s="50"/>
      <c r="GY548" s="50"/>
      <c r="GZ548" s="50"/>
      <c r="HA548" s="50"/>
      <c r="HB548" s="50"/>
      <c r="HC548" s="50"/>
      <c r="HD548" s="50"/>
      <c r="HE548" s="50"/>
      <c r="HF548" s="50"/>
      <c r="HG548" s="50"/>
      <c r="HH548" s="50"/>
      <c r="HI548" s="50"/>
      <c r="HJ548" s="50"/>
      <c r="HK548" s="50"/>
      <c r="HL548" s="50"/>
      <c r="HM548" s="50"/>
      <c r="HN548" s="50"/>
      <c r="HO548" s="50"/>
      <c r="HP548" s="50"/>
      <c r="HQ548" s="50"/>
      <c r="HR548" s="50"/>
      <c r="HS548" s="50"/>
      <c r="HT548" s="50"/>
      <c r="HU548" s="50"/>
      <c r="HV548" s="50"/>
      <c r="HW548" s="50"/>
      <c r="HX548" s="50"/>
      <c r="HY548" s="50"/>
      <c r="HZ548" s="50"/>
      <c r="IA548" s="50"/>
      <c r="IB548" s="50"/>
      <c r="IC548" s="50"/>
      <c r="ID548" s="50"/>
      <c r="IE548" s="50"/>
      <c r="IF548" s="50"/>
      <c r="IG548" s="50"/>
      <c r="IH548" s="50"/>
      <c r="II548" s="50"/>
      <c r="IJ548" s="50"/>
      <c r="IK548" s="50"/>
      <c r="IL548" s="50"/>
      <c r="IM548" s="50"/>
      <c r="IN548" s="50"/>
      <c r="IO548" s="50"/>
      <c r="IP548" s="50"/>
      <c r="IQ548" s="50"/>
      <c r="IR548" s="50"/>
      <c r="IS548" s="50"/>
      <c r="IT548" s="50"/>
      <c r="IU548" s="50"/>
      <c r="IV548" s="50"/>
    </row>
    <row r="549" spans="1:256" s="249" customFormat="1" x14ac:dyDescent="0.2">
      <c r="A549" s="246"/>
      <c r="B549" s="233"/>
      <c r="C549" s="242"/>
      <c r="D549" s="50"/>
      <c r="E549" s="248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  <c r="GG549" s="50"/>
      <c r="GH549" s="50"/>
      <c r="GI549" s="50"/>
      <c r="GJ549" s="50"/>
      <c r="GK549" s="50"/>
      <c r="GL549" s="50"/>
      <c r="GM549" s="50"/>
      <c r="GN549" s="50"/>
      <c r="GO549" s="50"/>
      <c r="GP549" s="50"/>
      <c r="GQ549" s="50"/>
      <c r="GR549" s="50"/>
      <c r="GS549" s="50"/>
      <c r="GT549" s="50"/>
      <c r="GU549" s="50"/>
      <c r="GV549" s="50"/>
      <c r="GW549" s="50"/>
      <c r="GX549" s="50"/>
      <c r="GY549" s="50"/>
      <c r="GZ549" s="50"/>
      <c r="HA549" s="50"/>
      <c r="HB549" s="50"/>
      <c r="HC549" s="50"/>
      <c r="HD549" s="50"/>
      <c r="HE549" s="50"/>
      <c r="HF549" s="50"/>
      <c r="HG549" s="50"/>
      <c r="HH549" s="50"/>
      <c r="HI549" s="50"/>
      <c r="HJ549" s="50"/>
      <c r="HK549" s="50"/>
      <c r="HL549" s="50"/>
      <c r="HM549" s="50"/>
      <c r="HN549" s="50"/>
      <c r="HO549" s="50"/>
      <c r="HP549" s="50"/>
      <c r="HQ549" s="50"/>
      <c r="HR549" s="50"/>
      <c r="HS549" s="50"/>
      <c r="HT549" s="50"/>
      <c r="HU549" s="50"/>
      <c r="HV549" s="50"/>
      <c r="HW549" s="50"/>
      <c r="HX549" s="50"/>
      <c r="HY549" s="50"/>
      <c r="HZ549" s="50"/>
      <c r="IA549" s="50"/>
      <c r="IB549" s="50"/>
      <c r="IC549" s="50"/>
      <c r="ID549" s="50"/>
      <c r="IE549" s="50"/>
      <c r="IF549" s="50"/>
      <c r="IG549" s="50"/>
      <c r="IH549" s="50"/>
      <c r="II549" s="50"/>
      <c r="IJ549" s="50"/>
      <c r="IK549" s="50"/>
      <c r="IL549" s="50"/>
      <c r="IM549" s="50"/>
      <c r="IN549" s="50"/>
      <c r="IO549" s="50"/>
      <c r="IP549" s="50"/>
      <c r="IQ549" s="50"/>
      <c r="IR549" s="50"/>
      <c r="IS549" s="50"/>
      <c r="IT549" s="50"/>
      <c r="IU549" s="50"/>
      <c r="IV549" s="50"/>
    </row>
    <row r="550" spans="1:256" s="249" customFormat="1" x14ac:dyDescent="0.2">
      <c r="A550" s="246"/>
      <c r="B550" s="233"/>
      <c r="C550" s="242"/>
      <c r="D550" s="50"/>
      <c r="E550" s="248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  <c r="GG550" s="50"/>
      <c r="GH550" s="50"/>
      <c r="GI550" s="50"/>
      <c r="GJ550" s="50"/>
      <c r="GK550" s="50"/>
      <c r="GL550" s="50"/>
      <c r="GM550" s="50"/>
      <c r="GN550" s="50"/>
      <c r="GO550" s="50"/>
      <c r="GP550" s="50"/>
      <c r="GQ550" s="50"/>
      <c r="GR550" s="50"/>
      <c r="GS550" s="50"/>
      <c r="GT550" s="50"/>
      <c r="GU550" s="50"/>
      <c r="GV550" s="50"/>
      <c r="GW550" s="50"/>
      <c r="GX550" s="50"/>
      <c r="GY550" s="50"/>
      <c r="GZ550" s="50"/>
      <c r="HA550" s="50"/>
      <c r="HB550" s="50"/>
      <c r="HC550" s="50"/>
      <c r="HD550" s="50"/>
      <c r="HE550" s="50"/>
      <c r="HF550" s="50"/>
      <c r="HG550" s="50"/>
      <c r="HH550" s="50"/>
      <c r="HI550" s="50"/>
      <c r="HJ550" s="50"/>
      <c r="HK550" s="50"/>
      <c r="HL550" s="50"/>
      <c r="HM550" s="50"/>
      <c r="HN550" s="50"/>
      <c r="HO550" s="50"/>
      <c r="HP550" s="50"/>
      <c r="HQ550" s="50"/>
      <c r="HR550" s="50"/>
      <c r="HS550" s="50"/>
      <c r="HT550" s="50"/>
      <c r="HU550" s="50"/>
      <c r="HV550" s="50"/>
      <c r="HW550" s="50"/>
      <c r="HX550" s="50"/>
      <c r="HY550" s="50"/>
      <c r="HZ550" s="50"/>
      <c r="IA550" s="50"/>
      <c r="IB550" s="50"/>
      <c r="IC550" s="50"/>
      <c r="ID550" s="50"/>
      <c r="IE550" s="50"/>
      <c r="IF550" s="50"/>
      <c r="IG550" s="50"/>
      <c r="IH550" s="50"/>
      <c r="II550" s="50"/>
      <c r="IJ550" s="50"/>
      <c r="IK550" s="50"/>
      <c r="IL550" s="50"/>
      <c r="IM550" s="50"/>
      <c r="IN550" s="50"/>
      <c r="IO550" s="50"/>
      <c r="IP550" s="50"/>
      <c r="IQ550" s="50"/>
      <c r="IR550" s="50"/>
      <c r="IS550" s="50"/>
      <c r="IT550" s="50"/>
      <c r="IU550" s="50"/>
      <c r="IV550" s="50"/>
    </row>
    <row r="551" spans="1:256" s="249" customFormat="1" x14ac:dyDescent="0.2">
      <c r="A551" s="246"/>
      <c r="B551" s="233"/>
      <c r="C551" s="242"/>
      <c r="D551" s="50"/>
      <c r="E551" s="248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  <c r="GG551" s="50"/>
      <c r="GH551" s="50"/>
      <c r="GI551" s="50"/>
      <c r="GJ551" s="50"/>
      <c r="GK551" s="50"/>
      <c r="GL551" s="50"/>
      <c r="GM551" s="50"/>
      <c r="GN551" s="50"/>
      <c r="GO551" s="50"/>
      <c r="GP551" s="50"/>
      <c r="GQ551" s="50"/>
      <c r="GR551" s="50"/>
      <c r="GS551" s="50"/>
      <c r="GT551" s="50"/>
      <c r="GU551" s="50"/>
      <c r="GV551" s="50"/>
      <c r="GW551" s="50"/>
      <c r="GX551" s="50"/>
      <c r="GY551" s="50"/>
      <c r="GZ551" s="50"/>
      <c r="HA551" s="50"/>
      <c r="HB551" s="50"/>
      <c r="HC551" s="50"/>
      <c r="HD551" s="50"/>
      <c r="HE551" s="50"/>
      <c r="HF551" s="50"/>
      <c r="HG551" s="50"/>
      <c r="HH551" s="50"/>
      <c r="HI551" s="50"/>
      <c r="HJ551" s="50"/>
      <c r="HK551" s="50"/>
      <c r="HL551" s="50"/>
      <c r="HM551" s="50"/>
      <c r="HN551" s="50"/>
      <c r="HO551" s="50"/>
      <c r="HP551" s="50"/>
      <c r="HQ551" s="50"/>
      <c r="HR551" s="50"/>
      <c r="HS551" s="50"/>
      <c r="HT551" s="50"/>
      <c r="HU551" s="50"/>
      <c r="HV551" s="50"/>
      <c r="HW551" s="50"/>
      <c r="HX551" s="50"/>
      <c r="HY551" s="50"/>
      <c r="HZ551" s="50"/>
      <c r="IA551" s="50"/>
      <c r="IB551" s="50"/>
      <c r="IC551" s="50"/>
      <c r="ID551" s="50"/>
      <c r="IE551" s="50"/>
      <c r="IF551" s="50"/>
      <c r="IG551" s="50"/>
      <c r="IH551" s="50"/>
      <c r="II551" s="50"/>
      <c r="IJ551" s="50"/>
      <c r="IK551" s="50"/>
      <c r="IL551" s="50"/>
      <c r="IM551" s="50"/>
      <c r="IN551" s="50"/>
      <c r="IO551" s="50"/>
      <c r="IP551" s="50"/>
      <c r="IQ551" s="50"/>
      <c r="IR551" s="50"/>
      <c r="IS551" s="50"/>
      <c r="IT551" s="50"/>
      <c r="IU551" s="50"/>
      <c r="IV551" s="50"/>
    </row>
    <row r="552" spans="1:256" s="249" customFormat="1" x14ac:dyDescent="0.2">
      <c r="A552" s="246"/>
      <c r="B552" s="233"/>
      <c r="C552" s="242"/>
      <c r="D552" s="50"/>
      <c r="E552" s="248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  <c r="GG552" s="50"/>
      <c r="GH552" s="50"/>
      <c r="GI552" s="50"/>
      <c r="GJ552" s="50"/>
      <c r="GK552" s="50"/>
      <c r="GL552" s="50"/>
      <c r="GM552" s="50"/>
      <c r="GN552" s="50"/>
      <c r="GO552" s="50"/>
      <c r="GP552" s="50"/>
      <c r="GQ552" s="50"/>
      <c r="GR552" s="50"/>
      <c r="GS552" s="50"/>
      <c r="GT552" s="50"/>
      <c r="GU552" s="50"/>
      <c r="GV552" s="50"/>
      <c r="GW552" s="50"/>
      <c r="GX552" s="50"/>
      <c r="GY552" s="50"/>
      <c r="GZ552" s="50"/>
      <c r="HA552" s="50"/>
      <c r="HB552" s="50"/>
      <c r="HC552" s="50"/>
      <c r="HD552" s="50"/>
      <c r="HE552" s="50"/>
      <c r="HF552" s="50"/>
      <c r="HG552" s="50"/>
      <c r="HH552" s="50"/>
      <c r="HI552" s="50"/>
      <c r="HJ552" s="50"/>
      <c r="HK552" s="50"/>
      <c r="HL552" s="50"/>
      <c r="HM552" s="50"/>
      <c r="HN552" s="50"/>
      <c r="HO552" s="50"/>
      <c r="HP552" s="50"/>
      <c r="HQ552" s="50"/>
      <c r="HR552" s="50"/>
      <c r="HS552" s="50"/>
      <c r="HT552" s="50"/>
      <c r="HU552" s="50"/>
      <c r="HV552" s="50"/>
      <c r="HW552" s="50"/>
      <c r="HX552" s="50"/>
      <c r="HY552" s="50"/>
      <c r="HZ552" s="50"/>
      <c r="IA552" s="50"/>
      <c r="IB552" s="50"/>
      <c r="IC552" s="50"/>
      <c r="ID552" s="50"/>
      <c r="IE552" s="50"/>
      <c r="IF552" s="50"/>
      <c r="IG552" s="50"/>
      <c r="IH552" s="50"/>
      <c r="II552" s="50"/>
      <c r="IJ552" s="50"/>
      <c r="IK552" s="50"/>
      <c r="IL552" s="50"/>
      <c r="IM552" s="50"/>
      <c r="IN552" s="50"/>
      <c r="IO552" s="50"/>
      <c r="IP552" s="50"/>
      <c r="IQ552" s="50"/>
      <c r="IR552" s="50"/>
      <c r="IS552" s="50"/>
      <c r="IT552" s="50"/>
      <c r="IU552" s="50"/>
      <c r="IV552" s="50"/>
    </row>
    <row r="553" spans="1:256" s="249" customFormat="1" x14ac:dyDescent="0.2">
      <c r="A553" s="246"/>
      <c r="B553" s="233"/>
      <c r="C553" s="242"/>
      <c r="D553" s="50"/>
      <c r="E553" s="248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  <c r="GG553" s="50"/>
      <c r="GH553" s="50"/>
      <c r="GI553" s="50"/>
      <c r="GJ553" s="50"/>
      <c r="GK553" s="50"/>
      <c r="GL553" s="50"/>
      <c r="GM553" s="50"/>
      <c r="GN553" s="50"/>
      <c r="GO553" s="50"/>
      <c r="GP553" s="50"/>
      <c r="GQ553" s="50"/>
      <c r="GR553" s="50"/>
      <c r="GS553" s="50"/>
      <c r="GT553" s="50"/>
      <c r="GU553" s="50"/>
      <c r="GV553" s="50"/>
      <c r="GW553" s="50"/>
      <c r="GX553" s="50"/>
      <c r="GY553" s="50"/>
      <c r="GZ553" s="50"/>
      <c r="HA553" s="50"/>
      <c r="HB553" s="50"/>
      <c r="HC553" s="50"/>
      <c r="HD553" s="50"/>
      <c r="HE553" s="50"/>
      <c r="HF553" s="50"/>
      <c r="HG553" s="50"/>
      <c r="HH553" s="50"/>
      <c r="HI553" s="50"/>
      <c r="HJ553" s="50"/>
      <c r="HK553" s="50"/>
      <c r="HL553" s="50"/>
      <c r="HM553" s="50"/>
      <c r="HN553" s="50"/>
      <c r="HO553" s="50"/>
      <c r="HP553" s="50"/>
      <c r="HQ553" s="50"/>
      <c r="HR553" s="50"/>
      <c r="HS553" s="50"/>
      <c r="HT553" s="50"/>
      <c r="HU553" s="50"/>
      <c r="HV553" s="50"/>
      <c r="HW553" s="50"/>
      <c r="HX553" s="50"/>
      <c r="HY553" s="50"/>
      <c r="HZ553" s="50"/>
      <c r="IA553" s="50"/>
      <c r="IB553" s="50"/>
      <c r="IC553" s="50"/>
      <c r="ID553" s="50"/>
      <c r="IE553" s="50"/>
      <c r="IF553" s="50"/>
      <c r="IG553" s="50"/>
      <c r="IH553" s="50"/>
      <c r="II553" s="50"/>
      <c r="IJ553" s="50"/>
      <c r="IK553" s="50"/>
      <c r="IL553" s="50"/>
      <c r="IM553" s="50"/>
      <c r="IN553" s="50"/>
      <c r="IO553" s="50"/>
      <c r="IP553" s="50"/>
      <c r="IQ553" s="50"/>
      <c r="IR553" s="50"/>
      <c r="IS553" s="50"/>
      <c r="IT553" s="50"/>
      <c r="IU553" s="50"/>
      <c r="IV553" s="50"/>
    </row>
    <row r="554" spans="1:256" s="249" customFormat="1" x14ac:dyDescent="0.2">
      <c r="A554" s="246"/>
      <c r="B554" s="233"/>
      <c r="C554" s="242"/>
      <c r="D554" s="50"/>
      <c r="E554" s="248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  <c r="GG554" s="50"/>
      <c r="GH554" s="50"/>
      <c r="GI554" s="50"/>
      <c r="GJ554" s="50"/>
      <c r="GK554" s="50"/>
      <c r="GL554" s="50"/>
      <c r="GM554" s="50"/>
      <c r="GN554" s="50"/>
      <c r="GO554" s="50"/>
      <c r="GP554" s="50"/>
      <c r="GQ554" s="50"/>
      <c r="GR554" s="50"/>
      <c r="GS554" s="50"/>
      <c r="GT554" s="50"/>
      <c r="GU554" s="50"/>
      <c r="GV554" s="50"/>
      <c r="GW554" s="50"/>
      <c r="GX554" s="50"/>
      <c r="GY554" s="50"/>
      <c r="GZ554" s="50"/>
      <c r="HA554" s="50"/>
      <c r="HB554" s="50"/>
      <c r="HC554" s="50"/>
      <c r="HD554" s="50"/>
      <c r="HE554" s="50"/>
      <c r="HF554" s="50"/>
      <c r="HG554" s="50"/>
      <c r="HH554" s="50"/>
      <c r="HI554" s="50"/>
      <c r="HJ554" s="50"/>
      <c r="HK554" s="50"/>
      <c r="HL554" s="50"/>
      <c r="HM554" s="50"/>
      <c r="HN554" s="50"/>
      <c r="HO554" s="50"/>
      <c r="HP554" s="50"/>
      <c r="HQ554" s="50"/>
      <c r="HR554" s="50"/>
      <c r="HS554" s="50"/>
      <c r="HT554" s="50"/>
      <c r="HU554" s="50"/>
      <c r="HV554" s="50"/>
      <c r="HW554" s="50"/>
      <c r="HX554" s="50"/>
      <c r="HY554" s="50"/>
      <c r="HZ554" s="50"/>
      <c r="IA554" s="50"/>
      <c r="IB554" s="50"/>
      <c r="IC554" s="50"/>
      <c r="ID554" s="50"/>
      <c r="IE554" s="50"/>
      <c r="IF554" s="50"/>
      <c r="IG554" s="50"/>
      <c r="IH554" s="50"/>
      <c r="II554" s="50"/>
      <c r="IJ554" s="50"/>
      <c r="IK554" s="50"/>
      <c r="IL554" s="50"/>
      <c r="IM554" s="50"/>
      <c r="IN554" s="50"/>
      <c r="IO554" s="50"/>
      <c r="IP554" s="50"/>
      <c r="IQ554" s="50"/>
      <c r="IR554" s="50"/>
      <c r="IS554" s="50"/>
      <c r="IT554" s="50"/>
      <c r="IU554" s="50"/>
      <c r="IV554" s="50"/>
    </row>
    <row r="555" spans="1:256" s="249" customFormat="1" x14ac:dyDescent="0.2">
      <c r="A555" s="246"/>
      <c r="B555" s="233"/>
      <c r="C555" s="242"/>
      <c r="D555" s="50"/>
      <c r="E555" s="248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  <c r="GG555" s="50"/>
      <c r="GH555" s="50"/>
      <c r="GI555" s="50"/>
      <c r="GJ555" s="50"/>
      <c r="GK555" s="50"/>
      <c r="GL555" s="50"/>
      <c r="GM555" s="50"/>
      <c r="GN555" s="50"/>
      <c r="GO555" s="50"/>
      <c r="GP555" s="50"/>
      <c r="GQ555" s="50"/>
      <c r="GR555" s="50"/>
      <c r="GS555" s="50"/>
      <c r="GT555" s="50"/>
      <c r="GU555" s="50"/>
      <c r="GV555" s="50"/>
      <c r="GW555" s="50"/>
      <c r="GX555" s="50"/>
      <c r="GY555" s="50"/>
      <c r="GZ555" s="50"/>
      <c r="HA555" s="50"/>
      <c r="HB555" s="50"/>
      <c r="HC555" s="50"/>
      <c r="HD555" s="50"/>
      <c r="HE555" s="50"/>
      <c r="HF555" s="50"/>
      <c r="HG555" s="50"/>
      <c r="HH555" s="50"/>
      <c r="HI555" s="50"/>
      <c r="HJ555" s="50"/>
      <c r="HK555" s="50"/>
      <c r="HL555" s="50"/>
      <c r="HM555" s="50"/>
      <c r="HN555" s="50"/>
      <c r="HO555" s="50"/>
      <c r="HP555" s="50"/>
      <c r="HQ555" s="50"/>
      <c r="HR555" s="50"/>
      <c r="HS555" s="50"/>
      <c r="HT555" s="50"/>
      <c r="HU555" s="50"/>
      <c r="HV555" s="50"/>
      <c r="HW555" s="50"/>
      <c r="HX555" s="50"/>
      <c r="HY555" s="50"/>
      <c r="HZ555" s="50"/>
      <c r="IA555" s="50"/>
      <c r="IB555" s="50"/>
      <c r="IC555" s="50"/>
      <c r="ID555" s="50"/>
      <c r="IE555" s="50"/>
      <c r="IF555" s="50"/>
      <c r="IG555" s="50"/>
      <c r="IH555" s="50"/>
      <c r="II555" s="50"/>
      <c r="IJ555" s="50"/>
      <c r="IK555" s="50"/>
      <c r="IL555" s="50"/>
      <c r="IM555" s="50"/>
      <c r="IN555" s="50"/>
      <c r="IO555" s="50"/>
      <c r="IP555" s="50"/>
      <c r="IQ555" s="50"/>
      <c r="IR555" s="50"/>
      <c r="IS555" s="50"/>
      <c r="IT555" s="50"/>
      <c r="IU555" s="50"/>
      <c r="IV555" s="50"/>
    </row>
    <row r="556" spans="1:256" s="249" customFormat="1" x14ac:dyDescent="0.2">
      <c r="A556" s="246"/>
      <c r="B556" s="233"/>
      <c r="C556" s="242"/>
      <c r="D556" s="50"/>
      <c r="E556" s="248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  <c r="GG556" s="50"/>
      <c r="GH556" s="50"/>
      <c r="GI556" s="50"/>
      <c r="GJ556" s="50"/>
      <c r="GK556" s="50"/>
      <c r="GL556" s="50"/>
      <c r="GM556" s="50"/>
      <c r="GN556" s="50"/>
      <c r="GO556" s="50"/>
      <c r="GP556" s="50"/>
      <c r="GQ556" s="50"/>
      <c r="GR556" s="50"/>
      <c r="GS556" s="50"/>
      <c r="GT556" s="50"/>
      <c r="GU556" s="50"/>
      <c r="GV556" s="50"/>
      <c r="GW556" s="50"/>
      <c r="GX556" s="50"/>
      <c r="GY556" s="50"/>
      <c r="GZ556" s="50"/>
      <c r="HA556" s="50"/>
      <c r="HB556" s="50"/>
      <c r="HC556" s="50"/>
      <c r="HD556" s="50"/>
      <c r="HE556" s="50"/>
      <c r="HF556" s="50"/>
      <c r="HG556" s="50"/>
      <c r="HH556" s="50"/>
      <c r="HI556" s="50"/>
      <c r="HJ556" s="50"/>
      <c r="HK556" s="50"/>
      <c r="HL556" s="50"/>
      <c r="HM556" s="50"/>
      <c r="HN556" s="50"/>
      <c r="HO556" s="50"/>
      <c r="HP556" s="50"/>
      <c r="HQ556" s="50"/>
      <c r="HR556" s="50"/>
      <c r="HS556" s="50"/>
      <c r="HT556" s="50"/>
      <c r="HU556" s="50"/>
      <c r="HV556" s="50"/>
      <c r="HW556" s="50"/>
      <c r="HX556" s="50"/>
      <c r="HY556" s="50"/>
      <c r="HZ556" s="50"/>
      <c r="IA556" s="50"/>
      <c r="IB556" s="50"/>
      <c r="IC556" s="50"/>
      <c r="ID556" s="50"/>
      <c r="IE556" s="50"/>
      <c r="IF556" s="50"/>
      <c r="IG556" s="50"/>
      <c r="IH556" s="50"/>
      <c r="II556" s="50"/>
      <c r="IJ556" s="50"/>
      <c r="IK556" s="50"/>
      <c r="IL556" s="50"/>
      <c r="IM556" s="50"/>
      <c r="IN556" s="50"/>
      <c r="IO556" s="50"/>
      <c r="IP556" s="50"/>
      <c r="IQ556" s="50"/>
      <c r="IR556" s="50"/>
      <c r="IS556" s="50"/>
      <c r="IT556" s="50"/>
      <c r="IU556" s="50"/>
      <c r="IV556" s="50"/>
    </row>
    <row r="557" spans="1:256" s="249" customFormat="1" x14ac:dyDescent="0.2">
      <c r="A557" s="246"/>
      <c r="B557" s="233"/>
      <c r="C557" s="242"/>
      <c r="D557" s="50"/>
      <c r="E557" s="248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  <c r="GG557" s="50"/>
      <c r="GH557" s="50"/>
      <c r="GI557" s="50"/>
      <c r="GJ557" s="50"/>
      <c r="GK557" s="50"/>
      <c r="GL557" s="50"/>
      <c r="GM557" s="50"/>
      <c r="GN557" s="50"/>
      <c r="GO557" s="50"/>
      <c r="GP557" s="50"/>
      <c r="GQ557" s="50"/>
      <c r="GR557" s="50"/>
      <c r="GS557" s="50"/>
      <c r="GT557" s="50"/>
      <c r="GU557" s="50"/>
      <c r="GV557" s="50"/>
      <c r="GW557" s="50"/>
      <c r="GX557" s="50"/>
      <c r="GY557" s="50"/>
      <c r="GZ557" s="50"/>
      <c r="HA557" s="50"/>
      <c r="HB557" s="50"/>
      <c r="HC557" s="50"/>
      <c r="HD557" s="50"/>
      <c r="HE557" s="50"/>
      <c r="HF557" s="50"/>
      <c r="HG557" s="50"/>
      <c r="HH557" s="50"/>
      <c r="HI557" s="50"/>
      <c r="HJ557" s="50"/>
      <c r="HK557" s="50"/>
      <c r="HL557" s="50"/>
      <c r="HM557" s="50"/>
      <c r="HN557" s="50"/>
      <c r="HO557" s="50"/>
      <c r="HP557" s="50"/>
      <c r="HQ557" s="50"/>
      <c r="HR557" s="50"/>
      <c r="HS557" s="50"/>
      <c r="HT557" s="50"/>
      <c r="HU557" s="50"/>
      <c r="HV557" s="50"/>
      <c r="HW557" s="50"/>
      <c r="HX557" s="50"/>
      <c r="HY557" s="50"/>
      <c r="HZ557" s="50"/>
      <c r="IA557" s="50"/>
      <c r="IB557" s="50"/>
      <c r="IC557" s="50"/>
      <c r="ID557" s="50"/>
      <c r="IE557" s="50"/>
      <c r="IF557" s="50"/>
      <c r="IG557" s="50"/>
      <c r="IH557" s="50"/>
      <c r="II557" s="50"/>
      <c r="IJ557" s="50"/>
      <c r="IK557" s="50"/>
      <c r="IL557" s="50"/>
      <c r="IM557" s="50"/>
      <c r="IN557" s="50"/>
      <c r="IO557" s="50"/>
      <c r="IP557" s="50"/>
      <c r="IQ557" s="50"/>
      <c r="IR557" s="50"/>
      <c r="IS557" s="50"/>
      <c r="IT557" s="50"/>
      <c r="IU557" s="50"/>
      <c r="IV557" s="50"/>
    </row>
    <row r="558" spans="1:256" s="249" customFormat="1" x14ac:dyDescent="0.2">
      <c r="A558" s="246"/>
      <c r="B558" s="233"/>
      <c r="C558" s="242"/>
      <c r="D558" s="50"/>
      <c r="E558" s="248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  <c r="GL558" s="50"/>
      <c r="GM558" s="50"/>
      <c r="GN558" s="50"/>
      <c r="GO558" s="50"/>
      <c r="GP558" s="50"/>
      <c r="GQ558" s="50"/>
      <c r="GR558" s="50"/>
      <c r="GS558" s="50"/>
      <c r="GT558" s="50"/>
      <c r="GU558" s="50"/>
      <c r="GV558" s="50"/>
      <c r="GW558" s="50"/>
      <c r="GX558" s="50"/>
      <c r="GY558" s="50"/>
      <c r="GZ558" s="50"/>
      <c r="HA558" s="50"/>
      <c r="HB558" s="50"/>
      <c r="HC558" s="50"/>
      <c r="HD558" s="50"/>
      <c r="HE558" s="50"/>
      <c r="HF558" s="50"/>
      <c r="HG558" s="50"/>
      <c r="HH558" s="50"/>
      <c r="HI558" s="50"/>
      <c r="HJ558" s="50"/>
      <c r="HK558" s="50"/>
      <c r="HL558" s="50"/>
      <c r="HM558" s="50"/>
      <c r="HN558" s="50"/>
      <c r="HO558" s="50"/>
      <c r="HP558" s="50"/>
      <c r="HQ558" s="50"/>
      <c r="HR558" s="50"/>
      <c r="HS558" s="50"/>
      <c r="HT558" s="50"/>
      <c r="HU558" s="50"/>
      <c r="HV558" s="50"/>
      <c r="HW558" s="50"/>
      <c r="HX558" s="50"/>
      <c r="HY558" s="50"/>
      <c r="HZ558" s="50"/>
      <c r="IA558" s="50"/>
      <c r="IB558" s="50"/>
      <c r="IC558" s="50"/>
      <c r="ID558" s="50"/>
      <c r="IE558" s="50"/>
      <c r="IF558" s="50"/>
      <c r="IG558" s="50"/>
      <c r="IH558" s="50"/>
      <c r="II558" s="50"/>
      <c r="IJ558" s="50"/>
      <c r="IK558" s="50"/>
      <c r="IL558" s="50"/>
      <c r="IM558" s="50"/>
      <c r="IN558" s="50"/>
      <c r="IO558" s="50"/>
      <c r="IP558" s="50"/>
      <c r="IQ558" s="50"/>
      <c r="IR558" s="50"/>
      <c r="IS558" s="50"/>
      <c r="IT558" s="50"/>
      <c r="IU558" s="50"/>
      <c r="IV558" s="50"/>
    </row>
    <row r="559" spans="1:256" s="249" customFormat="1" x14ac:dyDescent="0.2">
      <c r="A559" s="246"/>
      <c r="B559" s="233"/>
      <c r="C559" s="242"/>
      <c r="D559" s="50"/>
      <c r="E559" s="248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  <c r="GG559" s="50"/>
      <c r="GH559" s="50"/>
      <c r="GI559" s="50"/>
      <c r="GJ559" s="50"/>
      <c r="GK559" s="50"/>
      <c r="GL559" s="50"/>
      <c r="GM559" s="50"/>
      <c r="GN559" s="50"/>
      <c r="GO559" s="50"/>
      <c r="GP559" s="50"/>
      <c r="GQ559" s="50"/>
      <c r="GR559" s="50"/>
      <c r="GS559" s="50"/>
      <c r="GT559" s="50"/>
      <c r="GU559" s="50"/>
      <c r="GV559" s="50"/>
      <c r="GW559" s="50"/>
      <c r="GX559" s="50"/>
      <c r="GY559" s="50"/>
      <c r="GZ559" s="50"/>
      <c r="HA559" s="50"/>
      <c r="HB559" s="50"/>
      <c r="HC559" s="50"/>
      <c r="HD559" s="50"/>
      <c r="HE559" s="50"/>
      <c r="HF559" s="50"/>
      <c r="HG559" s="50"/>
      <c r="HH559" s="50"/>
      <c r="HI559" s="50"/>
      <c r="HJ559" s="50"/>
      <c r="HK559" s="50"/>
      <c r="HL559" s="50"/>
      <c r="HM559" s="50"/>
      <c r="HN559" s="50"/>
      <c r="HO559" s="50"/>
      <c r="HP559" s="50"/>
      <c r="HQ559" s="50"/>
      <c r="HR559" s="50"/>
      <c r="HS559" s="50"/>
      <c r="HT559" s="50"/>
      <c r="HU559" s="50"/>
      <c r="HV559" s="50"/>
      <c r="HW559" s="50"/>
      <c r="HX559" s="50"/>
      <c r="HY559" s="50"/>
      <c r="HZ559" s="50"/>
      <c r="IA559" s="50"/>
      <c r="IB559" s="50"/>
      <c r="IC559" s="50"/>
      <c r="ID559" s="50"/>
      <c r="IE559" s="50"/>
      <c r="IF559" s="50"/>
      <c r="IG559" s="50"/>
      <c r="IH559" s="50"/>
      <c r="II559" s="50"/>
      <c r="IJ559" s="50"/>
      <c r="IK559" s="50"/>
      <c r="IL559" s="50"/>
      <c r="IM559" s="50"/>
      <c r="IN559" s="50"/>
      <c r="IO559" s="50"/>
      <c r="IP559" s="50"/>
      <c r="IQ559" s="50"/>
      <c r="IR559" s="50"/>
      <c r="IS559" s="50"/>
      <c r="IT559" s="50"/>
      <c r="IU559" s="50"/>
      <c r="IV559" s="50"/>
    </row>
    <row r="560" spans="1:256" s="249" customFormat="1" x14ac:dyDescent="0.2">
      <c r="A560" s="246"/>
      <c r="B560" s="233"/>
      <c r="C560" s="242"/>
      <c r="D560" s="50"/>
      <c r="E560" s="248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  <c r="GG560" s="50"/>
      <c r="GH560" s="50"/>
      <c r="GI560" s="50"/>
      <c r="GJ560" s="50"/>
      <c r="GK560" s="50"/>
      <c r="GL560" s="50"/>
      <c r="GM560" s="50"/>
      <c r="GN560" s="50"/>
      <c r="GO560" s="50"/>
      <c r="GP560" s="50"/>
      <c r="GQ560" s="50"/>
      <c r="GR560" s="50"/>
      <c r="GS560" s="50"/>
      <c r="GT560" s="50"/>
      <c r="GU560" s="50"/>
      <c r="GV560" s="50"/>
      <c r="GW560" s="50"/>
      <c r="GX560" s="50"/>
      <c r="GY560" s="50"/>
      <c r="GZ560" s="50"/>
      <c r="HA560" s="50"/>
      <c r="HB560" s="50"/>
      <c r="HC560" s="50"/>
      <c r="HD560" s="50"/>
      <c r="HE560" s="50"/>
      <c r="HF560" s="50"/>
      <c r="HG560" s="50"/>
      <c r="HH560" s="50"/>
      <c r="HI560" s="50"/>
      <c r="HJ560" s="50"/>
      <c r="HK560" s="50"/>
      <c r="HL560" s="50"/>
      <c r="HM560" s="50"/>
      <c r="HN560" s="50"/>
      <c r="HO560" s="50"/>
      <c r="HP560" s="50"/>
      <c r="HQ560" s="50"/>
      <c r="HR560" s="50"/>
      <c r="HS560" s="50"/>
      <c r="HT560" s="50"/>
      <c r="HU560" s="50"/>
      <c r="HV560" s="50"/>
      <c r="HW560" s="50"/>
      <c r="HX560" s="50"/>
      <c r="HY560" s="50"/>
      <c r="HZ560" s="50"/>
      <c r="IA560" s="50"/>
      <c r="IB560" s="50"/>
      <c r="IC560" s="50"/>
      <c r="ID560" s="50"/>
      <c r="IE560" s="50"/>
      <c r="IF560" s="50"/>
      <c r="IG560" s="50"/>
      <c r="IH560" s="50"/>
      <c r="II560" s="50"/>
      <c r="IJ560" s="50"/>
      <c r="IK560" s="50"/>
      <c r="IL560" s="50"/>
      <c r="IM560" s="50"/>
      <c r="IN560" s="50"/>
      <c r="IO560" s="50"/>
      <c r="IP560" s="50"/>
      <c r="IQ560" s="50"/>
      <c r="IR560" s="50"/>
      <c r="IS560" s="50"/>
      <c r="IT560" s="50"/>
      <c r="IU560" s="50"/>
      <c r="IV560" s="50"/>
    </row>
    <row r="561" spans="1:256" s="249" customFormat="1" x14ac:dyDescent="0.2">
      <c r="A561" s="246"/>
      <c r="B561" s="233"/>
      <c r="C561" s="242"/>
      <c r="D561" s="50"/>
      <c r="E561" s="248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  <c r="GG561" s="50"/>
      <c r="GH561" s="50"/>
      <c r="GI561" s="50"/>
      <c r="GJ561" s="50"/>
      <c r="GK561" s="50"/>
      <c r="GL561" s="50"/>
      <c r="GM561" s="50"/>
      <c r="GN561" s="50"/>
      <c r="GO561" s="50"/>
      <c r="GP561" s="50"/>
      <c r="GQ561" s="50"/>
      <c r="GR561" s="50"/>
      <c r="GS561" s="50"/>
      <c r="GT561" s="50"/>
      <c r="GU561" s="50"/>
      <c r="GV561" s="50"/>
      <c r="GW561" s="50"/>
      <c r="GX561" s="50"/>
      <c r="GY561" s="50"/>
      <c r="GZ561" s="50"/>
      <c r="HA561" s="50"/>
      <c r="HB561" s="50"/>
      <c r="HC561" s="50"/>
      <c r="HD561" s="50"/>
      <c r="HE561" s="50"/>
      <c r="HF561" s="50"/>
      <c r="HG561" s="50"/>
      <c r="HH561" s="50"/>
      <c r="HI561" s="50"/>
      <c r="HJ561" s="50"/>
      <c r="HK561" s="50"/>
      <c r="HL561" s="50"/>
      <c r="HM561" s="50"/>
      <c r="HN561" s="50"/>
      <c r="HO561" s="50"/>
      <c r="HP561" s="50"/>
      <c r="HQ561" s="50"/>
      <c r="HR561" s="50"/>
      <c r="HS561" s="50"/>
      <c r="HT561" s="50"/>
      <c r="HU561" s="50"/>
      <c r="HV561" s="50"/>
      <c r="HW561" s="50"/>
      <c r="HX561" s="50"/>
      <c r="HY561" s="50"/>
      <c r="HZ561" s="50"/>
      <c r="IA561" s="50"/>
      <c r="IB561" s="50"/>
      <c r="IC561" s="50"/>
      <c r="ID561" s="50"/>
      <c r="IE561" s="50"/>
      <c r="IF561" s="50"/>
      <c r="IG561" s="50"/>
      <c r="IH561" s="50"/>
      <c r="II561" s="50"/>
      <c r="IJ561" s="50"/>
      <c r="IK561" s="50"/>
      <c r="IL561" s="50"/>
      <c r="IM561" s="50"/>
      <c r="IN561" s="50"/>
      <c r="IO561" s="50"/>
      <c r="IP561" s="50"/>
      <c r="IQ561" s="50"/>
      <c r="IR561" s="50"/>
      <c r="IS561" s="50"/>
      <c r="IT561" s="50"/>
      <c r="IU561" s="50"/>
      <c r="IV561" s="50"/>
    </row>
    <row r="562" spans="1:256" s="249" customFormat="1" x14ac:dyDescent="0.2">
      <c r="A562" s="246"/>
      <c r="B562" s="233"/>
      <c r="C562" s="242"/>
      <c r="D562" s="50"/>
      <c r="E562" s="248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  <c r="GG562" s="50"/>
      <c r="GH562" s="50"/>
      <c r="GI562" s="50"/>
      <c r="GJ562" s="50"/>
      <c r="GK562" s="50"/>
      <c r="GL562" s="50"/>
      <c r="GM562" s="50"/>
      <c r="GN562" s="50"/>
      <c r="GO562" s="50"/>
      <c r="GP562" s="50"/>
      <c r="GQ562" s="50"/>
      <c r="GR562" s="50"/>
      <c r="GS562" s="50"/>
      <c r="GT562" s="50"/>
      <c r="GU562" s="50"/>
      <c r="GV562" s="50"/>
      <c r="GW562" s="50"/>
      <c r="GX562" s="50"/>
      <c r="GY562" s="50"/>
      <c r="GZ562" s="50"/>
      <c r="HA562" s="50"/>
      <c r="HB562" s="50"/>
      <c r="HC562" s="50"/>
      <c r="HD562" s="50"/>
      <c r="HE562" s="50"/>
      <c r="HF562" s="50"/>
      <c r="HG562" s="50"/>
      <c r="HH562" s="50"/>
      <c r="HI562" s="50"/>
      <c r="HJ562" s="50"/>
      <c r="HK562" s="50"/>
      <c r="HL562" s="50"/>
      <c r="HM562" s="50"/>
      <c r="HN562" s="50"/>
      <c r="HO562" s="50"/>
      <c r="HP562" s="50"/>
      <c r="HQ562" s="50"/>
      <c r="HR562" s="50"/>
      <c r="HS562" s="50"/>
      <c r="HT562" s="50"/>
      <c r="HU562" s="50"/>
      <c r="HV562" s="50"/>
      <c r="HW562" s="50"/>
      <c r="HX562" s="50"/>
      <c r="HY562" s="50"/>
      <c r="HZ562" s="50"/>
      <c r="IA562" s="50"/>
      <c r="IB562" s="50"/>
      <c r="IC562" s="50"/>
      <c r="ID562" s="50"/>
      <c r="IE562" s="50"/>
      <c r="IF562" s="50"/>
      <c r="IG562" s="50"/>
      <c r="IH562" s="50"/>
      <c r="II562" s="50"/>
      <c r="IJ562" s="50"/>
      <c r="IK562" s="50"/>
      <c r="IL562" s="50"/>
      <c r="IM562" s="50"/>
      <c r="IN562" s="50"/>
      <c r="IO562" s="50"/>
      <c r="IP562" s="50"/>
      <c r="IQ562" s="50"/>
      <c r="IR562" s="50"/>
      <c r="IS562" s="50"/>
      <c r="IT562" s="50"/>
      <c r="IU562" s="50"/>
      <c r="IV562" s="50"/>
    </row>
    <row r="563" spans="1:256" s="249" customFormat="1" x14ac:dyDescent="0.2">
      <c r="A563" s="246"/>
      <c r="B563" s="233"/>
      <c r="C563" s="242"/>
      <c r="D563" s="50"/>
      <c r="E563" s="248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  <c r="GG563" s="50"/>
      <c r="GH563" s="50"/>
      <c r="GI563" s="50"/>
      <c r="GJ563" s="50"/>
      <c r="GK563" s="50"/>
      <c r="GL563" s="50"/>
      <c r="GM563" s="50"/>
      <c r="GN563" s="50"/>
      <c r="GO563" s="50"/>
      <c r="GP563" s="50"/>
      <c r="GQ563" s="50"/>
      <c r="GR563" s="50"/>
      <c r="GS563" s="50"/>
      <c r="GT563" s="50"/>
      <c r="GU563" s="50"/>
      <c r="GV563" s="50"/>
      <c r="GW563" s="50"/>
      <c r="GX563" s="50"/>
      <c r="GY563" s="50"/>
      <c r="GZ563" s="50"/>
      <c r="HA563" s="50"/>
      <c r="HB563" s="50"/>
      <c r="HC563" s="50"/>
      <c r="HD563" s="50"/>
      <c r="HE563" s="50"/>
      <c r="HF563" s="50"/>
      <c r="HG563" s="50"/>
      <c r="HH563" s="50"/>
      <c r="HI563" s="50"/>
      <c r="HJ563" s="50"/>
      <c r="HK563" s="50"/>
      <c r="HL563" s="50"/>
      <c r="HM563" s="50"/>
      <c r="HN563" s="50"/>
      <c r="HO563" s="50"/>
      <c r="HP563" s="50"/>
      <c r="HQ563" s="50"/>
      <c r="HR563" s="50"/>
      <c r="HS563" s="50"/>
      <c r="HT563" s="50"/>
      <c r="HU563" s="50"/>
      <c r="HV563" s="50"/>
      <c r="HW563" s="50"/>
      <c r="HX563" s="50"/>
      <c r="HY563" s="50"/>
      <c r="HZ563" s="50"/>
      <c r="IA563" s="50"/>
      <c r="IB563" s="50"/>
      <c r="IC563" s="50"/>
      <c r="ID563" s="50"/>
      <c r="IE563" s="50"/>
      <c r="IF563" s="50"/>
      <c r="IG563" s="50"/>
      <c r="IH563" s="50"/>
      <c r="II563" s="50"/>
      <c r="IJ563" s="50"/>
      <c r="IK563" s="50"/>
      <c r="IL563" s="50"/>
      <c r="IM563" s="50"/>
      <c r="IN563" s="50"/>
      <c r="IO563" s="50"/>
      <c r="IP563" s="50"/>
      <c r="IQ563" s="50"/>
      <c r="IR563" s="50"/>
      <c r="IS563" s="50"/>
      <c r="IT563" s="50"/>
      <c r="IU563" s="50"/>
      <c r="IV563" s="50"/>
    </row>
    <row r="564" spans="1:256" s="249" customFormat="1" x14ac:dyDescent="0.2">
      <c r="A564" s="246"/>
      <c r="B564" s="233"/>
      <c r="C564" s="242"/>
      <c r="D564" s="50"/>
      <c r="E564" s="248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  <c r="GG564" s="50"/>
      <c r="GH564" s="50"/>
      <c r="GI564" s="50"/>
      <c r="GJ564" s="50"/>
      <c r="GK564" s="50"/>
      <c r="GL564" s="50"/>
      <c r="GM564" s="50"/>
      <c r="GN564" s="50"/>
      <c r="GO564" s="50"/>
      <c r="GP564" s="50"/>
      <c r="GQ564" s="50"/>
      <c r="GR564" s="50"/>
      <c r="GS564" s="50"/>
      <c r="GT564" s="50"/>
      <c r="GU564" s="50"/>
      <c r="GV564" s="50"/>
      <c r="GW564" s="50"/>
      <c r="GX564" s="50"/>
      <c r="GY564" s="50"/>
      <c r="GZ564" s="50"/>
      <c r="HA564" s="50"/>
      <c r="HB564" s="50"/>
      <c r="HC564" s="50"/>
      <c r="HD564" s="50"/>
      <c r="HE564" s="50"/>
      <c r="HF564" s="50"/>
      <c r="HG564" s="50"/>
      <c r="HH564" s="50"/>
      <c r="HI564" s="50"/>
      <c r="HJ564" s="50"/>
      <c r="HK564" s="50"/>
      <c r="HL564" s="50"/>
      <c r="HM564" s="50"/>
      <c r="HN564" s="50"/>
      <c r="HO564" s="50"/>
      <c r="HP564" s="50"/>
      <c r="HQ564" s="50"/>
      <c r="HR564" s="50"/>
      <c r="HS564" s="50"/>
      <c r="HT564" s="50"/>
      <c r="HU564" s="50"/>
      <c r="HV564" s="50"/>
      <c r="HW564" s="50"/>
      <c r="HX564" s="50"/>
      <c r="HY564" s="50"/>
      <c r="HZ564" s="50"/>
      <c r="IA564" s="50"/>
      <c r="IB564" s="50"/>
      <c r="IC564" s="50"/>
      <c r="ID564" s="50"/>
      <c r="IE564" s="50"/>
      <c r="IF564" s="50"/>
      <c r="IG564" s="50"/>
      <c r="IH564" s="50"/>
      <c r="II564" s="50"/>
      <c r="IJ564" s="50"/>
      <c r="IK564" s="50"/>
      <c r="IL564" s="50"/>
      <c r="IM564" s="50"/>
      <c r="IN564" s="50"/>
      <c r="IO564" s="50"/>
      <c r="IP564" s="50"/>
      <c r="IQ564" s="50"/>
      <c r="IR564" s="50"/>
      <c r="IS564" s="50"/>
      <c r="IT564" s="50"/>
      <c r="IU564" s="50"/>
      <c r="IV564" s="50"/>
    </row>
    <row r="565" spans="1:256" s="249" customFormat="1" x14ac:dyDescent="0.2">
      <c r="A565" s="246"/>
      <c r="B565" s="233"/>
      <c r="C565" s="242"/>
      <c r="D565" s="50"/>
      <c r="E565" s="248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  <c r="GG565" s="50"/>
      <c r="GH565" s="50"/>
      <c r="GI565" s="50"/>
      <c r="GJ565" s="50"/>
      <c r="GK565" s="50"/>
      <c r="GL565" s="50"/>
      <c r="GM565" s="50"/>
      <c r="GN565" s="50"/>
      <c r="GO565" s="50"/>
      <c r="GP565" s="50"/>
      <c r="GQ565" s="50"/>
      <c r="GR565" s="50"/>
      <c r="GS565" s="50"/>
      <c r="GT565" s="50"/>
      <c r="GU565" s="50"/>
      <c r="GV565" s="50"/>
      <c r="GW565" s="50"/>
      <c r="GX565" s="50"/>
      <c r="GY565" s="50"/>
      <c r="GZ565" s="50"/>
      <c r="HA565" s="50"/>
      <c r="HB565" s="50"/>
      <c r="HC565" s="50"/>
      <c r="HD565" s="50"/>
      <c r="HE565" s="50"/>
      <c r="HF565" s="50"/>
      <c r="HG565" s="50"/>
      <c r="HH565" s="50"/>
      <c r="HI565" s="50"/>
      <c r="HJ565" s="50"/>
      <c r="HK565" s="50"/>
      <c r="HL565" s="50"/>
      <c r="HM565" s="50"/>
      <c r="HN565" s="50"/>
      <c r="HO565" s="50"/>
      <c r="HP565" s="50"/>
      <c r="HQ565" s="50"/>
      <c r="HR565" s="50"/>
      <c r="HS565" s="50"/>
      <c r="HT565" s="50"/>
      <c r="HU565" s="50"/>
      <c r="HV565" s="50"/>
      <c r="HW565" s="50"/>
      <c r="HX565" s="50"/>
      <c r="HY565" s="50"/>
      <c r="HZ565" s="50"/>
      <c r="IA565" s="50"/>
      <c r="IB565" s="50"/>
      <c r="IC565" s="50"/>
      <c r="ID565" s="50"/>
      <c r="IE565" s="50"/>
      <c r="IF565" s="50"/>
      <c r="IG565" s="50"/>
      <c r="IH565" s="50"/>
      <c r="II565" s="50"/>
      <c r="IJ565" s="50"/>
      <c r="IK565" s="50"/>
      <c r="IL565" s="50"/>
      <c r="IM565" s="50"/>
      <c r="IN565" s="50"/>
      <c r="IO565" s="50"/>
      <c r="IP565" s="50"/>
      <c r="IQ565" s="50"/>
      <c r="IR565" s="50"/>
      <c r="IS565" s="50"/>
      <c r="IT565" s="50"/>
      <c r="IU565" s="50"/>
      <c r="IV565" s="50"/>
    </row>
    <row r="566" spans="1:256" s="249" customFormat="1" x14ac:dyDescent="0.2">
      <c r="A566" s="246"/>
      <c r="B566" s="233"/>
      <c r="C566" s="242"/>
      <c r="D566" s="50"/>
      <c r="E566" s="248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  <c r="GG566" s="50"/>
      <c r="GH566" s="50"/>
      <c r="GI566" s="50"/>
      <c r="GJ566" s="50"/>
      <c r="GK566" s="50"/>
      <c r="GL566" s="50"/>
      <c r="GM566" s="50"/>
      <c r="GN566" s="50"/>
      <c r="GO566" s="50"/>
      <c r="GP566" s="50"/>
      <c r="GQ566" s="50"/>
      <c r="GR566" s="50"/>
      <c r="GS566" s="50"/>
      <c r="GT566" s="50"/>
      <c r="GU566" s="50"/>
      <c r="GV566" s="50"/>
      <c r="GW566" s="50"/>
      <c r="GX566" s="50"/>
      <c r="GY566" s="50"/>
      <c r="GZ566" s="50"/>
      <c r="HA566" s="50"/>
      <c r="HB566" s="50"/>
      <c r="HC566" s="50"/>
      <c r="HD566" s="50"/>
      <c r="HE566" s="50"/>
      <c r="HF566" s="50"/>
      <c r="HG566" s="50"/>
      <c r="HH566" s="50"/>
      <c r="HI566" s="50"/>
      <c r="HJ566" s="50"/>
      <c r="HK566" s="50"/>
      <c r="HL566" s="50"/>
      <c r="HM566" s="50"/>
      <c r="HN566" s="50"/>
      <c r="HO566" s="50"/>
      <c r="HP566" s="50"/>
      <c r="HQ566" s="50"/>
      <c r="HR566" s="50"/>
      <c r="HS566" s="50"/>
      <c r="HT566" s="50"/>
      <c r="HU566" s="50"/>
      <c r="HV566" s="50"/>
      <c r="HW566" s="50"/>
      <c r="HX566" s="50"/>
      <c r="HY566" s="50"/>
      <c r="HZ566" s="50"/>
      <c r="IA566" s="50"/>
      <c r="IB566" s="50"/>
      <c r="IC566" s="50"/>
      <c r="ID566" s="50"/>
      <c r="IE566" s="50"/>
      <c r="IF566" s="50"/>
      <c r="IG566" s="50"/>
      <c r="IH566" s="50"/>
      <c r="II566" s="50"/>
      <c r="IJ566" s="50"/>
      <c r="IK566" s="50"/>
      <c r="IL566" s="50"/>
      <c r="IM566" s="50"/>
      <c r="IN566" s="50"/>
      <c r="IO566" s="50"/>
      <c r="IP566" s="50"/>
      <c r="IQ566" s="50"/>
      <c r="IR566" s="50"/>
      <c r="IS566" s="50"/>
      <c r="IT566" s="50"/>
      <c r="IU566" s="50"/>
      <c r="IV566" s="50"/>
    </row>
    <row r="567" spans="1:256" s="249" customFormat="1" x14ac:dyDescent="0.2">
      <c r="A567" s="246"/>
      <c r="B567" s="233"/>
      <c r="C567" s="242"/>
      <c r="D567" s="50"/>
      <c r="E567" s="248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  <c r="GG567" s="50"/>
      <c r="GH567" s="50"/>
      <c r="GI567" s="50"/>
      <c r="GJ567" s="50"/>
      <c r="GK567" s="50"/>
      <c r="GL567" s="50"/>
      <c r="GM567" s="50"/>
      <c r="GN567" s="50"/>
      <c r="GO567" s="50"/>
      <c r="GP567" s="50"/>
      <c r="GQ567" s="50"/>
      <c r="GR567" s="50"/>
      <c r="GS567" s="50"/>
      <c r="GT567" s="50"/>
      <c r="GU567" s="50"/>
      <c r="GV567" s="50"/>
      <c r="GW567" s="50"/>
      <c r="GX567" s="50"/>
      <c r="GY567" s="50"/>
      <c r="GZ567" s="50"/>
      <c r="HA567" s="50"/>
      <c r="HB567" s="50"/>
      <c r="HC567" s="50"/>
      <c r="HD567" s="50"/>
      <c r="HE567" s="50"/>
      <c r="HF567" s="50"/>
      <c r="HG567" s="50"/>
      <c r="HH567" s="50"/>
      <c r="HI567" s="50"/>
      <c r="HJ567" s="50"/>
      <c r="HK567" s="50"/>
      <c r="HL567" s="50"/>
      <c r="HM567" s="50"/>
      <c r="HN567" s="50"/>
      <c r="HO567" s="50"/>
      <c r="HP567" s="50"/>
      <c r="HQ567" s="50"/>
      <c r="HR567" s="50"/>
      <c r="HS567" s="50"/>
      <c r="HT567" s="50"/>
      <c r="HU567" s="50"/>
      <c r="HV567" s="50"/>
      <c r="HW567" s="50"/>
      <c r="HX567" s="50"/>
      <c r="HY567" s="50"/>
      <c r="HZ567" s="50"/>
      <c r="IA567" s="50"/>
      <c r="IB567" s="50"/>
      <c r="IC567" s="50"/>
      <c r="ID567" s="50"/>
      <c r="IE567" s="50"/>
      <c r="IF567" s="50"/>
      <c r="IG567" s="50"/>
      <c r="IH567" s="50"/>
      <c r="II567" s="50"/>
      <c r="IJ567" s="50"/>
      <c r="IK567" s="50"/>
      <c r="IL567" s="50"/>
      <c r="IM567" s="50"/>
      <c r="IN567" s="50"/>
      <c r="IO567" s="50"/>
      <c r="IP567" s="50"/>
      <c r="IQ567" s="50"/>
      <c r="IR567" s="50"/>
      <c r="IS567" s="50"/>
      <c r="IT567" s="50"/>
      <c r="IU567" s="50"/>
      <c r="IV567" s="50"/>
    </row>
    <row r="568" spans="1:256" s="249" customFormat="1" x14ac:dyDescent="0.2">
      <c r="A568" s="246"/>
      <c r="B568" s="233"/>
      <c r="C568" s="242"/>
      <c r="D568" s="50"/>
      <c r="E568" s="248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  <c r="GG568" s="50"/>
      <c r="GH568" s="50"/>
      <c r="GI568" s="50"/>
      <c r="GJ568" s="50"/>
      <c r="GK568" s="50"/>
      <c r="GL568" s="50"/>
      <c r="GM568" s="50"/>
      <c r="GN568" s="50"/>
      <c r="GO568" s="50"/>
      <c r="GP568" s="50"/>
      <c r="GQ568" s="50"/>
      <c r="GR568" s="50"/>
      <c r="GS568" s="50"/>
      <c r="GT568" s="50"/>
      <c r="GU568" s="50"/>
      <c r="GV568" s="50"/>
      <c r="GW568" s="50"/>
      <c r="GX568" s="50"/>
      <c r="GY568" s="50"/>
      <c r="GZ568" s="50"/>
      <c r="HA568" s="50"/>
      <c r="HB568" s="50"/>
      <c r="HC568" s="50"/>
      <c r="HD568" s="50"/>
      <c r="HE568" s="50"/>
      <c r="HF568" s="50"/>
      <c r="HG568" s="50"/>
      <c r="HH568" s="50"/>
      <c r="HI568" s="50"/>
      <c r="HJ568" s="50"/>
      <c r="HK568" s="50"/>
      <c r="HL568" s="50"/>
      <c r="HM568" s="50"/>
      <c r="HN568" s="50"/>
      <c r="HO568" s="50"/>
      <c r="HP568" s="50"/>
      <c r="HQ568" s="50"/>
      <c r="HR568" s="50"/>
      <c r="HS568" s="50"/>
      <c r="HT568" s="50"/>
      <c r="HU568" s="50"/>
      <c r="HV568" s="50"/>
      <c r="HW568" s="50"/>
      <c r="HX568" s="50"/>
      <c r="HY568" s="50"/>
      <c r="HZ568" s="50"/>
      <c r="IA568" s="50"/>
      <c r="IB568" s="50"/>
      <c r="IC568" s="50"/>
      <c r="ID568" s="50"/>
      <c r="IE568" s="50"/>
      <c r="IF568" s="50"/>
      <c r="IG568" s="50"/>
      <c r="IH568" s="50"/>
      <c r="II568" s="50"/>
      <c r="IJ568" s="50"/>
      <c r="IK568" s="50"/>
      <c r="IL568" s="50"/>
      <c r="IM568" s="50"/>
      <c r="IN568" s="50"/>
      <c r="IO568" s="50"/>
      <c r="IP568" s="50"/>
      <c r="IQ568" s="50"/>
      <c r="IR568" s="50"/>
      <c r="IS568" s="50"/>
      <c r="IT568" s="50"/>
      <c r="IU568" s="50"/>
      <c r="IV568" s="50"/>
    </row>
    <row r="569" spans="1:256" s="249" customFormat="1" x14ac:dyDescent="0.2">
      <c r="A569" s="246"/>
      <c r="B569" s="233"/>
      <c r="C569" s="242"/>
      <c r="D569" s="50"/>
      <c r="E569" s="248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  <c r="GG569" s="50"/>
      <c r="GH569" s="50"/>
      <c r="GI569" s="50"/>
      <c r="GJ569" s="50"/>
      <c r="GK569" s="50"/>
      <c r="GL569" s="50"/>
      <c r="GM569" s="50"/>
      <c r="GN569" s="50"/>
      <c r="GO569" s="50"/>
      <c r="GP569" s="50"/>
      <c r="GQ569" s="50"/>
      <c r="GR569" s="50"/>
      <c r="GS569" s="50"/>
      <c r="GT569" s="50"/>
      <c r="GU569" s="50"/>
      <c r="GV569" s="50"/>
      <c r="GW569" s="50"/>
      <c r="GX569" s="50"/>
      <c r="GY569" s="50"/>
      <c r="GZ569" s="50"/>
      <c r="HA569" s="50"/>
      <c r="HB569" s="50"/>
      <c r="HC569" s="50"/>
      <c r="HD569" s="50"/>
      <c r="HE569" s="50"/>
      <c r="HF569" s="50"/>
      <c r="HG569" s="50"/>
      <c r="HH569" s="50"/>
      <c r="HI569" s="50"/>
      <c r="HJ569" s="50"/>
      <c r="HK569" s="50"/>
      <c r="HL569" s="50"/>
      <c r="HM569" s="50"/>
      <c r="HN569" s="50"/>
      <c r="HO569" s="50"/>
      <c r="HP569" s="50"/>
      <c r="HQ569" s="50"/>
      <c r="HR569" s="50"/>
      <c r="HS569" s="50"/>
      <c r="HT569" s="50"/>
      <c r="HU569" s="50"/>
      <c r="HV569" s="50"/>
      <c r="HW569" s="50"/>
      <c r="HX569" s="50"/>
      <c r="HY569" s="50"/>
      <c r="HZ569" s="50"/>
      <c r="IA569" s="50"/>
      <c r="IB569" s="50"/>
      <c r="IC569" s="50"/>
      <c r="ID569" s="50"/>
      <c r="IE569" s="50"/>
      <c r="IF569" s="50"/>
      <c r="IG569" s="50"/>
      <c r="IH569" s="50"/>
      <c r="II569" s="50"/>
      <c r="IJ569" s="50"/>
      <c r="IK569" s="50"/>
      <c r="IL569" s="50"/>
      <c r="IM569" s="50"/>
      <c r="IN569" s="50"/>
      <c r="IO569" s="50"/>
      <c r="IP569" s="50"/>
      <c r="IQ569" s="50"/>
      <c r="IR569" s="50"/>
      <c r="IS569" s="50"/>
      <c r="IT569" s="50"/>
      <c r="IU569" s="50"/>
      <c r="IV569" s="50"/>
    </row>
    <row r="570" spans="1:256" s="249" customFormat="1" x14ac:dyDescent="0.2">
      <c r="A570" s="246"/>
      <c r="B570" s="233"/>
      <c r="C570" s="242"/>
      <c r="D570" s="50"/>
      <c r="E570" s="248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  <c r="GG570" s="50"/>
      <c r="GH570" s="50"/>
      <c r="GI570" s="50"/>
      <c r="GJ570" s="50"/>
      <c r="GK570" s="50"/>
      <c r="GL570" s="50"/>
      <c r="GM570" s="50"/>
      <c r="GN570" s="50"/>
      <c r="GO570" s="50"/>
      <c r="GP570" s="50"/>
      <c r="GQ570" s="50"/>
      <c r="GR570" s="50"/>
      <c r="GS570" s="50"/>
      <c r="GT570" s="50"/>
      <c r="GU570" s="50"/>
      <c r="GV570" s="50"/>
      <c r="GW570" s="50"/>
      <c r="GX570" s="50"/>
      <c r="GY570" s="50"/>
      <c r="GZ570" s="50"/>
      <c r="HA570" s="50"/>
      <c r="HB570" s="50"/>
      <c r="HC570" s="50"/>
      <c r="HD570" s="50"/>
      <c r="HE570" s="50"/>
      <c r="HF570" s="50"/>
      <c r="HG570" s="50"/>
      <c r="HH570" s="50"/>
      <c r="HI570" s="50"/>
      <c r="HJ570" s="50"/>
      <c r="HK570" s="50"/>
      <c r="HL570" s="50"/>
      <c r="HM570" s="50"/>
      <c r="HN570" s="50"/>
      <c r="HO570" s="50"/>
      <c r="HP570" s="50"/>
      <c r="HQ570" s="50"/>
      <c r="HR570" s="50"/>
      <c r="HS570" s="50"/>
      <c r="HT570" s="50"/>
      <c r="HU570" s="50"/>
      <c r="HV570" s="50"/>
      <c r="HW570" s="50"/>
      <c r="HX570" s="50"/>
      <c r="HY570" s="50"/>
      <c r="HZ570" s="50"/>
      <c r="IA570" s="50"/>
      <c r="IB570" s="50"/>
      <c r="IC570" s="50"/>
      <c r="ID570" s="50"/>
      <c r="IE570" s="50"/>
      <c r="IF570" s="50"/>
      <c r="IG570" s="50"/>
      <c r="IH570" s="50"/>
      <c r="II570" s="50"/>
      <c r="IJ570" s="50"/>
      <c r="IK570" s="50"/>
      <c r="IL570" s="50"/>
      <c r="IM570" s="50"/>
      <c r="IN570" s="50"/>
      <c r="IO570" s="50"/>
      <c r="IP570" s="50"/>
      <c r="IQ570" s="50"/>
      <c r="IR570" s="50"/>
      <c r="IS570" s="50"/>
      <c r="IT570" s="50"/>
      <c r="IU570" s="50"/>
      <c r="IV570" s="50"/>
    </row>
    <row r="571" spans="1:256" s="249" customFormat="1" x14ac:dyDescent="0.2">
      <c r="A571" s="246"/>
      <c r="B571" s="233"/>
      <c r="C571" s="242"/>
      <c r="D571" s="50"/>
      <c r="E571" s="248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  <c r="GG571" s="50"/>
      <c r="GH571" s="50"/>
      <c r="GI571" s="50"/>
      <c r="GJ571" s="50"/>
      <c r="GK571" s="50"/>
      <c r="GL571" s="50"/>
      <c r="GM571" s="50"/>
      <c r="GN571" s="50"/>
      <c r="GO571" s="50"/>
      <c r="GP571" s="50"/>
      <c r="GQ571" s="50"/>
      <c r="GR571" s="50"/>
      <c r="GS571" s="50"/>
      <c r="GT571" s="50"/>
      <c r="GU571" s="50"/>
      <c r="GV571" s="50"/>
      <c r="GW571" s="50"/>
      <c r="GX571" s="50"/>
      <c r="GY571" s="50"/>
      <c r="GZ571" s="50"/>
      <c r="HA571" s="50"/>
      <c r="HB571" s="50"/>
      <c r="HC571" s="50"/>
      <c r="HD571" s="50"/>
      <c r="HE571" s="50"/>
      <c r="HF571" s="50"/>
      <c r="HG571" s="50"/>
      <c r="HH571" s="50"/>
      <c r="HI571" s="50"/>
      <c r="HJ571" s="50"/>
      <c r="HK571" s="50"/>
      <c r="HL571" s="50"/>
      <c r="HM571" s="50"/>
      <c r="HN571" s="50"/>
      <c r="HO571" s="50"/>
      <c r="HP571" s="50"/>
      <c r="HQ571" s="50"/>
      <c r="HR571" s="50"/>
      <c r="HS571" s="50"/>
      <c r="HT571" s="50"/>
      <c r="HU571" s="50"/>
      <c r="HV571" s="50"/>
      <c r="HW571" s="50"/>
      <c r="HX571" s="50"/>
      <c r="HY571" s="50"/>
      <c r="HZ571" s="50"/>
      <c r="IA571" s="50"/>
      <c r="IB571" s="50"/>
      <c r="IC571" s="50"/>
      <c r="ID571" s="50"/>
      <c r="IE571" s="50"/>
      <c r="IF571" s="50"/>
      <c r="IG571" s="50"/>
      <c r="IH571" s="50"/>
      <c r="II571" s="50"/>
      <c r="IJ571" s="50"/>
      <c r="IK571" s="50"/>
      <c r="IL571" s="50"/>
      <c r="IM571" s="50"/>
      <c r="IN571" s="50"/>
      <c r="IO571" s="50"/>
      <c r="IP571" s="50"/>
      <c r="IQ571" s="50"/>
      <c r="IR571" s="50"/>
      <c r="IS571" s="50"/>
      <c r="IT571" s="50"/>
      <c r="IU571" s="50"/>
      <c r="IV571" s="50"/>
    </row>
    <row r="572" spans="1:256" s="249" customFormat="1" x14ac:dyDescent="0.2">
      <c r="A572" s="246"/>
      <c r="B572" s="233"/>
      <c r="C572" s="242"/>
      <c r="D572" s="50"/>
      <c r="E572" s="248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  <c r="FO572" s="50"/>
      <c r="FP572" s="50"/>
      <c r="FQ572" s="50"/>
      <c r="FR572" s="50"/>
      <c r="FS572" s="50"/>
      <c r="FT572" s="50"/>
      <c r="FU572" s="50"/>
      <c r="FV572" s="50"/>
      <c r="FW572" s="50"/>
      <c r="FX572" s="50"/>
      <c r="FY572" s="50"/>
      <c r="FZ572" s="50"/>
      <c r="GA572" s="50"/>
      <c r="GB572" s="50"/>
      <c r="GC572" s="50"/>
      <c r="GD572" s="50"/>
      <c r="GE572" s="50"/>
      <c r="GF572" s="50"/>
      <c r="GG572" s="50"/>
      <c r="GH572" s="50"/>
      <c r="GI572" s="50"/>
      <c r="GJ572" s="50"/>
      <c r="GK572" s="50"/>
      <c r="GL572" s="50"/>
      <c r="GM572" s="50"/>
      <c r="GN572" s="50"/>
      <c r="GO572" s="50"/>
      <c r="GP572" s="50"/>
      <c r="GQ572" s="50"/>
      <c r="GR572" s="50"/>
      <c r="GS572" s="50"/>
      <c r="GT572" s="50"/>
      <c r="GU572" s="50"/>
      <c r="GV572" s="50"/>
      <c r="GW572" s="50"/>
      <c r="GX572" s="50"/>
      <c r="GY572" s="50"/>
      <c r="GZ572" s="50"/>
      <c r="HA572" s="50"/>
      <c r="HB572" s="50"/>
      <c r="HC572" s="50"/>
      <c r="HD572" s="50"/>
      <c r="HE572" s="50"/>
      <c r="HF572" s="50"/>
      <c r="HG572" s="50"/>
      <c r="HH572" s="50"/>
      <c r="HI572" s="50"/>
      <c r="HJ572" s="50"/>
      <c r="HK572" s="50"/>
      <c r="HL572" s="50"/>
      <c r="HM572" s="50"/>
      <c r="HN572" s="50"/>
      <c r="HO572" s="50"/>
      <c r="HP572" s="50"/>
      <c r="HQ572" s="50"/>
      <c r="HR572" s="50"/>
      <c r="HS572" s="50"/>
      <c r="HT572" s="50"/>
      <c r="HU572" s="50"/>
      <c r="HV572" s="50"/>
      <c r="HW572" s="50"/>
      <c r="HX572" s="50"/>
      <c r="HY572" s="50"/>
      <c r="HZ572" s="50"/>
      <c r="IA572" s="50"/>
      <c r="IB572" s="50"/>
      <c r="IC572" s="50"/>
      <c r="ID572" s="50"/>
      <c r="IE572" s="50"/>
      <c r="IF572" s="50"/>
      <c r="IG572" s="50"/>
      <c r="IH572" s="50"/>
      <c r="II572" s="50"/>
      <c r="IJ572" s="50"/>
      <c r="IK572" s="50"/>
      <c r="IL572" s="50"/>
      <c r="IM572" s="50"/>
      <c r="IN572" s="50"/>
      <c r="IO572" s="50"/>
      <c r="IP572" s="50"/>
      <c r="IQ572" s="50"/>
      <c r="IR572" s="50"/>
      <c r="IS572" s="50"/>
      <c r="IT572" s="50"/>
      <c r="IU572" s="50"/>
      <c r="IV572" s="50"/>
    </row>
    <row r="573" spans="1:256" s="249" customFormat="1" x14ac:dyDescent="0.2">
      <c r="A573" s="246"/>
      <c r="B573" s="233"/>
      <c r="C573" s="242"/>
      <c r="D573" s="50"/>
      <c r="E573" s="248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  <c r="FO573" s="50"/>
      <c r="FP573" s="50"/>
      <c r="FQ573" s="50"/>
      <c r="FR573" s="50"/>
      <c r="FS573" s="50"/>
      <c r="FT573" s="50"/>
      <c r="FU573" s="50"/>
      <c r="FV573" s="50"/>
      <c r="FW573" s="50"/>
      <c r="FX573" s="50"/>
      <c r="FY573" s="50"/>
      <c r="FZ573" s="50"/>
      <c r="GA573" s="50"/>
      <c r="GB573" s="50"/>
      <c r="GC573" s="50"/>
      <c r="GD573" s="50"/>
      <c r="GE573" s="50"/>
      <c r="GF573" s="50"/>
      <c r="GG573" s="50"/>
      <c r="GH573" s="50"/>
      <c r="GI573" s="50"/>
      <c r="GJ573" s="50"/>
      <c r="GK573" s="50"/>
      <c r="GL573" s="50"/>
      <c r="GM573" s="50"/>
      <c r="GN573" s="50"/>
      <c r="GO573" s="50"/>
      <c r="GP573" s="50"/>
      <c r="GQ573" s="50"/>
      <c r="GR573" s="50"/>
      <c r="GS573" s="50"/>
      <c r="GT573" s="50"/>
      <c r="GU573" s="50"/>
      <c r="GV573" s="50"/>
      <c r="GW573" s="50"/>
      <c r="GX573" s="50"/>
      <c r="GY573" s="50"/>
      <c r="GZ573" s="50"/>
      <c r="HA573" s="50"/>
      <c r="HB573" s="50"/>
      <c r="HC573" s="50"/>
      <c r="HD573" s="50"/>
      <c r="HE573" s="50"/>
      <c r="HF573" s="50"/>
      <c r="HG573" s="50"/>
      <c r="HH573" s="50"/>
      <c r="HI573" s="50"/>
      <c r="HJ573" s="50"/>
      <c r="HK573" s="50"/>
      <c r="HL573" s="50"/>
      <c r="HM573" s="50"/>
      <c r="HN573" s="50"/>
      <c r="HO573" s="50"/>
      <c r="HP573" s="50"/>
      <c r="HQ573" s="50"/>
      <c r="HR573" s="50"/>
      <c r="HS573" s="50"/>
      <c r="HT573" s="50"/>
      <c r="HU573" s="50"/>
      <c r="HV573" s="50"/>
      <c r="HW573" s="50"/>
      <c r="HX573" s="50"/>
      <c r="HY573" s="50"/>
      <c r="HZ573" s="50"/>
      <c r="IA573" s="50"/>
      <c r="IB573" s="50"/>
      <c r="IC573" s="50"/>
      <c r="ID573" s="50"/>
      <c r="IE573" s="50"/>
      <c r="IF573" s="50"/>
      <c r="IG573" s="50"/>
      <c r="IH573" s="50"/>
      <c r="II573" s="50"/>
      <c r="IJ573" s="50"/>
      <c r="IK573" s="50"/>
      <c r="IL573" s="50"/>
      <c r="IM573" s="50"/>
      <c r="IN573" s="50"/>
      <c r="IO573" s="50"/>
      <c r="IP573" s="50"/>
      <c r="IQ573" s="50"/>
      <c r="IR573" s="50"/>
      <c r="IS573" s="50"/>
      <c r="IT573" s="50"/>
      <c r="IU573" s="50"/>
      <c r="IV573" s="50"/>
    </row>
    <row r="574" spans="1:256" s="249" customFormat="1" x14ac:dyDescent="0.2">
      <c r="A574" s="246"/>
      <c r="B574" s="233"/>
      <c r="C574" s="242"/>
      <c r="D574" s="50"/>
      <c r="E574" s="248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  <c r="FO574" s="50"/>
      <c r="FP574" s="50"/>
      <c r="FQ574" s="50"/>
      <c r="FR574" s="50"/>
      <c r="FS574" s="50"/>
      <c r="FT574" s="50"/>
      <c r="FU574" s="50"/>
      <c r="FV574" s="50"/>
      <c r="FW574" s="50"/>
      <c r="FX574" s="50"/>
      <c r="FY574" s="50"/>
      <c r="FZ574" s="50"/>
      <c r="GA574" s="50"/>
      <c r="GB574" s="50"/>
      <c r="GC574" s="50"/>
      <c r="GD574" s="50"/>
      <c r="GE574" s="50"/>
      <c r="GF574" s="50"/>
      <c r="GG574" s="50"/>
      <c r="GH574" s="50"/>
      <c r="GI574" s="50"/>
      <c r="GJ574" s="50"/>
      <c r="GK574" s="50"/>
      <c r="GL574" s="50"/>
      <c r="GM574" s="50"/>
      <c r="GN574" s="50"/>
      <c r="GO574" s="50"/>
      <c r="GP574" s="50"/>
      <c r="GQ574" s="50"/>
      <c r="GR574" s="50"/>
      <c r="GS574" s="50"/>
      <c r="GT574" s="50"/>
      <c r="GU574" s="50"/>
      <c r="GV574" s="50"/>
      <c r="GW574" s="50"/>
      <c r="GX574" s="50"/>
      <c r="GY574" s="50"/>
      <c r="GZ574" s="50"/>
      <c r="HA574" s="50"/>
      <c r="HB574" s="50"/>
      <c r="HC574" s="50"/>
      <c r="HD574" s="50"/>
      <c r="HE574" s="50"/>
      <c r="HF574" s="50"/>
      <c r="HG574" s="50"/>
      <c r="HH574" s="50"/>
      <c r="HI574" s="50"/>
      <c r="HJ574" s="50"/>
      <c r="HK574" s="50"/>
      <c r="HL574" s="50"/>
      <c r="HM574" s="50"/>
      <c r="HN574" s="50"/>
      <c r="HO574" s="50"/>
      <c r="HP574" s="50"/>
      <c r="HQ574" s="50"/>
      <c r="HR574" s="50"/>
      <c r="HS574" s="50"/>
      <c r="HT574" s="50"/>
      <c r="HU574" s="50"/>
      <c r="HV574" s="50"/>
      <c r="HW574" s="50"/>
      <c r="HX574" s="50"/>
      <c r="HY574" s="50"/>
      <c r="HZ574" s="50"/>
      <c r="IA574" s="50"/>
      <c r="IB574" s="50"/>
      <c r="IC574" s="50"/>
      <c r="ID574" s="50"/>
      <c r="IE574" s="50"/>
      <c r="IF574" s="50"/>
      <c r="IG574" s="50"/>
      <c r="IH574" s="50"/>
      <c r="II574" s="50"/>
      <c r="IJ574" s="50"/>
      <c r="IK574" s="50"/>
      <c r="IL574" s="50"/>
      <c r="IM574" s="50"/>
      <c r="IN574" s="50"/>
      <c r="IO574" s="50"/>
      <c r="IP574" s="50"/>
      <c r="IQ574" s="50"/>
      <c r="IR574" s="50"/>
      <c r="IS574" s="50"/>
      <c r="IT574" s="50"/>
      <c r="IU574" s="50"/>
      <c r="IV574" s="50"/>
    </row>
    <row r="575" spans="1:256" s="249" customFormat="1" x14ac:dyDescent="0.2">
      <c r="A575" s="246"/>
      <c r="B575" s="233"/>
      <c r="C575" s="242"/>
      <c r="D575" s="50"/>
      <c r="E575" s="248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  <c r="FO575" s="50"/>
      <c r="FP575" s="50"/>
      <c r="FQ575" s="50"/>
      <c r="FR575" s="50"/>
      <c r="FS575" s="50"/>
      <c r="FT575" s="50"/>
      <c r="FU575" s="50"/>
      <c r="FV575" s="50"/>
      <c r="FW575" s="50"/>
      <c r="FX575" s="50"/>
      <c r="FY575" s="50"/>
      <c r="FZ575" s="50"/>
      <c r="GA575" s="50"/>
      <c r="GB575" s="50"/>
      <c r="GC575" s="50"/>
      <c r="GD575" s="50"/>
      <c r="GE575" s="50"/>
      <c r="GF575" s="50"/>
      <c r="GG575" s="50"/>
      <c r="GH575" s="50"/>
      <c r="GI575" s="50"/>
      <c r="GJ575" s="50"/>
      <c r="GK575" s="50"/>
      <c r="GL575" s="50"/>
      <c r="GM575" s="50"/>
      <c r="GN575" s="50"/>
      <c r="GO575" s="50"/>
      <c r="GP575" s="50"/>
      <c r="GQ575" s="50"/>
      <c r="GR575" s="50"/>
      <c r="GS575" s="50"/>
      <c r="GT575" s="50"/>
      <c r="GU575" s="50"/>
      <c r="GV575" s="50"/>
      <c r="GW575" s="50"/>
      <c r="GX575" s="50"/>
      <c r="GY575" s="50"/>
      <c r="GZ575" s="50"/>
      <c r="HA575" s="50"/>
      <c r="HB575" s="50"/>
      <c r="HC575" s="50"/>
      <c r="HD575" s="50"/>
      <c r="HE575" s="50"/>
      <c r="HF575" s="50"/>
      <c r="HG575" s="50"/>
      <c r="HH575" s="50"/>
      <c r="HI575" s="50"/>
      <c r="HJ575" s="50"/>
      <c r="HK575" s="50"/>
      <c r="HL575" s="50"/>
      <c r="HM575" s="50"/>
      <c r="HN575" s="50"/>
      <c r="HO575" s="50"/>
      <c r="HP575" s="50"/>
      <c r="HQ575" s="50"/>
      <c r="HR575" s="50"/>
      <c r="HS575" s="50"/>
      <c r="HT575" s="50"/>
      <c r="HU575" s="50"/>
      <c r="HV575" s="50"/>
      <c r="HW575" s="50"/>
      <c r="HX575" s="50"/>
      <c r="HY575" s="50"/>
      <c r="HZ575" s="50"/>
      <c r="IA575" s="50"/>
      <c r="IB575" s="50"/>
      <c r="IC575" s="50"/>
      <c r="ID575" s="50"/>
      <c r="IE575" s="50"/>
      <c r="IF575" s="50"/>
      <c r="IG575" s="50"/>
      <c r="IH575" s="50"/>
      <c r="II575" s="50"/>
      <c r="IJ575" s="50"/>
      <c r="IK575" s="50"/>
      <c r="IL575" s="50"/>
      <c r="IM575" s="50"/>
      <c r="IN575" s="50"/>
      <c r="IO575" s="50"/>
      <c r="IP575" s="50"/>
      <c r="IQ575" s="50"/>
      <c r="IR575" s="50"/>
      <c r="IS575" s="50"/>
      <c r="IT575" s="50"/>
      <c r="IU575" s="50"/>
      <c r="IV575" s="50"/>
    </row>
    <row r="576" spans="1:256" s="249" customFormat="1" x14ac:dyDescent="0.2">
      <c r="A576" s="246"/>
      <c r="B576" s="233"/>
      <c r="C576" s="242"/>
      <c r="D576" s="50"/>
      <c r="E576" s="248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  <c r="CG576" s="50"/>
      <c r="CH576" s="50"/>
      <c r="CI576" s="50"/>
      <c r="CJ576" s="50"/>
      <c r="CK576" s="50"/>
      <c r="CL576" s="50"/>
      <c r="CM576" s="50"/>
      <c r="CN576" s="50"/>
      <c r="CO576" s="50"/>
      <c r="CP576" s="50"/>
      <c r="CQ576" s="50"/>
      <c r="CR576" s="50"/>
      <c r="CS576" s="50"/>
      <c r="CT576" s="50"/>
      <c r="CU576" s="50"/>
      <c r="CV576" s="50"/>
      <c r="CW576" s="50"/>
      <c r="CX576" s="50"/>
      <c r="CY576" s="50"/>
      <c r="CZ576" s="50"/>
      <c r="DA576" s="50"/>
      <c r="DB576" s="50"/>
      <c r="DC576" s="50"/>
      <c r="DD576" s="50"/>
      <c r="DE576" s="50"/>
      <c r="DF576" s="50"/>
      <c r="DG576" s="50"/>
      <c r="DH576" s="50"/>
      <c r="DI576" s="50"/>
      <c r="DJ576" s="50"/>
      <c r="DK576" s="50"/>
      <c r="DL576" s="50"/>
      <c r="DM576" s="50"/>
      <c r="DN576" s="50"/>
      <c r="DO576" s="50"/>
      <c r="DP576" s="50"/>
      <c r="DQ576" s="50"/>
      <c r="DR576" s="50"/>
      <c r="DS576" s="50"/>
      <c r="DT576" s="50"/>
      <c r="DU576" s="50"/>
      <c r="DV576" s="50"/>
      <c r="DW576" s="50"/>
      <c r="DX576" s="50"/>
      <c r="DY576" s="50"/>
      <c r="DZ576" s="50"/>
      <c r="EA576" s="50"/>
      <c r="EB576" s="50"/>
      <c r="EC576" s="50"/>
      <c r="ED576" s="50"/>
      <c r="EE576" s="50"/>
      <c r="EF576" s="50"/>
      <c r="EG576" s="50"/>
      <c r="EH576" s="50"/>
      <c r="EI576" s="50"/>
      <c r="EJ576" s="50"/>
      <c r="EK576" s="50"/>
      <c r="EL576" s="50"/>
      <c r="EM576" s="50"/>
      <c r="EN576" s="50"/>
      <c r="EO576" s="50"/>
      <c r="EP576" s="50"/>
      <c r="EQ576" s="50"/>
      <c r="ER576" s="50"/>
      <c r="ES576" s="50"/>
      <c r="ET576" s="50"/>
      <c r="EU576" s="50"/>
      <c r="EV576" s="50"/>
      <c r="EW576" s="50"/>
      <c r="EX576" s="50"/>
      <c r="EY576" s="50"/>
      <c r="EZ576" s="50"/>
      <c r="FA576" s="50"/>
      <c r="FB576" s="50"/>
      <c r="FC576" s="50"/>
      <c r="FD576" s="50"/>
      <c r="FE576" s="50"/>
      <c r="FF576" s="50"/>
      <c r="FG576" s="50"/>
      <c r="FH576" s="50"/>
      <c r="FI576" s="50"/>
      <c r="FJ576" s="50"/>
      <c r="FK576" s="50"/>
      <c r="FL576" s="50"/>
      <c r="FM576" s="50"/>
      <c r="FN576" s="50"/>
      <c r="FO576" s="50"/>
      <c r="FP576" s="50"/>
      <c r="FQ576" s="50"/>
      <c r="FR576" s="50"/>
      <c r="FS576" s="50"/>
      <c r="FT576" s="50"/>
      <c r="FU576" s="50"/>
      <c r="FV576" s="50"/>
      <c r="FW576" s="50"/>
      <c r="FX576" s="50"/>
      <c r="FY576" s="50"/>
      <c r="FZ576" s="50"/>
      <c r="GA576" s="50"/>
      <c r="GB576" s="50"/>
      <c r="GC576" s="50"/>
      <c r="GD576" s="50"/>
      <c r="GE576" s="50"/>
      <c r="GF576" s="50"/>
      <c r="GG576" s="50"/>
      <c r="GH576" s="50"/>
      <c r="GI576" s="50"/>
      <c r="GJ576" s="50"/>
      <c r="GK576" s="50"/>
      <c r="GL576" s="50"/>
      <c r="GM576" s="50"/>
      <c r="GN576" s="50"/>
      <c r="GO576" s="50"/>
      <c r="GP576" s="50"/>
      <c r="GQ576" s="50"/>
      <c r="GR576" s="50"/>
      <c r="GS576" s="50"/>
      <c r="GT576" s="50"/>
      <c r="GU576" s="50"/>
      <c r="GV576" s="50"/>
      <c r="GW576" s="50"/>
      <c r="GX576" s="50"/>
      <c r="GY576" s="50"/>
      <c r="GZ576" s="50"/>
      <c r="HA576" s="50"/>
      <c r="HB576" s="50"/>
      <c r="HC576" s="50"/>
      <c r="HD576" s="50"/>
      <c r="HE576" s="50"/>
      <c r="HF576" s="50"/>
      <c r="HG576" s="50"/>
      <c r="HH576" s="50"/>
      <c r="HI576" s="50"/>
      <c r="HJ576" s="50"/>
      <c r="HK576" s="50"/>
      <c r="HL576" s="50"/>
      <c r="HM576" s="50"/>
      <c r="HN576" s="50"/>
      <c r="HO576" s="50"/>
      <c r="HP576" s="50"/>
      <c r="HQ576" s="50"/>
      <c r="HR576" s="50"/>
      <c r="HS576" s="50"/>
      <c r="HT576" s="50"/>
      <c r="HU576" s="50"/>
      <c r="HV576" s="50"/>
      <c r="HW576" s="50"/>
      <c r="HX576" s="50"/>
      <c r="HY576" s="50"/>
      <c r="HZ576" s="50"/>
      <c r="IA576" s="50"/>
      <c r="IB576" s="50"/>
      <c r="IC576" s="50"/>
      <c r="ID576" s="50"/>
      <c r="IE576" s="50"/>
      <c r="IF576" s="50"/>
      <c r="IG576" s="50"/>
      <c r="IH576" s="50"/>
      <c r="II576" s="50"/>
      <c r="IJ576" s="50"/>
      <c r="IK576" s="50"/>
      <c r="IL576" s="50"/>
      <c r="IM576" s="50"/>
      <c r="IN576" s="50"/>
      <c r="IO576" s="50"/>
      <c r="IP576" s="50"/>
      <c r="IQ576" s="50"/>
      <c r="IR576" s="50"/>
      <c r="IS576" s="50"/>
      <c r="IT576" s="50"/>
      <c r="IU576" s="50"/>
      <c r="IV576" s="50"/>
    </row>
    <row r="577" spans="1:256" s="249" customFormat="1" x14ac:dyDescent="0.2">
      <c r="A577" s="246"/>
      <c r="B577" s="233"/>
      <c r="C577" s="242"/>
      <c r="D577" s="50"/>
      <c r="E577" s="248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  <c r="CG577" s="50"/>
      <c r="CH577" s="50"/>
      <c r="CI577" s="50"/>
      <c r="CJ577" s="50"/>
      <c r="CK577" s="50"/>
      <c r="CL577" s="50"/>
      <c r="CM577" s="50"/>
      <c r="CN577" s="50"/>
      <c r="CO577" s="50"/>
      <c r="CP577" s="50"/>
      <c r="CQ577" s="50"/>
      <c r="CR577" s="50"/>
      <c r="CS577" s="50"/>
      <c r="CT577" s="50"/>
      <c r="CU577" s="50"/>
      <c r="CV577" s="50"/>
      <c r="CW577" s="50"/>
      <c r="CX577" s="50"/>
      <c r="CY577" s="50"/>
      <c r="CZ577" s="50"/>
      <c r="DA577" s="50"/>
      <c r="DB577" s="50"/>
      <c r="DC577" s="50"/>
      <c r="DD577" s="50"/>
      <c r="DE577" s="50"/>
      <c r="DF577" s="50"/>
      <c r="DG577" s="50"/>
      <c r="DH577" s="50"/>
      <c r="DI577" s="50"/>
      <c r="DJ577" s="50"/>
      <c r="DK577" s="50"/>
      <c r="DL577" s="50"/>
      <c r="DM577" s="50"/>
      <c r="DN577" s="50"/>
      <c r="DO577" s="50"/>
      <c r="DP577" s="50"/>
      <c r="DQ577" s="50"/>
      <c r="DR577" s="50"/>
      <c r="DS577" s="50"/>
      <c r="DT577" s="50"/>
      <c r="DU577" s="50"/>
      <c r="DV577" s="50"/>
      <c r="DW577" s="50"/>
      <c r="DX577" s="50"/>
      <c r="DY577" s="50"/>
      <c r="DZ577" s="50"/>
      <c r="EA577" s="50"/>
      <c r="EB577" s="50"/>
      <c r="EC577" s="50"/>
      <c r="ED577" s="50"/>
      <c r="EE577" s="50"/>
      <c r="EF577" s="50"/>
      <c r="EG577" s="50"/>
      <c r="EH577" s="50"/>
      <c r="EI577" s="50"/>
      <c r="EJ577" s="50"/>
      <c r="EK577" s="50"/>
      <c r="EL577" s="50"/>
      <c r="EM577" s="50"/>
      <c r="EN577" s="50"/>
      <c r="EO577" s="50"/>
      <c r="EP577" s="50"/>
      <c r="EQ577" s="50"/>
      <c r="ER577" s="50"/>
      <c r="ES577" s="50"/>
      <c r="ET577" s="50"/>
      <c r="EU577" s="50"/>
      <c r="EV577" s="50"/>
      <c r="EW577" s="50"/>
      <c r="EX577" s="50"/>
      <c r="EY577" s="50"/>
      <c r="EZ577" s="50"/>
      <c r="FA577" s="50"/>
      <c r="FB577" s="50"/>
      <c r="FC577" s="50"/>
      <c r="FD577" s="50"/>
      <c r="FE577" s="50"/>
      <c r="FF577" s="50"/>
      <c r="FG577" s="50"/>
      <c r="FH577" s="50"/>
      <c r="FI577" s="50"/>
      <c r="FJ577" s="50"/>
      <c r="FK577" s="50"/>
      <c r="FL577" s="50"/>
      <c r="FM577" s="50"/>
      <c r="FN577" s="50"/>
      <c r="FO577" s="50"/>
      <c r="FP577" s="50"/>
      <c r="FQ577" s="50"/>
      <c r="FR577" s="50"/>
      <c r="FS577" s="50"/>
      <c r="FT577" s="50"/>
      <c r="FU577" s="50"/>
      <c r="FV577" s="50"/>
      <c r="FW577" s="50"/>
      <c r="FX577" s="50"/>
      <c r="FY577" s="50"/>
      <c r="FZ577" s="50"/>
      <c r="GA577" s="50"/>
      <c r="GB577" s="50"/>
      <c r="GC577" s="50"/>
      <c r="GD577" s="50"/>
      <c r="GE577" s="50"/>
      <c r="GF577" s="50"/>
      <c r="GG577" s="50"/>
      <c r="GH577" s="50"/>
      <c r="GI577" s="50"/>
      <c r="GJ577" s="50"/>
      <c r="GK577" s="50"/>
      <c r="GL577" s="50"/>
      <c r="GM577" s="50"/>
      <c r="GN577" s="50"/>
      <c r="GO577" s="50"/>
      <c r="GP577" s="50"/>
      <c r="GQ577" s="50"/>
      <c r="GR577" s="50"/>
      <c r="GS577" s="50"/>
      <c r="GT577" s="50"/>
      <c r="GU577" s="50"/>
      <c r="GV577" s="50"/>
      <c r="GW577" s="50"/>
      <c r="GX577" s="50"/>
      <c r="GY577" s="50"/>
      <c r="GZ577" s="50"/>
      <c r="HA577" s="50"/>
      <c r="HB577" s="50"/>
      <c r="HC577" s="50"/>
      <c r="HD577" s="50"/>
      <c r="HE577" s="50"/>
      <c r="HF577" s="50"/>
      <c r="HG577" s="50"/>
      <c r="HH577" s="50"/>
      <c r="HI577" s="50"/>
      <c r="HJ577" s="50"/>
      <c r="HK577" s="50"/>
      <c r="HL577" s="50"/>
      <c r="HM577" s="50"/>
      <c r="HN577" s="50"/>
      <c r="HO577" s="50"/>
      <c r="HP577" s="50"/>
      <c r="HQ577" s="50"/>
      <c r="HR577" s="50"/>
      <c r="HS577" s="50"/>
      <c r="HT577" s="50"/>
      <c r="HU577" s="50"/>
      <c r="HV577" s="50"/>
      <c r="HW577" s="50"/>
      <c r="HX577" s="50"/>
      <c r="HY577" s="50"/>
      <c r="HZ577" s="50"/>
      <c r="IA577" s="50"/>
      <c r="IB577" s="50"/>
      <c r="IC577" s="50"/>
      <c r="ID577" s="50"/>
      <c r="IE577" s="50"/>
      <c r="IF577" s="50"/>
      <c r="IG577" s="50"/>
      <c r="IH577" s="50"/>
      <c r="II577" s="50"/>
      <c r="IJ577" s="50"/>
      <c r="IK577" s="50"/>
      <c r="IL577" s="50"/>
      <c r="IM577" s="50"/>
      <c r="IN577" s="50"/>
      <c r="IO577" s="50"/>
      <c r="IP577" s="50"/>
      <c r="IQ577" s="50"/>
      <c r="IR577" s="50"/>
      <c r="IS577" s="50"/>
      <c r="IT577" s="50"/>
      <c r="IU577" s="50"/>
      <c r="IV577" s="50"/>
    </row>
    <row r="578" spans="1:256" s="249" customFormat="1" x14ac:dyDescent="0.2">
      <c r="A578" s="246"/>
      <c r="B578" s="233"/>
      <c r="C578" s="242"/>
      <c r="D578" s="50"/>
      <c r="E578" s="248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  <c r="CG578" s="50"/>
      <c r="CH578" s="50"/>
      <c r="CI578" s="50"/>
      <c r="CJ578" s="50"/>
      <c r="CK578" s="50"/>
      <c r="CL578" s="50"/>
      <c r="CM578" s="50"/>
      <c r="CN578" s="50"/>
      <c r="CO578" s="50"/>
      <c r="CP578" s="50"/>
      <c r="CQ578" s="50"/>
      <c r="CR578" s="50"/>
      <c r="CS578" s="50"/>
      <c r="CT578" s="50"/>
      <c r="CU578" s="50"/>
      <c r="CV578" s="50"/>
      <c r="CW578" s="50"/>
      <c r="CX578" s="50"/>
      <c r="CY578" s="50"/>
      <c r="CZ578" s="50"/>
      <c r="DA578" s="50"/>
      <c r="DB578" s="50"/>
      <c r="DC578" s="50"/>
      <c r="DD578" s="50"/>
      <c r="DE578" s="50"/>
      <c r="DF578" s="50"/>
      <c r="DG578" s="50"/>
      <c r="DH578" s="50"/>
      <c r="DI578" s="50"/>
      <c r="DJ578" s="50"/>
      <c r="DK578" s="50"/>
      <c r="DL578" s="50"/>
      <c r="DM578" s="50"/>
      <c r="DN578" s="50"/>
      <c r="DO578" s="50"/>
      <c r="DP578" s="50"/>
      <c r="DQ578" s="50"/>
      <c r="DR578" s="50"/>
      <c r="DS578" s="50"/>
      <c r="DT578" s="50"/>
      <c r="DU578" s="50"/>
      <c r="DV578" s="50"/>
      <c r="DW578" s="50"/>
      <c r="DX578" s="50"/>
      <c r="DY578" s="50"/>
      <c r="DZ578" s="50"/>
      <c r="EA578" s="50"/>
      <c r="EB578" s="50"/>
      <c r="EC578" s="50"/>
      <c r="ED578" s="50"/>
      <c r="EE578" s="50"/>
      <c r="EF578" s="50"/>
      <c r="EG578" s="50"/>
      <c r="EH578" s="50"/>
      <c r="EI578" s="50"/>
      <c r="EJ578" s="50"/>
      <c r="EK578" s="50"/>
      <c r="EL578" s="50"/>
      <c r="EM578" s="50"/>
      <c r="EN578" s="50"/>
      <c r="EO578" s="50"/>
      <c r="EP578" s="50"/>
      <c r="EQ578" s="50"/>
      <c r="ER578" s="50"/>
      <c r="ES578" s="50"/>
      <c r="ET578" s="50"/>
      <c r="EU578" s="50"/>
      <c r="EV578" s="50"/>
      <c r="EW578" s="50"/>
      <c r="EX578" s="50"/>
      <c r="EY578" s="50"/>
      <c r="EZ578" s="50"/>
      <c r="FA578" s="50"/>
      <c r="FB578" s="50"/>
      <c r="FC578" s="50"/>
      <c r="FD578" s="50"/>
      <c r="FE578" s="50"/>
      <c r="FF578" s="50"/>
      <c r="FG578" s="50"/>
      <c r="FH578" s="50"/>
      <c r="FI578" s="50"/>
      <c r="FJ578" s="50"/>
      <c r="FK578" s="50"/>
      <c r="FL578" s="50"/>
      <c r="FM578" s="50"/>
      <c r="FN578" s="50"/>
      <c r="FO578" s="50"/>
      <c r="FP578" s="50"/>
      <c r="FQ578" s="50"/>
      <c r="FR578" s="50"/>
      <c r="FS578" s="50"/>
      <c r="FT578" s="50"/>
      <c r="FU578" s="50"/>
      <c r="FV578" s="50"/>
      <c r="FW578" s="50"/>
      <c r="FX578" s="50"/>
      <c r="FY578" s="50"/>
      <c r="FZ578" s="50"/>
      <c r="GA578" s="50"/>
      <c r="GB578" s="50"/>
      <c r="GC578" s="50"/>
      <c r="GD578" s="50"/>
      <c r="GE578" s="50"/>
      <c r="GF578" s="50"/>
      <c r="GG578" s="50"/>
      <c r="GH578" s="50"/>
      <c r="GI578" s="50"/>
      <c r="GJ578" s="50"/>
      <c r="GK578" s="50"/>
      <c r="GL578" s="50"/>
      <c r="GM578" s="50"/>
      <c r="GN578" s="50"/>
      <c r="GO578" s="50"/>
      <c r="GP578" s="50"/>
      <c r="GQ578" s="50"/>
      <c r="GR578" s="50"/>
      <c r="GS578" s="50"/>
      <c r="GT578" s="50"/>
      <c r="GU578" s="50"/>
      <c r="GV578" s="50"/>
      <c r="GW578" s="50"/>
      <c r="GX578" s="50"/>
      <c r="GY578" s="50"/>
      <c r="GZ578" s="50"/>
      <c r="HA578" s="50"/>
      <c r="HB578" s="50"/>
      <c r="HC578" s="50"/>
      <c r="HD578" s="50"/>
      <c r="HE578" s="50"/>
      <c r="HF578" s="50"/>
      <c r="HG578" s="50"/>
      <c r="HH578" s="50"/>
      <c r="HI578" s="50"/>
      <c r="HJ578" s="50"/>
      <c r="HK578" s="50"/>
      <c r="HL578" s="50"/>
      <c r="HM578" s="50"/>
      <c r="HN578" s="50"/>
      <c r="HO578" s="50"/>
      <c r="HP578" s="50"/>
      <c r="HQ578" s="50"/>
      <c r="HR578" s="50"/>
      <c r="HS578" s="50"/>
      <c r="HT578" s="50"/>
      <c r="HU578" s="50"/>
      <c r="HV578" s="50"/>
      <c r="HW578" s="50"/>
      <c r="HX578" s="50"/>
      <c r="HY578" s="50"/>
      <c r="HZ578" s="50"/>
      <c r="IA578" s="50"/>
      <c r="IB578" s="50"/>
      <c r="IC578" s="50"/>
      <c r="ID578" s="50"/>
      <c r="IE578" s="50"/>
      <c r="IF578" s="50"/>
      <c r="IG578" s="50"/>
      <c r="IH578" s="50"/>
      <c r="II578" s="50"/>
      <c r="IJ578" s="50"/>
      <c r="IK578" s="50"/>
      <c r="IL578" s="50"/>
      <c r="IM578" s="50"/>
      <c r="IN578" s="50"/>
      <c r="IO578" s="50"/>
      <c r="IP578" s="50"/>
      <c r="IQ578" s="50"/>
      <c r="IR578" s="50"/>
      <c r="IS578" s="50"/>
      <c r="IT578" s="50"/>
      <c r="IU578" s="50"/>
      <c r="IV578" s="50"/>
    </row>
    <row r="579" spans="1:256" s="249" customFormat="1" x14ac:dyDescent="0.2">
      <c r="A579" s="246"/>
      <c r="B579" s="233"/>
      <c r="C579" s="242"/>
      <c r="D579" s="50"/>
      <c r="E579" s="248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  <c r="CG579" s="50"/>
      <c r="CH579" s="50"/>
      <c r="CI579" s="50"/>
      <c r="CJ579" s="50"/>
      <c r="CK579" s="50"/>
      <c r="CL579" s="50"/>
      <c r="CM579" s="50"/>
      <c r="CN579" s="50"/>
      <c r="CO579" s="50"/>
      <c r="CP579" s="50"/>
      <c r="CQ579" s="50"/>
      <c r="CR579" s="50"/>
      <c r="CS579" s="50"/>
      <c r="CT579" s="50"/>
      <c r="CU579" s="50"/>
      <c r="CV579" s="50"/>
      <c r="CW579" s="50"/>
      <c r="CX579" s="50"/>
      <c r="CY579" s="50"/>
      <c r="CZ579" s="50"/>
      <c r="DA579" s="50"/>
      <c r="DB579" s="50"/>
      <c r="DC579" s="50"/>
      <c r="DD579" s="50"/>
      <c r="DE579" s="50"/>
      <c r="DF579" s="50"/>
      <c r="DG579" s="50"/>
      <c r="DH579" s="50"/>
      <c r="DI579" s="50"/>
      <c r="DJ579" s="50"/>
      <c r="DK579" s="50"/>
      <c r="DL579" s="50"/>
      <c r="DM579" s="50"/>
      <c r="DN579" s="50"/>
      <c r="DO579" s="50"/>
      <c r="DP579" s="50"/>
      <c r="DQ579" s="50"/>
      <c r="DR579" s="50"/>
      <c r="DS579" s="50"/>
      <c r="DT579" s="50"/>
      <c r="DU579" s="50"/>
      <c r="DV579" s="50"/>
      <c r="DW579" s="50"/>
      <c r="DX579" s="50"/>
      <c r="DY579" s="50"/>
      <c r="DZ579" s="50"/>
      <c r="EA579" s="50"/>
      <c r="EB579" s="50"/>
      <c r="EC579" s="50"/>
      <c r="ED579" s="50"/>
      <c r="EE579" s="50"/>
      <c r="EF579" s="50"/>
      <c r="EG579" s="50"/>
      <c r="EH579" s="50"/>
      <c r="EI579" s="50"/>
      <c r="EJ579" s="50"/>
      <c r="EK579" s="50"/>
      <c r="EL579" s="50"/>
      <c r="EM579" s="50"/>
      <c r="EN579" s="50"/>
      <c r="EO579" s="50"/>
      <c r="EP579" s="50"/>
      <c r="EQ579" s="50"/>
      <c r="ER579" s="50"/>
      <c r="ES579" s="50"/>
      <c r="ET579" s="50"/>
      <c r="EU579" s="50"/>
      <c r="EV579" s="50"/>
      <c r="EW579" s="50"/>
      <c r="EX579" s="50"/>
      <c r="EY579" s="50"/>
      <c r="EZ579" s="50"/>
      <c r="FA579" s="50"/>
      <c r="FB579" s="50"/>
      <c r="FC579" s="50"/>
      <c r="FD579" s="50"/>
      <c r="FE579" s="50"/>
      <c r="FF579" s="50"/>
      <c r="FG579" s="50"/>
      <c r="FH579" s="50"/>
      <c r="FI579" s="50"/>
      <c r="FJ579" s="50"/>
      <c r="FK579" s="50"/>
      <c r="FL579" s="50"/>
      <c r="FM579" s="50"/>
      <c r="FN579" s="50"/>
      <c r="FO579" s="50"/>
      <c r="FP579" s="50"/>
      <c r="FQ579" s="50"/>
      <c r="FR579" s="50"/>
      <c r="FS579" s="50"/>
      <c r="FT579" s="50"/>
      <c r="FU579" s="50"/>
      <c r="FV579" s="50"/>
      <c r="FW579" s="50"/>
      <c r="FX579" s="50"/>
      <c r="FY579" s="50"/>
      <c r="FZ579" s="50"/>
      <c r="GA579" s="50"/>
      <c r="GB579" s="50"/>
      <c r="GC579" s="50"/>
      <c r="GD579" s="50"/>
      <c r="GE579" s="50"/>
      <c r="GF579" s="50"/>
      <c r="GG579" s="50"/>
      <c r="GH579" s="50"/>
      <c r="GI579" s="50"/>
      <c r="GJ579" s="50"/>
      <c r="GK579" s="50"/>
      <c r="GL579" s="50"/>
      <c r="GM579" s="50"/>
      <c r="GN579" s="50"/>
      <c r="GO579" s="50"/>
      <c r="GP579" s="50"/>
      <c r="GQ579" s="50"/>
      <c r="GR579" s="50"/>
      <c r="GS579" s="50"/>
      <c r="GT579" s="50"/>
      <c r="GU579" s="50"/>
      <c r="GV579" s="50"/>
      <c r="GW579" s="50"/>
      <c r="GX579" s="50"/>
      <c r="GY579" s="50"/>
      <c r="GZ579" s="50"/>
      <c r="HA579" s="50"/>
      <c r="HB579" s="50"/>
      <c r="HC579" s="50"/>
      <c r="HD579" s="50"/>
      <c r="HE579" s="50"/>
      <c r="HF579" s="50"/>
      <c r="HG579" s="50"/>
      <c r="HH579" s="50"/>
      <c r="HI579" s="50"/>
      <c r="HJ579" s="50"/>
      <c r="HK579" s="50"/>
      <c r="HL579" s="50"/>
      <c r="HM579" s="50"/>
      <c r="HN579" s="50"/>
      <c r="HO579" s="50"/>
      <c r="HP579" s="50"/>
      <c r="HQ579" s="50"/>
      <c r="HR579" s="50"/>
      <c r="HS579" s="50"/>
      <c r="HT579" s="50"/>
      <c r="HU579" s="50"/>
      <c r="HV579" s="50"/>
      <c r="HW579" s="50"/>
      <c r="HX579" s="50"/>
      <c r="HY579" s="50"/>
      <c r="HZ579" s="50"/>
      <c r="IA579" s="50"/>
      <c r="IB579" s="50"/>
      <c r="IC579" s="50"/>
      <c r="ID579" s="50"/>
      <c r="IE579" s="50"/>
      <c r="IF579" s="50"/>
      <c r="IG579" s="50"/>
      <c r="IH579" s="50"/>
      <c r="II579" s="50"/>
      <c r="IJ579" s="50"/>
      <c r="IK579" s="50"/>
      <c r="IL579" s="50"/>
      <c r="IM579" s="50"/>
      <c r="IN579" s="50"/>
      <c r="IO579" s="50"/>
      <c r="IP579" s="50"/>
      <c r="IQ579" s="50"/>
      <c r="IR579" s="50"/>
      <c r="IS579" s="50"/>
      <c r="IT579" s="50"/>
      <c r="IU579" s="50"/>
      <c r="IV579" s="50"/>
    </row>
    <row r="580" spans="1:256" s="249" customFormat="1" x14ac:dyDescent="0.2">
      <c r="A580" s="246"/>
      <c r="B580" s="233"/>
      <c r="C580" s="242"/>
      <c r="D580" s="50"/>
      <c r="E580" s="248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  <c r="CG580" s="50"/>
      <c r="CH580" s="50"/>
      <c r="CI580" s="50"/>
      <c r="CJ580" s="50"/>
      <c r="CK580" s="50"/>
      <c r="CL580" s="50"/>
      <c r="CM580" s="50"/>
      <c r="CN580" s="50"/>
      <c r="CO580" s="50"/>
      <c r="CP580" s="50"/>
      <c r="CQ580" s="50"/>
      <c r="CR580" s="50"/>
      <c r="CS580" s="50"/>
      <c r="CT580" s="50"/>
      <c r="CU580" s="50"/>
      <c r="CV580" s="50"/>
      <c r="CW580" s="50"/>
      <c r="CX580" s="50"/>
      <c r="CY580" s="50"/>
      <c r="CZ580" s="50"/>
      <c r="DA580" s="50"/>
      <c r="DB580" s="50"/>
      <c r="DC580" s="50"/>
      <c r="DD580" s="50"/>
      <c r="DE580" s="50"/>
      <c r="DF580" s="50"/>
      <c r="DG580" s="50"/>
      <c r="DH580" s="50"/>
      <c r="DI580" s="50"/>
      <c r="DJ580" s="50"/>
      <c r="DK580" s="50"/>
      <c r="DL580" s="50"/>
      <c r="DM580" s="50"/>
      <c r="DN580" s="50"/>
      <c r="DO580" s="50"/>
      <c r="DP580" s="50"/>
      <c r="DQ580" s="50"/>
      <c r="DR580" s="50"/>
      <c r="DS580" s="50"/>
      <c r="DT580" s="50"/>
      <c r="DU580" s="50"/>
      <c r="DV580" s="50"/>
      <c r="DW580" s="50"/>
      <c r="DX580" s="50"/>
      <c r="DY580" s="50"/>
      <c r="DZ580" s="50"/>
      <c r="EA580" s="50"/>
      <c r="EB580" s="50"/>
      <c r="EC580" s="50"/>
      <c r="ED580" s="50"/>
      <c r="EE580" s="50"/>
      <c r="EF580" s="50"/>
      <c r="EG580" s="50"/>
      <c r="EH580" s="50"/>
      <c r="EI580" s="50"/>
      <c r="EJ580" s="50"/>
      <c r="EK580" s="50"/>
      <c r="EL580" s="50"/>
      <c r="EM580" s="50"/>
      <c r="EN580" s="50"/>
      <c r="EO580" s="50"/>
      <c r="EP580" s="50"/>
      <c r="EQ580" s="50"/>
      <c r="ER580" s="50"/>
      <c r="ES580" s="50"/>
      <c r="ET580" s="50"/>
      <c r="EU580" s="50"/>
      <c r="EV580" s="50"/>
      <c r="EW580" s="50"/>
      <c r="EX580" s="50"/>
      <c r="EY580" s="50"/>
      <c r="EZ580" s="50"/>
      <c r="FA580" s="50"/>
      <c r="FB580" s="50"/>
      <c r="FC580" s="50"/>
      <c r="FD580" s="50"/>
      <c r="FE580" s="50"/>
      <c r="FF580" s="50"/>
      <c r="FG580" s="50"/>
      <c r="FH580" s="50"/>
      <c r="FI580" s="50"/>
      <c r="FJ580" s="50"/>
      <c r="FK580" s="50"/>
      <c r="FL580" s="50"/>
      <c r="FM580" s="50"/>
      <c r="FN580" s="50"/>
      <c r="FO580" s="50"/>
      <c r="FP580" s="50"/>
      <c r="FQ580" s="50"/>
      <c r="FR580" s="50"/>
      <c r="FS580" s="50"/>
      <c r="FT580" s="50"/>
      <c r="FU580" s="50"/>
      <c r="FV580" s="50"/>
      <c r="FW580" s="50"/>
      <c r="FX580" s="50"/>
      <c r="FY580" s="50"/>
      <c r="FZ580" s="50"/>
      <c r="GA580" s="50"/>
      <c r="GB580" s="50"/>
      <c r="GC580" s="50"/>
      <c r="GD580" s="50"/>
      <c r="GE580" s="50"/>
      <c r="GF580" s="50"/>
      <c r="GG580" s="50"/>
      <c r="GH580" s="50"/>
      <c r="GI580" s="50"/>
      <c r="GJ580" s="50"/>
      <c r="GK580" s="50"/>
      <c r="GL580" s="50"/>
      <c r="GM580" s="50"/>
      <c r="GN580" s="50"/>
      <c r="GO580" s="50"/>
      <c r="GP580" s="50"/>
      <c r="GQ580" s="50"/>
      <c r="GR580" s="50"/>
      <c r="GS580" s="50"/>
      <c r="GT580" s="50"/>
      <c r="GU580" s="50"/>
      <c r="GV580" s="50"/>
      <c r="GW580" s="50"/>
      <c r="GX580" s="50"/>
      <c r="GY580" s="50"/>
      <c r="GZ580" s="50"/>
      <c r="HA580" s="50"/>
      <c r="HB580" s="50"/>
      <c r="HC580" s="50"/>
      <c r="HD580" s="50"/>
      <c r="HE580" s="50"/>
      <c r="HF580" s="50"/>
      <c r="HG580" s="50"/>
      <c r="HH580" s="50"/>
      <c r="HI580" s="50"/>
      <c r="HJ580" s="50"/>
      <c r="HK580" s="50"/>
      <c r="HL580" s="50"/>
      <c r="HM580" s="50"/>
      <c r="HN580" s="50"/>
      <c r="HO580" s="50"/>
      <c r="HP580" s="50"/>
      <c r="HQ580" s="50"/>
      <c r="HR580" s="50"/>
      <c r="HS580" s="50"/>
      <c r="HT580" s="50"/>
      <c r="HU580" s="50"/>
      <c r="HV580" s="50"/>
      <c r="HW580" s="50"/>
      <c r="HX580" s="50"/>
      <c r="HY580" s="50"/>
      <c r="HZ580" s="50"/>
      <c r="IA580" s="50"/>
      <c r="IB580" s="50"/>
      <c r="IC580" s="50"/>
      <c r="ID580" s="50"/>
      <c r="IE580" s="50"/>
      <c r="IF580" s="50"/>
      <c r="IG580" s="50"/>
      <c r="IH580" s="50"/>
      <c r="II580" s="50"/>
      <c r="IJ580" s="50"/>
      <c r="IK580" s="50"/>
      <c r="IL580" s="50"/>
      <c r="IM580" s="50"/>
      <c r="IN580" s="50"/>
      <c r="IO580" s="50"/>
      <c r="IP580" s="50"/>
      <c r="IQ580" s="50"/>
      <c r="IR580" s="50"/>
      <c r="IS580" s="50"/>
      <c r="IT580" s="50"/>
      <c r="IU580" s="50"/>
      <c r="IV580" s="50"/>
    </row>
    <row r="581" spans="1:256" s="249" customFormat="1" x14ac:dyDescent="0.2">
      <c r="A581" s="246"/>
      <c r="B581" s="233"/>
      <c r="C581" s="242"/>
      <c r="D581" s="50"/>
      <c r="E581" s="248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  <c r="CG581" s="50"/>
      <c r="CH581" s="50"/>
      <c r="CI581" s="50"/>
      <c r="CJ581" s="50"/>
      <c r="CK581" s="50"/>
      <c r="CL581" s="50"/>
      <c r="CM581" s="50"/>
      <c r="CN581" s="50"/>
      <c r="CO581" s="50"/>
      <c r="CP581" s="50"/>
      <c r="CQ581" s="50"/>
      <c r="CR581" s="50"/>
      <c r="CS581" s="50"/>
      <c r="CT581" s="50"/>
      <c r="CU581" s="50"/>
      <c r="CV581" s="50"/>
      <c r="CW581" s="50"/>
      <c r="CX581" s="50"/>
      <c r="CY581" s="50"/>
      <c r="CZ581" s="50"/>
      <c r="DA581" s="50"/>
      <c r="DB581" s="50"/>
      <c r="DC581" s="50"/>
      <c r="DD581" s="50"/>
      <c r="DE581" s="50"/>
      <c r="DF581" s="50"/>
      <c r="DG581" s="50"/>
      <c r="DH581" s="50"/>
      <c r="DI581" s="50"/>
      <c r="DJ581" s="50"/>
      <c r="DK581" s="50"/>
      <c r="DL581" s="50"/>
      <c r="DM581" s="50"/>
      <c r="DN581" s="50"/>
      <c r="DO581" s="50"/>
      <c r="DP581" s="50"/>
      <c r="DQ581" s="50"/>
      <c r="DR581" s="50"/>
      <c r="DS581" s="50"/>
      <c r="DT581" s="50"/>
      <c r="DU581" s="50"/>
      <c r="DV581" s="50"/>
      <c r="DW581" s="50"/>
      <c r="DX581" s="50"/>
      <c r="DY581" s="50"/>
      <c r="DZ581" s="50"/>
      <c r="EA581" s="50"/>
      <c r="EB581" s="50"/>
      <c r="EC581" s="50"/>
      <c r="ED581" s="50"/>
      <c r="EE581" s="50"/>
      <c r="EF581" s="50"/>
      <c r="EG581" s="50"/>
      <c r="EH581" s="50"/>
      <c r="EI581" s="50"/>
      <c r="EJ581" s="50"/>
      <c r="EK581" s="50"/>
      <c r="EL581" s="50"/>
      <c r="EM581" s="50"/>
      <c r="EN581" s="50"/>
      <c r="EO581" s="50"/>
      <c r="EP581" s="50"/>
      <c r="EQ581" s="50"/>
      <c r="ER581" s="50"/>
      <c r="ES581" s="50"/>
      <c r="ET581" s="50"/>
      <c r="EU581" s="50"/>
      <c r="EV581" s="50"/>
      <c r="EW581" s="50"/>
      <c r="EX581" s="50"/>
      <c r="EY581" s="50"/>
      <c r="EZ581" s="50"/>
      <c r="FA581" s="50"/>
      <c r="FB581" s="50"/>
      <c r="FC581" s="50"/>
      <c r="FD581" s="50"/>
      <c r="FE581" s="50"/>
      <c r="FF581" s="50"/>
      <c r="FG581" s="50"/>
      <c r="FH581" s="50"/>
      <c r="FI581" s="50"/>
      <c r="FJ581" s="50"/>
      <c r="FK581" s="50"/>
      <c r="FL581" s="50"/>
      <c r="FM581" s="50"/>
      <c r="FN581" s="50"/>
      <c r="FO581" s="50"/>
      <c r="FP581" s="50"/>
      <c r="FQ581" s="50"/>
      <c r="FR581" s="50"/>
      <c r="FS581" s="50"/>
      <c r="FT581" s="50"/>
      <c r="FU581" s="50"/>
      <c r="FV581" s="50"/>
      <c r="FW581" s="50"/>
      <c r="FX581" s="50"/>
      <c r="FY581" s="50"/>
      <c r="FZ581" s="50"/>
      <c r="GA581" s="50"/>
      <c r="GB581" s="50"/>
      <c r="GC581" s="50"/>
      <c r="GD581" s="50"/>
      <c r="GE581" s="50"/>
      <c r="GF581" s="50"/>
      <c r="GG581" s="50"/>
      <c r="GH581" s="50"/>
      <c r="GI581" s="50"/>
      <c r="GJ581" s="50"/>
      <c r="GK581" s="50"/>
      <c r="GL581" s="50"/>
      <c r="GM581" s="50"/>
      <c r="GN581" s="50"/>
      <c r="GO581" s="50"/>
      <c r="GP581" s="50"/>
      <c r="GQ581" s="50"/>
      <c r="GR581" s="50"/>
      <c r="GS581" s="50"/>
      <c r="GT581" s="50"/>
      <c r="GU581" s="50"/>
      <c r="GV581" s="50"/>
      <c r="GW581" s="50"/>
      <c r="GX581" s="50"/>
      <c r="GY581" s="50"/>
      <c r="GZ581" s="50"/>
      <c r="HA581" s="50"/>
      <c r="HB581" s="50"/>
      <c r="HC581" s="50"/>
      <c r="HD581" s="50"/>
      <c r="HE581" s="50"/>
      <c r="HF581" s="50"/>
      <c r="HG581" s="50"/>
      <c r="HH581" s="50"/>
      <c r="HI581" s="50"/>
      <c r="HJ581" s="50"/>
      <c r="HK581" s="50"/>
      <c r="HL581" s="50"/>
      <c r="HM581" s="50"/>
      <c r="HN581" s="50"/>
      <c r="HO581" s="50"/>
      <c r="HP581" s="50"/>
      <c r="HQ581" s="50"/>
      <c r="HR581" s="50"/>
      <c r="HS581" s="50"/>
      <c r="HT581" s="50"/>
      <c r="HU581" s="50"/>
      <c r="HV581" s="50"/>
      <c r="HW581" s="50"/>
      <c r="HX581" s="50"/>
      <c r="HY581" s="50"/>
      <c r="HZ581" s="50"/>
      <c r="IA581" s="50"/>
      <c r="IB581" s="50"/>
      <c r="IC581" s="50"/>
      <c r="ID581" s="50"/>
      <c r="IE581" s="50"/>
      <c r="IF581" s="50"/>
      <c r="IG581" s="50"/>
      <c r="IH581" s="50"/>
      <c r="II581" s="50"/>
      <c r="IJ581" s="50"/>
      <c r="IK581" s="50"/>
      <c r="IL581" s="50"/>
      <c r="IM581" s="50"/>
      <c r="IN581" s="50"/>
      <c r="IO581" s="50"/>
      <c r="IP581" s="50"/>
      <c r="IQ581" s="50"/>
      <c r="IR581" s="50"/>
      <c r="IS581" s="50"/>
      <c r="IT581" s="50"/>
      <c r="IU581" s="50"/>
      <c r="IV581" s="50"/>
    </row>
    <row r="582" spans="1:256" s="249" customFormat="1" x14ac:dyDescent="0.2">
      <c r="A582" s="246"/>
      <c r="B582" s="233"/>
      <c r="C582" s="242"/>
      <c r="D582" s="50"/>
      <c r="E582" s="248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  <c r="CG582" s="50"/>
      <c r="CH582" s="50"/>
      <c r="CI582" s="50"/>
      <c r="CJ582" s="50"/>
      <c r="CK582" s="50"/>
      <c r="CL582" s="50"/>
      <c r="CM582" s="50"/>
      <c r="CN582" s="50"/>
      <c r="CO582" s="50"/>
      <c r="CP582" s="50"/>
      <c r="CQ582" s="50"/>
      <c r="CR582" s="50"/>
      <c r="CS582" s="50"/>
      <c r="CT582" s="50"/>
      <c r="CU582" s="50"/>
      <c r="CV582" s="50"/>
      <c r="CW582" s="50"/>
      <c r="CX582" s="50"/>
      <c r="CY582" s="50"/>
      <c r="CZ582" s="50"/>
      <c r="DA582" s="50"/>
      <c r="DB582" s="50"/>
      <c r="DC582" s="50"/>
      <c r="DD582" s="50"/>
      <c r="DE582" s="50"/>
      <c r="DF582" s="50"/>
      <c r="DG582" s="50"/>
      <c r="DH582" s="50"/>
      <c r="DI582" s="50"/>
      <c r="DJ582" s="50"/>
      <c r="DK582" s="50"/>
      <c r="DL582" s="50"/>
      <c r="DM582" s="50"/>
      <c r="DN582" s="50"/>
      <c r="DO582" s="50"/>
      <c r="DP582" s="50"/>
      <c r="DQ582" s="50"/>
      <c r="DR582" s="50"/>
      <c r="DS582" s="50"/>
      <c r="DT582" s="50"/>
      <c r="DU582" s="50"/>
      <c r="DV582" s="50"/>
      <c r="DW582" s="50"/>
      <c r="DX582" s="50"/>
      <c r="DY582" s="50"/>
      <c r="DZ582" s="50"/>
      <c r="EA582" s="50"/>
      <c r="EB582" s="50"/>
      <c r="EC582" s="50"/>
      <c r="ED582" s="50"/>
      <c r="EE582" s="50"/>
      <c r="EF582" s="50"/>
      <c r="EG582" s="50"/>
      <c r="EH582" s="50"/>
      <c r="EI582" s="50"/>
      <c r="EJ582" s="50"/>
      <c r="EK582" s="50"/>
      <c r="EL582" s="50"/>
      <c r="EM582" s="50"/>
      <c r="EN582" s="50"/>
      <c r="EO582" s="50"/>
      <c r="EP582" s="50"/>
      <c r="EQ582" s="50"/>
      <c r="ER582" s="50"/>
      <c r="ES582" s="50"/>
      <c r="ET582" s="50"/>
      <c r="EU582" s="50"/>
      <c r="EV582" s="50"/>
      <c r="EW582" s="50"/>
      <c r="EX582" s="50"/>
      <c r="EY582" s="50"/>
      <c r="EZ582" s="50"/>
      <c r="FA582" s="50"/>
      <c r="FB582" s="50"/>
      <c r="FC582" s="50"/>
      <c r="FD582" s="50"/>
      <c r="FE582" s="50"/>
      <c r="FF582" s="50"/>
      <c r="FG582" s="50"/>
      <c r="FH582" s="50"/>
      <c r="FI582" s="50"/>
      <c r="FJ582" s="50"/>
      <c r="FK582" s="50"/>
      <c r="FL582" s="50"/>
      <c r="FM582" s="50"/>
      <c r="FN582" s="50"/>
      <c r="FO582" s="50"/>
      <c r="FP582" s="50"/>
      <c r="FQ582" s="50"/>
      <c r="FR582" s="50"/>
      <c r="FS582" s="50"/>
      <c r="FT582" s="50"/>
      <c r="FU582" s="50"/>
      <c r="FV582" s="50"/>
      <c r="FW582" s="50"/>
      <c r="FX582" s="50"/>
      <c r="FY582" s="50"/>
      <c r="FZ582" s="50"/>
      <c r="GA582" s="50"/>
      <c r="GB582" s="50"/>
      <c r="GC582" s="50"/>
      <c r="GD582" s="50"/>
      <c r="GE582" s="50"/>
      <c r="GF582" s="50"/>
      <c r="GG582" s="50"/>
      <c r="GH582" s="50"/>
      <c r="GI582" s="50"/>
      <c r="GJ582" s="50"/>
      <c r="GK582" s="50"/>
      <c r="GL582" s="50"/>
      <c r="GM582" s="50"/>
      <c r="GN582" s="50"/>
      <c r="GO582" s="50"/>
      <c r="GP582" s="50"/>
      <c r="GQ582" s="50"/>
      <c r="GR582" s="50"/>
      <c r="GS582" s="50"/>
      <c r="GT582" s="50"/>
      <c r="GU582" s="50"/>
      <c r="GV582" s="50"/>
      <c r="GW582" s="50"/>
      <c r="GX582" s="50"/>
      <c r="GY582" s="50"/>
      <c r="GZ582" s="50"/>
      <c r="HA582" s="50"/>
      <c r="HB582" s="50"/>
      <c r="HC582" s="50"/>
      <c r="HD582" s="50"/>
      <c r="HE582" s="50"/>
      <c r="HF582" s="50"/>
      <c r="HG582" s="50"/>
      <c r="HH582" s="50"/>
      <c r="HI582" s="50"/>
      <c r="HJ582" s="50"/>
      <c r="HK582" s="50"/>
      <c r="HL582" s="50"/>
      <c r="HM582" s="50"/>
      <c r="HN582" s="50"/>
      <c r="HO582" s="50"/>
      <c r="HP582" s="50"/>
      <c r="HQ582" s="50"/>
      <c r="HR582" s="50"/>
      <c r="HS582" s="50"/>
      <c r="HT582" s="50"/>
      <c r="HU582" s="50"/>
      <c r="HV582" s="50"/>
      <c r="HW582" s="50"/>
      <c r="HX582" s="50"/>
      <c r="HY582" s="50"/>
      <c r="HZ582" s="50"/>
      <c r="IA582" s="50"/>
      <c r="IB582" s="50"/>
      <c r="IC582" s="50"/>
      <c r="ID582" s="50"/>
      <c r="IE582" s="50"/>
      <c r="IF582" s="50"/>
      <c r="IG582" s="50"/>
      <c r="IH582" s="50"/>
      <c r="II582" s="50"/>
      <c r="IJ582" s="50"/>
      <c r="IK582" s="50"/>
      <c r="IL582" s="50"/>
      <c r="IM582" s="50"/>
      <c r="IN582" s="50"/>
      <c r="IO582" s="50"/>
      <c r="IP582" s="50"/>
      <c r="IQ582" s="50"/>
      <c r="IR582" s="50"/>
      <c r="IS582" s="50"/>
      <c r="IT582" s="50"/>
      <c r="IU582" s="50"/>
      <c r="IV582" s="50"/>
    </row>
    <row r="583" spans="1:256" s="249" customFormat="1" x14ac:dyDescent="0.2">
      <c r="A583" s="246"/>
      <c r="B583" s="233"/>
      <c r="C583" s="242"/>
      <c r="D583" s="50"/>
      <c r="E583" s="248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  <c r="CG583" s="50"/>
      <c r="CH583" s="50"/>
      <c r="CI583" s="50"/>
      <c r="CJ583" s="50"/>
      <c r="CK583" s="50"/>
      <c r="CL583" s="50"/>
      <c r="CM583" s="50"/>
      <c r="CN583" s="50"/>
      <c r="CO583" s="50"/>
      <c r="CP583" s="50"/>
      <c r="CQ583" s="50"/>
      <c r="CR583" s="50"/>
      <c r="CS583" s="50"/>
      <c r="CT583" s="50"/>
      <c r="CU583" s="50"/>
      <c r="CV583" s="50"/>
      <c r="CW583" s="50"/>
      <c r="CX583" s="50"/>
      <c r="CY583" s="50"/>
      <c r="CZ583" s="50"/>
      <c r="DA583" s="50"/>
      <c r="DB583" s="50"/>
      <c r="DC583" s="50"/>
      <c r="DD583" s="50"/>
      <c r="DE583" s="50"/>
      <c r="DF583" s="50"/>
      <c r="DG583" s="50"/>
      <c r="DH583" s="50"/>
      <c r="DI583" s="50"/>
      <c r="DJ583" s="50"/>
      <c r="DK583" s="50"/>
      <c r="DL583" s="50"/>
      <c r="DM583" s="50"/>
      <c r="DN583" s="50"/>
      <c r="DO583" s="50"/>
      <c r="DP583" s="50"/>
      <c r="DQ583" s="50"/>
      <c r="DR583" s="50"/>
      <c r="DS583" s="50"/>
      <c r="DT583" s="50"/>
      <c r="DU583" s="50"/>
      <c r="DV583" s="50"/>
      <c r="DW583" s="50"/>
      <c r="DX583" s="50"/>
      <c r="DY583" s="50"/>
      <c r="DZ583" s="50"/>
      <c r="EA583" s="50"/>
      <c r="EB583" s="50"/>
      <c r="EC583" s="50"/>
      <c r="ED583" s="50"/>
      <c r="EE583" s="50"/>
      <c r="EF583" s="50"/>
      <c r="EG583" s="50"/>
      <c r="EH583" s="50"/>
      <c r="EI583" s="50"/>
      <c r="EJ583" s="50"/>
      <c r="EK583" s="50"/>
      <c r="EL583" s="50"/>
      <c r="EM583" s="50"/>
      <c r="EN583" s="50"/>
      <c r="EO583" s="50"/>
      <c r="EP583" s="50"/>
      <c r="EQ583" s="50"/>
      <c r="ER583" s="50"/>
      <c r="ES583" s="50"/>
      <c r="ET583" s="50"/>
      <c r="EU583" s="50"/>
      <c r="EV583" s="50"/>
      <c r="EW583" s="50"/>
      <c r="EX583" s="50"/>
      <c r="EY583" s="50"/>
      <c r="EZ583" s="50"/>
      <c r="FA583" s="50"/>
      <c r="FB583" s="50"/>
      <c r="FC583" s="50"/>
      <c r="FD583" s="50"/>
      <c r="FE583" s="50"/>
      <c r="FF583" s="50"/>
      <c r="FG583" s="50"/>
      <c r="FH583" s="50"/>
      <c r="FI583" s="50"/>
      <c r="FJ583" s="50"/>
      <c r="FK583" s="50"/>
      <c r="FL583" s="50"/>
      <c r="FM583" s="50"/>
      <c r="FN583" s="50"/>
      <c r="FO583" s="50"/>
      <c r="FP583" s="50"/>
      <c r="FQ583" s="50"/>
      <c r="FR583" s="50"/>
      <c r="FS583" s="50"/>
      <c r="FT583" s="50"/>
      <c r="FU583" s="50"/>
      <c r="FV583" s="50"/>
      <c r="FW583" s="50"/>
      <c r="FX583" s="50"/>
      <c r="FY583" s="50"/>
      <c r="FZ583" s="50"/>
      <c r="GA583" s="50"/>
      <c r="GB583" s="50"/>
      <c r="GC583" s="50"/>
      <c r="GD583" s="50"/>
      <c r="GE583" s="50"/>
      <c r="GF583" s="50"/>
      <c r="GG583" s="50"/>
      <c r="GH583" s="50"/>
      <c r="GI583" s="50"/>
      <c r="GJ583" s="50"/>
      <c r="GK583" s="50"/>
      <c r="GL583" s="50"/>
      <c r="GM583" s="50"/>
      <c r="GN583" s="50"/>
      <c r="GO583" s="50"/>
      <c r="GP583" s="50"/>
      <c r="GQ583" s="50"/>
      <c r="GR583" s="50"/>
      <c r="GS583" s="50"/>
      <c r="GT583" s="50"/>
      <c r="GU583" s="50"/>
      <c r="GV583" s="50"/>
      <c r="GW583" s="50"/>
      <c r="GX583" s="50"/>
      <c r="GY583" s="50"/>
      <c r="GZ583" s="50"/>
      <c r="HA583" s="50"/>
      <c r="HB583" s="50"/>
      <c r="HC583" s="50"/>
      <c r="HD583" s="50"/>
      <c r="HE583" s="50"/>
      <c r="HF583" s="50"/>
      <c r="HG583" s="50"/>
      <c r="HH583" s="50"/>
      <c r="HI583" s="50"/>
      <c r="HJ583" s="50"/>
      <c r="HK583" s="50"/>
      <c r="HL583" s="50"/>
      <c r="HM583" s="50"/>
      <c r="HN583" s="50"/>
      <c r="HO583" s="50"/>
      <c r="HP583" s="50"/>
      <c r="HQ583" s="50"/>
      <c r="HR583" s="50"/>
      <c r="HS583" s="50"/>
      <c r="HT583" s="50"/>
      <c r="HU583" s="50"/>
      <c r="HV583" s="50"/>
      <c r="HW583" s="50"/>
      <c r="HX583" s="50"/>
      <c r="HY583" s="50"/>
      <c r="HZ583" s="50"/>
      <c r="IA583" s="50"/>
      <c r="IB583" s="50"/>
      <c r="IC583" s="50"/>
      <c r="ID583" s="50"/>
      <c r="IE583" s="50"/>
      <c r="IF583" s="50"/>
      <c r="IG583" s="50"/>
      <c r="IH583" s="50"/>
      <c r="II583" s="50"/>
      <c r="IJ583" s="50"/>
      <c r="IK583" s="50"/>
      <c r="IL583" s="50"/>
      <c r="IM583" s="50"/>
      <c r="IN583" s="50"/>
      <c r="IO583" s="50"/>
      <c r="IP583" s="50"/>
      <c r="IQ583" s="50"/>
      <c r="IR583" s="50"/>
      <c r="IS583" s="50"/>
      <c r="IT583" s="50"/>
      <c r="IU583" s="50"/>
      <c r="IV583" s="50"/>
    </row>
    <row r="584" spans="1:256" s="249" customFormat="1" x14ac:dyDescent="0.2">
      <c r="A584" s="246"/>
      <c r="B584" s="233"/>
      <c r="C584" s="242"/>
      <c r="D584" s="50"/>
      <c r="E584" s="248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  <c r="CG584" s="50"/>
      <c r="CH584" s="50"/>
      <c r="CI584" s="50"/>
      <c r="CJ584" s="50"/>
      <c r="CK584" s="50"/>
      <c r="CL584" s="50"/>
      <c r="CM584" s="50"/>
      <c r="CN584" s="50"/>
      <c r="CO584" s="50"/>
      <c r="CP584" s="50"/>
      <c r="CQ584" s="50"/>
      <c r="CR584" s="50"/>
      <c r="CS584" s="50"/>
      <c r="CT584" s="50"/>
      <c r="CU584" s="50"/>
      <c r="CV584" s="50"/>
      <c r="CW584" s="50"/>
      <c r="CX584" s="50"/>
      <c r="CY584" s="50"/>
      <c r="CZ584" s="50"/>
      <c r="DA584" s="50"/>
      <c r="DB584" s="50"/>
      <c r="DC584" s="50"/>
      <c r="DD584" s="50"/>
      <c r="DE584" s="50"/>
      <c r="DF584" s="50"/>
      <c r="DG584" s="50"/>
      <c r="DH584" s="50"/>
      <c r="DI584" s="50"/>
      <c r="DJ584" s="50"/>
      <c r="DK584" s="50"/>
      <c r="DL584" s="50"/>
      <c r="DM584" s="50"/>
      <c r="DN584" s="50"/>
      <c r="DO584" s="50"/>
      <c r="DP584" s="50"/>
      <c r="DQ584" s="50"/>
      <c r="DR584" s="50"/>
      <c r="DS584" s="50"/>
      <c r="DT584" s="50"/>
      <c r="DU584" s="50"/>
      <c r="DV584" s="50"/>
      <c r="DW584" s="50"/>
      <c r="DX584" s="50"/>
      <c r="DY584" s="50"/>
      <c r="DZ584" s="50"/>
      <c r="EA584" s="50"/>
      <c r="EB584" s="50"/>
      <c r="EC584" s="50"/>
      <c r="ED584" s="50"/>
      <c r="EE584" s="50"/>
      <c r="EF584" s="50"/>
      <c r="EG584" s="50"/>
      <c r="EH584" s="50"/>
      <c r="EI584" s="50"/>
      <c r="EJ584" s="50"/>
      <c r="EK584" s="50"/>
      <c r="EL584" s="50"/>
      <c r="EM584" s="50"/>
      <c r="EN584" s="50"/>
      <c r="EO584" s="50"/>
      <c r="EP584" s="50"/>
      <c r="EQ584" s="50"/>
      <c r="ER584" s="50"/>
      <c r="ES584" s="50"/>
      <c r="ET584" s="50"/>
      <c r="EU584" s="50"/>
      <c r="EV584" s="50"/>
      <c r="EW584" s="50"/>
      <c r="EX584" s="50"/>
      <c r="EY584" s="50"/>
      <c r="EZ584" s="50"/>
      <c r="FA584" s="50"/>
      <c r="FB584" s="50"/>
      <c r="FC584" s="50"/>
      <c r="FD584" s="50"/>
      <c r="FE584" s="50"/>
      <c r="FF584" s="50"/>
      <c r="FG584" s="50"/>
      <c r="FH584" s="50"/>
      <c r="FI584" s="50"/>
      <c r="FJ584" s="50"/>
      <c r="FK584" s="50"/>
      <c r="FL584" s="50"/>
      <c r="FM584" s="50"/>
      <c r="FN584" s="50"/>
      <c r="FO584" s="50"/>
      <c r="FP584" s="50"/>
      <c r="FQ584" s="50"/>
      <c r="FR584" s="50"/>
      <c r="FS584" s="50"/>
      <c r="FT584" s="50"/>
      <c r="FU584" s="50"/>
      <c r="FV584" s="50"/>
      <c r="FW584" s="50"/>
      <c r="FX584" s="50"/>
      <c r="FY584" s="50"/>
      <c r="FZ584" s="50"/>
      <c r="GA584" s="50"/>
      <c r="GB584" s="50"/>
      <c r="GC584" s="50"/>
      <c r="GD584" s="50"/>
      <c r="GE584" s="50"/>
      <c r="GF584" s="50"/>
      <c r="GG584" s="50"/>
      <c r="GH584" s="50"/>
      <c r="GI584" s="50"/>
      <c r="GJ584" s="50"/>
      <c r="GK584" s="50"/>
      <c r="GL584" s="50"/>
      <c r="GM584" s="50"/>
      <c r="GN584" s="50"/>
      <c r="GO584" s="50"/>
      <c r="GP584" s="50"/>
      <c r="GQ584" s="50"/>
      <c r="GR584" s="50"/>
      <c r="GS584" s="50"/>
      <c r="GT584" s="50"/>
      <c r="GU584" s="50"/>
      <c r="GV584" s="50"/>
      <c r="GW584" s="50"/>
      <c r="GX584" s="50"/>
      <c r="GY584" s="50"/>
      <c r="GZ584" s="50"/>
      <c r="HA584" s="50"/>
      <c r="HB584" s="50"/>
      <c r="HC584" s="50"/>
      <c r="HD584" s="50"/>
      <c r="HE584" s="50"/>
      <c r="HF584" s="50"/>
      <c r="HG584" s="50"/>
      <c r="HH584" s="50"/>
      <c r="HI584" s="50"/>
      <c r="HJ584" s="50"/>
      <c r="HK584" s="50"/>
      <c r="HL584" s="50"/>
      <c r="HM584" s="50"/>
      <c r="HN584" s="50"/>
      <c r="HO584" s="50"/>
      <c r="HP584" s="50"/>
      <c r="HQ584" s="50"/>
      <c r="HR584" s="50"/>
      <c r="HS584" s="50"/>
      <c r="HT584" s="50"/>
      <c r="HU584" s="50"/>
      <c r="HV584" s="50"/>
      <c r="HW584" s="50"/>
      <c r="HX584" s="50"/>
      <c r="HY584" s="50"/>
      <c r="HZ584" s="50"/>
      <c r="IA584" s="50"/>
      <c r="IB584" s="50"/>
      <c r="IC584" s="50"/>
      <c r="ID584" s="50"/>
      <c r="IE584" s="50"/>
      <c r="IF584" s="50"/>
      <c r="IG584" s="50"/>
      <c r="IH584" s="50"/>
      <c r="II584" s="50"/>
      <c r="IJ584" s="50"/>
      <c r="IK584" s="50"/>
      <c r="IL584" s="50"/>
      <c r="IM584" s="50"/>
      <c r="IN584" s="50"/>
      <c r="IO584" s="50"/>
      <c r="IP584" s="50"/>
      <c r="IQ584" s="50"/>
      <c r="IR584" s="50"/>
      <c r="IS584" s="50"/>
      <c r="IT584" s="50"/>
      <c r="IU584" s="50"/>
      <c r="IV584" s="50"/>
    </row>
    <row r="585" spans="1:256" s="249" customFormat="1" x14ac:dyDescent="0.2">
      <c r="A585" s="246"/>
      <c r="B585" s="233"/>
      <c r="C585" s="242"/>
      <c r="D585" s="50"/>
      <c r="E585" s="248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  <c r="CG585" s="50"/>
      <c r="CH585" s="50"/>
      <c r="CI585" s="50"/>
      <c r="CJ585" s="50"/>
      <c r="CK585" s="50"/>
      <c r="CL585" s="50"/>
      <c r="CM585" s="50"/>
      <c r="CN585" s="50"/>
      <c r="CO585" s="50"/>
      <c r="CP585" s="50"/>
      <c r="CQ585" s="50"/>
      <c r="CR585" s="50"/>
      <c r="CS585" s="50"/>
      <c r="CT585" s="50"/>
      <c r="CU585" s="50"/>
      <c r="CV585" s="50"/>
      <c r="CW585" s="50"/>
      <c r="CX585" s="50"/>
      <c r="CY585" s="50"/>
      <c r="CZ585" s="50"/>
      <c r="DA585" s="50"/>
      <c r="DB585" s="50"/>
      <c r="DC585" s="50"/>
      <c r="DD585" s="50"/>
      <c r="DE585" s="50"/>
      <c r="DF585" s="50"/>
      <c r="DG585" s="50"/>
      <c r="DH585" s="50"/>
      <c r="DI585" s="50"/>
      <c r="DJ585" s="50"/>
      <c r="DK585" s="50"/>
      <c r="DL585" s="50"/>
      <c r="DM585" s="50"/>
      <c r="DN585" s="50"/>
      <c r="DO585" s="50"/>
      <c r="DP585" s="50"/>
      <c r="DQ585" s="50"/>
      <c r="DR585" s="50"/>
      <c r="DS585" s="50"/>
      <c r="DT585" s="50"/>
      <c r="DU585" s="50"/>
      <c r="DV585" s="50"/>
      <c r="DW585" s="50"/>
      <c r="DX585" s="50"/>
      <c r="DY585" s="50"/>
      <c r="DZ585" s="50"/>
      <c r="EA585" s="50"/>
      <c r="EB585" s="50"/>
      <c r="EC585" s="50"/>
      <c r="ED585" s="50"/>
      <c r="EE585" s="50"/>
      <c r="EF585" s="50"/>
      <c r="EG585" s="50"/>
      <c r="EH585" s="50"/>
      <c r="EI585" s="50"/>
      <c r="EJ585" s="50"/>
      <c r="EK585" s="50"/>
      <c r="EL585" s="50"/>
      <c r="EM585" s="50"/>
      <c r="EN585" s="50"/>
      <c r="EO585" s="50"/>
      <c r="EP585" s="50"/>
      <c r="EQ585" s="50"/>
      <c r="ER585" s="50"/>
      <c r="ES585" s="50"/>
      <c r="ET585" s="50"/>
      <c r="EU585" s="50"/>
      <c r="EV585" s="50"/>
      <c r="EW585" s="50"/>
      <c r="EX585" s="50"/>
      <c r="EY585" s="50"/>
      <c r="EZ585" s="50"/>
      <c r="FA585" s="50"/>
      <c r="FB585" s="50"/>
      <c r="FC585" s="50"/>
      <c r="FD585" s="50"/>
      <c r="FE585" s="50"/>
      <c r="FF585" s="50"/>
      <c r="FG585" s="50"/>
      <c r="FH585" s="50"/>
      <c r="FI585" s="50"/>
      <c r="FJ585" s="50"/>
      <c r="FK585" s="50"/>
      <c r="FL585" s="50"/>
      <c r="FM585" s="50"/>
      <c r="FN585" s="50"/>
      <c r="FO585" s="50"/>
      <c r="FP585" s="50"/>
      <c r="FQ585" s="50"/>
      <c r="FR585" s="50"/>
      <c r="FS585" s="50"/>
      <c r="FT585" s="50"/>
      <c r="FU585" s="50"/>
      <c r="FV585" s="50"/>
      <c r="FW585" s="50"/>
      <c r="FX585" s="50"/>
      <c r="FY585" s="50"/>
      <c r="FZ585" s="50"/>
      <c r="GA585" s="50"/>
      <c r="GB585" s="50"/>
      <c r="GC585" s="50"/>
      <c r="GD585" s="50"/>
      <c r="GE585" s="50"/>
      <c r="GF585" s="50"/>
      <c r="GG585" s="50"/>
      <c r="GH585" s="50"/>
      <c r="GI585" s="50"/>
      <c r="GJ585" s="50"/>
      <c r="GK585" s="50"/>
      <c r="GL585" s="50"/>
      <c r="GM585" s="50"/>
      <c r="GN585" s="50"/>
      <c r="GO585" s="50"/>
      <c r="GP585" s="50"/>
      <c r="GQ585" s="50"/>
      <c r="GR585" s="50"/>
      <c r="GS585" s="50"/>
      <c r="GT585" s="50"/>
      <c r="GU585" s="50"/>
      <c r="GV585" s="50"/>
      <c r="GW585" s="50"/>
      <c r="GX585" s="50"/>
      <c r="GY585" s="50"/>
      <c r="GZ585" s="50"/>
      <c r="HA585" s="50"/>
      <c r="HB585" s="50"/>
      <c r="HC585" s="50"/>
      <c r="HD585" s="50"/>
      <c r="HE585" s="50"/>
      <c r="HF585" s="50"/>
      <c r="HG585" s="50"/>
      <c r="HH585" s="50"/>
      <c r="HI585" s="50"/>
      <c r="HJ585" s="50"/>
      <c r="HK585" s="50"/>
      <c r="HL585" s="50"/>
      <c r="HM585" s="50"/>
      <c r="HN585" s="50"/>
      <c r="HO585" s="50"/>
      <c r="HP585" s="50"/>
      <c r="HQ585" s="50"/>
      <c r="HR585" s="50"/>
      <c r="HS585" s="50"/>
      <c r="HT585" s="50"/>
      <c r="HU585" s="50"/>
      <c r="HV585" s="50"/>
      <c r="HW585" s="50"/>
      <c r="HX585" s="50"/>
      <c r="HY585" s="50"/>
      <c r="HZ585" s="50"/>
      <c r="IA585" s="50"/>
      <c r="IB585" s="50"/>
      <c r="IC585" s="50"/>
      <c r="ID585" s="50"/>
      <c r="IE585" s="50"/>
      <c r="IF585" s="50"/>
      <c r="IG585" s="50"/>
      <c r="IH585" s="50"/>
      <c r="II585" s="50"/>
      <c r="IJ585" s="50"/>
      <c r="IK585" s="50"/>
      <c r="IL585" s="50"/>
      <c r="IM585" s="50"/>
      <c r="IN585" s="50"/>
      <c r="IO585" s="50"/>
      <c r="IP585" s="50"/>
      <c r="IQ585" s="50"/>
      <c r="IR585" s="50"/>
      <c r="IS585" s="50"/>
      <c r="IT585" s="50"/>
      <c r="IU585" s="50"/>
      <c r="IV585" s="50"/>
    </row>
    <row r="586" spans="1:256" s="249" customFormat="1" x14ac:dyDescent="0.2">
      <c r="A586" s="246"/>
      <c r="B586" s="233"/>
      <c r="C586" s="242"/>
      <c r="D586" s="50"/>
      <c r="E586" s="248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  <c r="CG586" s="50"/>
      <c r="CH586" s="50"/>
      <c r="CI586" s="50"/>
      <c r="CJ586" s="50"/>
      <c r="CK586" s="50"/>
      <c r="CL586" s="50"/>
      <c r="CM586" s="50"/>
      <c r="CN586" s="50"/>
      <c r="CO586" s="50"/>
      <c r="CP586" s="50"/>
      <c r="CQ586" s="50"/>
      <c r="CR586" s="50"/>
      <c r="CS586" s="50"/>
      <c r="CT586" s="50"/>
      <c r="CU586" s="50"/>
      <c r="CV586" s="50"/>
      <c r="CW586" s="50"/>
      <c r="CX586" s="50"/>
      <c r="CY586" s="50"/>
      <c r="CZ586" s="50"/>
      <c r="DA586" s="50"/>
      <c r="DB586" s="50"/>
      <c r="DC586" s="50"/>
      <c r="DD586" s="50"/>
      <c r="DE586" s="50"/>
      <c r="DF586" s="50"/>
      <c r="DG586" s="50"/>
      <c r="DH586" s="50"/>
      <c r="DI586" s="50"/>
      <c r="DJ586" s="50"/>
      <c r="DK586" s="50"/>
      <c r="DL586" s="50"/>
      <c r="DM586" s="50"/>
      <c r="DN586" s="50"/>
      <c r="DO586" s="50"/>
      <c r="DP586" s="50"/>
      <c r="DQ586" s="50"/>
      <c r="DR586" s="50"/>
      <c r="DS586" s="50"/>
      <c r="DT586" s="50"/>
      <c r="DU586" s="50"/>
      <c r="DV586" s="50"/>
      <c r="DW586" s="50"/>
      <c r="DX586" s="50"/>
      <c r="DY586" s="50"/>
      <c r="DZ586" s="50"/>
      <c r="EA586" s="50"/>
      <c r="EB586" s="50"/>
      <c r="EC586" s="50"/>
      <c r="ED586" s="50"/>
      <c r="EE586" s="50"/>
      <c r="EF586" s="50"/>
      <c r="EG586" s="50"/>
      <c r="EH586" s="50"/>
      <c r="EI586" s="50"/>
      <c r="EJ586" s="50"/>
      <c r="EK586" s="50"/>
      <c r="EL586" s="50"/>
      <c r="EM586" s="50"/>
      <c r="EN586" s="50"/>
      <c r="EO586" s="50"/>
      <c r="EP586" s="50"/>
      <c r="EQ586" s="50"/>
      <c r="ER586" s="50"/>
      <c r="ES586" s="50"/>
      <c r="ET586" s="50"/>
      <c r="EU586" s="50"/>
      <c r="EV586" s="50"/>
      <c r="EW586" s="50"/>
      <c r="EX586" s="50"/>
      <c r="EY586" s="50"/>
      <c r="EZ586" s="50"/>
      <c r="FA586" s="50"/>
      <c r="FB586" s="50"/>
      <c r="FC586" s="50"/>
      <c r="FD586" s="50"/>
      <c r="FE586" s="50"/>
      <c r="FF586" s="50"/>
      <c r="FG586" s="50"/>
      <c r="FH586" s="50"/>
      <c r="FI586" s="50"/>
      <c r="FJ586" s="50"/>
      <c r="FK586" s="50"/>
      <c r="FL586" s="50"/>
      <c r="FM586" s="50"/>
      <c r="FN586" s="50"/>
      <c r="FO586" s="50"/>
      <c r="FP586" s="50"/>
      <c r="FQ586" s="50"/>
      <c r="FR586" s="50"/>
      <c r="FS586" s="50"/>
      <c r="FT586" s="50"/>
      <c r="FU586" s="50"/>
      <c r="FV586" s="50"/>
      <c r="FW586" s="50"/>
      <c r="FX586" s="50"/>
      <c r="FY586" s="50"/>
      <c r="FZ586" s="50"/>
      <c r="GA586" s="50"/>
      <c r="GB586" s="50"/>
      <c r="GC586" s="50"/>
      <c r="GD586" s="50"/>
      <c r="GE586" s="50"/>
      <c r="GF586" s="50"/>
      <c r="GG586" s="50"/>
      <c r="GH586" s="50"/>
      <c r="GI586" s="50"/>
      <c r="GJ586" s="50"/>
      <c r="GK586" s="50"/>
      <c r="GL586" s="50"/>
      <c r="GM586" s="50"/>
      <c r="GN586" s="50"/>
      <c r="GO586" s="50"/>
      <c r="GP586" s="50"/>
      <c r="GQ586" s="50"/>
      <c r="GR586" s="50"/>
      <c r="GS586" s="50"/>
      <c r="GT586" s="50"/>
      <c r="GU586" s="50"/>
      <c r="GV586" s="50"/>
      <c r="GW586" s="50"/>
      <c r="GX586" s="50"/>
      <c r="GY586" s="50"/>
      <c r="GZ586" s="50"/>
      <c r="HA586" s="50"/>
      <c r="HB586" s="50"/>
      <c r="HC586" s="50"/>
      <c r="HD586" s="50"/>
      <c r="HE586" s="50"/>
      <c r="HF586" s="50"/>
      <c r="HG586" s="50"/>
      <c r="HH586" s="50"/>
      <c r="HI586" s="50"/>
      <c r="HJ586" s="50"/>
      <c r="HK586" s="50"/>
      <c r="HL586" s="50"/>
      <c r="HM586" s="50"/>
      <c r="HN586" s="50"/>
      <c r="HO586" s="50"/>
      <c r="HP586" s="50"/>
      <c r="HQ586" s="50"/>
      <c r="HR586" s="50"/>
      <c r="HS586" s="50"/>
      <c r="HT586" s="50"/>
      <c r="HU586" s="50"/>
      <c r="HV586" s="50"/>
      <c r="HW586" s="50"/>
      <c r="HX586" s="50"/>
      <c r="HY586" s="50"/>
      <c r="HZ586" s="50"/>
      <c r="IA586" s="50"/>
      <c r="IB586" s="50"/>
      <c r="IC586" s="50"/>
      <c r="ID586" s="50"/>
      <c r="IE586" s="50"/>
      <c r="IF586" s="50"/>
      <c r="IG586" s="50"/>
      <c r="IH586" s="50"/>
      <c r="II586" s="50"/>
      <c r="IJ586" s="50"/>
      <c r="IK586" s="50"/>
      <c r="IL586" s="50"/>
      <c r="IM586" s="50"/>
      <c r="IN586" s="50"/>
      <c r="IO586" s="50"/>
      <c r="IP586" s="50"/>
      <c r="IQ586" s="50"/>
      <c r="IR586" s="50"/>
      <c r="IS586" s="50"/>
      <c r="IT586" s="50"/>
      <c r="IU586" s="50"/>
      <c r="IV586" s="50"/>
    </row>
    <row r="587" spans="1:256" s="249" customFormat="1" x14ac:dyDescent="0.2">
      <c r="A587" s="246"/>
      <c r="B587" s="233"/>
      <c r="C587" s="242"/>
      <c r="D587" s="50"/>
      <c r="E587" s="248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  <c r="CG587" s="50"/>
      <c r="CH587" s="50"/>
      <c r="CI587" s="50"/>
      <c r="CJ587" s="50"/>
      <c r="CK587" s="50"/>
      <c r="CL587" s="50"/>
      <c r="CM587" s="50"/>
      <c r="CN587" s="50"/>
      <c r="CO587" s="50"/>
      <c r="CP587" s="50"/>
      <c r="CQ587" s="50"/>
      <c r="CR587" s="50"/>
      <c r="CS587" s="50"/>
      <c r="CT587" s="50"/>
      <c r="CU587" s="50"/>
      <c r="CV587" s="50"/>
      <c r="CW587" s="50"/>
      <c r="CX587" s="50"/>
      <c r="CY587" s="50"/>
      <c r="CZ587" s="50"/>
      <c r="DA587" s="50"/>
      <c r="DB587" s="50"/>
      <c r="DC587" s="50"/>
      <c r="DD587" s="50"/>
      <c r="DE587" s="50"/>
      <c r="DF587" s="50"/>
      <c r="DG587" s="50"/>
      <c r="DH587" s="50"/>
      <c r="DI587" s="50"/>
      <c r="DJ587" s="50"/>
      <c r="DK587" s="50"/>
      <c r="DL587" s="50"/>
      <c r="DM587" s="50"/>
      <c r="DN587" s="50"/>
      <c r="DO587" s="50"/>
      <c r="DP587" s="50"/>
      <c r="DQ587" s="50"/>
      <c r="DR587" s="50"/>
      <c r="DS587" s="50"/>
      <c r="DT587" s="50"/>
      <c r="DU587" s="50"/>
      <c r="DV587" s="50"/>
      <c r="DW587" s="50"/>
      <c r="DX587" s="50"/>
      <c r="DY587" s="50"/>
      <c r="DZ587" s="50"/>
      <c r="EA587" s="50"/>
      <c r="EB587" s="50"/>
      <c r="EC587" s="50"/>
      <c r="ED587" s="50"/>
      <c r="EE587" s="50"/>
      <c r="EF587" s="50"/>
      <c r="EG587" s="50"/>
      <c r="EH587" s="50"/>
      <c r="EI587" s="50"/>
      <c r="EJ587" s="50"/>
      <c r="EK587" s="50"/>
      <c r="EL587" s="50"/>
      <c r="EM587" s="50"/>
      <c r="EN587" s="50"/>
      <c r="EO587" s="50"/>
      <c r="EP587" s="50"/>
      <c r="EQ587" s="50"/>
      <c r="ER587" s="50"/>
      <c r="ES587" s="50"/>
      <c r="ET587" s="50"/>
      <c r="EU587" s="50"/>
      <c r="EV587" s="50"/>
      <c r="EW587" s="50"/>
      <c r="EX587" s="50"/>
      <c r="EY587" s="50"/>
      <c r="EZ587" s="50"/>
      <c r="FA587" s="50"/>
      <c r="FB587" s="50"/>
      <c r="FC587" s="50"/>
      <c r="FD587" s="50"/>
      <c r="FE587" s="50"/>
      <c r="FF587" s="50"/>
      <c r="FG587" s="50"/>
      <c r="FH587" s="50"/>
      <c r="FI587" s="50"/>
      <c r="FJ587" s="50"/>
      <c r="FK587" s="50"/>
      <c r="FL587" s="50"/>
      <c r="FM587" s="50"/>
      <c r="FN587" s="50"/>
      <c r="FO587" s="50"/>
      <c r="FP587" s="50"/>
      <c r="FQ587" s="50"/>
      <c r="FR587" s="50"/>
      <c r="FS587" s="50"/>
      <c r="FT587" s="50"/>
      <c r="FU587" s="50"/>
      <c r="FV587" s="50"/>
      <c r="FW587" s="50"/>
      <c r="FX587" s="50"/>
      <c r="FY587" s="50"/>
      <c r="FZ587" s="50"/>
      <c r="GA587" s="50"/>
      <c r="GB587" s="50"/>
      <c r="GC587" s="50"/>
      <c r="GD587" s="50"/>
      <c r="GE587" s="50"/>
      <c r="GF587" s="50"/>
      <c r="GG587" s="50"/>
      <c r="GH587" s="50"/>
      <c r="GI587" s="50"/>
      <c r="GJ587" s="50"/>
      <c r="GK587" s="50"/>
      <c r="GL587" s="50"/>
      <c r="GM587" s="50"/>
      <c r="GN587" s="50"/>
      <c r="GO587" s="50"/>
      <c r="GP587" s="50"/>
      <c r="GQ587" s="50"/>
      <c r="GR587" s="50"/>
      <c r="GS587" s="50"/>
      <c r="GT587" s="50"/>
      <c r="GU587" s="50"/>
      <c r="GV587" s="50"/>
      <c r="GW587" s="50"/>
      <c r="GX587" s="50"/>
      <c r="GY587" s="50"/>
      <c r="GZ587" s="50"/>
      <c r="HA587" s="50"/>
      <c r="HB587" s="50"/>
      <c r="HC587" s="50"/>
      <c r="HD587" s="50"/>
      <c r="HE587" s="50"/>
      <c r="HF587" s="50"/>
      <c r="HG587" s="50"/>
      <c r="HH587" s="50"/>
      <c r="HI587" s="50"/>
      <c r="HJ587" s="50"/>
      <c r="HK587" s="50"/>
      <c r="HL587" s="50"/>
      <c r="HM587" s="50"/>
      <c r="HN587" s="50"/>
      <c r="HO587" s="50"/>
      <c r="HP587" s="50"/>
      <c r="HQ587" s="50"/>
      <c r="HR587" s="50"/>
      <c r="HS587" s="50"/>
      <c r="HT587" s="50"/>
      <c r="HU587" s="50"/>
      <c r="HV587" s="50"/>
      <c r="HW587" s="50"/>
      <c r="HX587" s="50"/>
      <c r="HY587" s="50"/>
      <c r="HZ587" s="50"/>
      <c r="IA587" s="50"/>
      <c r="IB587" s="50"/>
      <c r="IC587" s="50"/>
      <c r="ID587" s="50"/>
      <c r="IE587" s="50"/>
      <c r="IF587" s="50"/>
      <c r="IG587" s="50"/>
      <c r="IH587" s="50"/>
      <c r="II587" s="50"/>
      <c r="IJ587" s="50"/>
      <c r="IK587" s="50"/>
      <c r="IL587" s="50"/>
      <c r="IM587" s="50"/>
      <c r="IN587" s="50"/>
      <c r="IO587" s="50"/>
      <c r="IP587" s="50"/>
      <c r="IQ587" s="50"/>
      <c r="IR587" s="50"/>
      <c r="IS587" s="50"/>
      <c r="IT587" s="50"/>
      <c r="IU587" s="50"/>
      <c r="IV587" s="50"/>
    </row>
    <row r="588" spans="1:256" s="249" customFormat="1" x14ac:dyDescent="0.2">
      <c r="A588" s="246"/>
      <c r="B588" s="233"/>
      <c r="C588" s="242"/>
      <c r="D588" s="50"/>
      <c r="E588" s="248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  <c r="CG588" s="50"/>
      <c r="CH588" s="50"/>
      <c r="CI588" s="50"/>
      <c r="CJ588" s="50"/>
      <c r="CK588" s="50"/>
      <c r="CL588" s="50"/>
      <c r="CM588" s="50"/>
      <c r="CN588" s="50"/>
      <c r="CO588" s="50"/>
      <c r="CP588" s="50"/>
      <c r="CQ588" s="50"/>
      <c r="CR588" s="50"/>
      <c r="CS588" s="50"/>
      <c r="CT588" s="50"/>
      <c r="CU588" s="50"/>
      <c r="CV588" s="50"/>
      <c r="CW588" s="50"/>
      <c r="CX588" s="50"/>
      <c r="CY588" s="50"/>
      <c r="CZ588" s="50"/>
      <c r="DA588" s="50"/>
      <c r="DB588" s="50"/>
      <c r="DC588" s="50"/>
      <c r="DD588" s="50"/>
      <c r="DE588" s="50"/>
      <c r="DF588" s="50"/>
      <c r="DG588" s="50"/>
      <c r="DH588" s="50"/>
      <c r="DI588" s="50"/>
      <c r="DJ588" s="50"/>
      <c r="DK588" s="50"/>
      <c r="DL588" s="50"/>
      <c r="DM588" s="50"/>
      <c r="DN588" s="50"/>
      <c r="DO588" s="50"/>
      <c r="DP588" s="50"/>
      <c r="DQ588" s="50"/>
      <c r="DR588" s="50"/>
      <c r="DS588" s="50"/>
      <c r="DT588" s="50"/>
      <c r="DU588" s="50"/>
      <c r="DV588" s="50"/>
      <c r="DW588" s="50"/>
      <c r="DX588" s="50"/>
      <c r="DY588" s="50"/>
      <c r="DZ588" s="50"/>
      <c r="EA588" s="50"/>
      <c r="EB588" s="50"/>
      <c r="EC588" s="50"/>
      <c r="ED588" s="50"/>
      <c r="EE588" s="50"/>
      <c r="EF588" s="50"/>
      <c r="EG588" s="50"/>
      <c r="EH588" s="50"/>
      <c r="EI588" s="50"/>
      <c r="EJ588" s="50"/>
      <c r="EK588" s="50"/>
      <c r="EL588" s="50"/>
      <c r="EM588" s="50"/>
      <c r="EN588" s="50"/>
      <c r="EO588" s="50"/>
      <c r="EP588" s="50"/>
      <c r="EQ588" s="50"/>
      <c r="ER588" s="50"/>
      <c r="ES588" s="50"/>
      <c r="ET588" s="50"/>
      <c r="EU588" s="50"/>
      <c r="EV588" s="50"/>
      <c r="EW588" s="50"/>
      <c r="EX588" s="50"/>
      <c r="EY588" s="50"/>
      <c r="EZ588" s="50"/>
      <c r="FA588" s="50"/>
      <c r="FB588" s="50"/>
      <c r="FC588" s="50"/>
      <c r="FD588" s="50"/>
      <c r="FE588" s="50"/>
      <c r="FF588" s="50"/>
      <c r="FG588" s="50"/>
      <c r="FH588" s="50"/>
      <c r="FI588" s="50"/>
      <c r="FJ588" s="50"/>
      <c r="FK588" s="50"/>
      <c r="FL588" s="50"/>
      <c r="FM588" s="50"/>
      <c r="FN588" s="50"/>
      <c r="FO588" s="50"/>
      <c r="FP588" s="50"/>
      <c r="FQ588" s="50"/>
      <c r="FR588" s="50"/>
      <c r="FS588" s="50"/>
      <c r="FT588" s="50"/>
      <c r="FU588" s="50"/>
      <c r="FV588" s="50"/>
      <c r="FW588" s="50"/>
      <c r="FX588" s="50"/>
      <c r="FY588" s="50"/>
      <c r="FZ588" s="50"/>
      <c r="GA588" s="50"/>
      <c r="GB588" s="50"/>
      <c r="GC588" s="50"/>
      <c r="GD588" s="50"/>
      <c r="GE588" s="50"/>
      <c r="GF588" s="50"/>
      <c r="GG588" s="50"/>
      <c r="GH588" s="50"/>
      <c r="GI588" s="50"/>
      <c r="GJ588" s="50"/>
      <c r="GK588" s="50"/>
      <c r="GL588" s="50"/>
      <c r="GM588" s="50"/>
      <c r="GN588" s="50"/>
      <c r="GO588" s="50"/>
      <c r="GP588" s="50"/>
      <c r="GQ588" s="50"/>
      <c r="GR588" s="50"/>
      <c r="GS588" s="50"/>
      <c r="GT588" s="50"/>
      <c r="GU588" s="50"/>
      <c r="GV588" s="50"/>
      <c r="GW588" s="50"/>
      <c r="GX588" s="50"/>
      <c r="GY588" s="50"/>
      <c r="GZ588" s="50"/>
      <c r="HA588" s="50"/>
      <c r="HB588" s="50"/>
      <c r="HC588" s="50"/>
      <c r="HD588" s="50"/>
      <c r="HE588" s="50"/>
      <c r="HF588" s="50"/>
      <c r="HG588" s="50"/>
      <c r="HH588" s="50"/>
      <c r="HI588" s="50"/>
      <c r="HJ588" s="50"/>
      <c r="HK588" s="50"/>
      <c r="HL588" s="50"/>
      <c r="HM588" s="50"/>
      <c r="HN588" s="50"/>
      <c r="HO588" s="50"/>
      <c r="HP588" s="50"/>
      <c r="HQ588" s="50"/>
      <c r="HR588" s="50"/>
      <c r="HS588" s="50"/>
      <c r="HT588" s="50"/>
      <c r="HU588" s="50"/>
      <c r="HV588" s="50"/>
      <c r="HW588" s="50"/>
      <c r="HX588" s="50"/>
      <c r="HY588" s="50"/>
      <c r="HZ588" s="50"/>
      <c r="IA588" s="50"/>
      <c r="IB588" s="50"/>
      <c r="IC588" s="50"/>
      <c r="ID588" s="50"/>
      <c r="IE588" s="50"/>
      <c r="IF588" s="50"/>
      <c r="IG588" s="50"/>
      <c r="IH588" s="50"/>
      <c r="II588" s="50"/>
      <c r="IJ588" s="50"/>
      <c r="IK588" s="50"/>
      <c r="IL588" s="50"/>
      <c r="IM588" s="50"/>
      <c r="IN588" s="50"/>
      <c r="IO588" s="50"/>
      <c r="IP588" s="50"/>
      <c r="IQ588" s="50"/>
      <c r="IR588" s="50"/>
      <c r="IS588" s="50"/>
      <c r="IT588" s="50"/>
      <c r="IU588" s="50"/>
      <c r="IV588" s="50"/>
    </row>
    <row r="589" spans="1:256" s="249" customFormat="1" x14ac:dyDescent="0.2">
      <c r="A589" s="246"/>
      <c r="B589" s="233"/>
      <c r="C589" s="242"/>
      <c r="D589" s="50"/>
      <c r="E589" s="248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  <c r="CG589" s="50"/>
      <c r="CH589" s="50"/>
      <c r="CI589" s="50"/>
      <c r="CJ589" s="50"/>
      <c r="CK589" s="50"/>
      <c r="CL589" s="50"/>
      <c r="CM589" s="50"/>
      <c r="CN589" s="50"/>
      <c r="CO589" s="50"/>
      <c r="CP589" s="50"/>
      <c r="CQ589" s="50"/>
      <c r="CR589" s="50"/>
      <c r="CS589" s="50"/>
      <c r="CT589" s="50"/>
      <c r="CU589" s="50"/>
      <c r="CV589" s="50"/>
      <c r="CW589" s="50"/>
      <c r="CX589" s="50"/>
      <c r="CY589" s="50"/>
      <c r="CZ589" s="50"/>
      <c r="DA589" s="50"/>
      <c r="DB589" s="50"/>
      <c r="DC589" s="50"/>
      <c r="DD589" s="50"/>
      <c r="DE589" s="50"/>
      <c r="DF589" s="50"/>
      <c r="DG589" s="50"/>
      <c r="DH589" s="50"/>
      <c r="DI589" s="50"/>
      <c r="DJ589" s="50"/>
      <c r="DK589" s="50"/>
      <c r="DL589" s="50"/>
      <c r="DM589" s="50"/>
      <c r="DN589" s="50"/>
      <c r="DO589" s="50"/>
      <c r="DP589" s="50"/>
      <c r="DQ589" s="50"/>
      <c r="DR589" s="50"/>
      <c r="DS589" s="50"/>
      <c r="DT589" s="50"/>
      <c r="DU589" s="50"/>
      <c r="DV589" s="50"/>
      <c r="DW589" s="50"/>
      <c r="DX589" s="50"/>
      <c r="DY589" s="50"/>
      <c r="DZ589" s="50"/>
      <c r="EA589" s="50"/>
      <c r="EB589" s="50"/>
      <c r="EC589" s="50"/>
      <c r="ED589" s="50"/>
      <c r="EE589" s="50"/>
      <c r="EF589" s="50"/>
      <c r="EG589" s="50"/>
      <c r="EH589" s="50"/>
      <c r="EI589" s="50"/>
      <c r="EJ589" s="50"/>
      <c r="EK589" s="50"/>
      <c r="EL589" s="50"/>
      <c r="EM589" s="50"/>
      <c r="EN589" s="50"/>
      <c r="EO589" s="50"/>
      <c r="EP589" s="50"/>
      <c r="EQ589" s="50"/>
      <c r="ER589" s="50"/>
      <c r="ES589" s="50"/>
      <c r="ET589" s="50"/>
      <c r="EU589" s="50"/>
      <c r="EV589" s="50"/>
      <c r="EW589" s="50"/>
      <c r="EX589" s="50"/>
      <c r="EY589" s="50"/>
      <c r="EZ589" s="50"/>
      <c r="FA589" s="50"/>
      <c r="FB589" s="50"/>
      <c r="FC589" s="50"/>
      <c r="FD589" s="50"/>
      <c r="FE589" s="50"/>
      <c r="FF589" s="50"/>
      <c r="FG589" s="50"/>
      <c r="FH589" s="50"/>
      <c r="FI589" s="50"/>
      <c r="FJ589" s="50"/>
      <c r="FK589" s="50"/>
      <c r="FL589" s="50"/>
      <c r="FM589" s="50"/>
      <c r="FN589" s="50"/>
      <c r="FO589" s="50"/>
      <c r="FP589" s="50"/>
      <c r="FQ589" s="50"/>
      <c r="FR589" s="50"/>
      <c r="FS589" s="50"/>
      <c r="FT589" s="50"/>
      <c r="FU589" s="50"/>
      <c r="FV589" s="50"/>
      <c r="FW589" s="50"/>
      <c r="FX589" s="50"/>
      <c r="FY589" s="50"/>
      <c r="FZ589" s="50"/>
      <c r="GA589" s="50"/>
      <c r="GB589" s="50"/>
      <c r="GC589" s="50"/>
      <c r="GD589" s="50"/>
      <c r="GE589" s="50"/>
      <c r="GF589" s="50"/>
      <c r="GG589" s="50"/>
      <c r="GH589" s="50"/>
      <c r="GI589" s="50"/>
      <c r="GJ589" s="50"/>
      <c r="GK589" s="50"/>
      <c r="GL589" s="50"/>
      <c r="GM589" s="50"/>
      <c r="GN589" s="50"/>
      <c r="GO589" s="50"/>
      <c r="GP589" s="50"/>
      <c r="GQ589" s="50"/>
      <c r="GR589" s="50"/>
      <c r="GS589" s="50"/>
      <c r="GT589" s="50"/>
      <c r="GU589" s="50"/>
      <c r="GV589" s="50"/>
      <c r="GW589" s="50"/>
      <c r="GX589" s="50"/>
      <c r="GY589" s="50"/>
      <c r="GZ589" s="50"/>
      <c r="HA589" s="50"/>
      <c r="HB589" s="50"/>
      <c r="HC589" s="50"/>
      <c r="HD589" s="50"/>
      <c r="HE589" s="50"/>
      <c r="HF589" s="50"/>
      <c r="HG589" s="50"/>
      <c r="HH589" s="50"/>
      <c r="HI589" s="50"/>
      <c r="HJ589" s="50"/>
      <c r="HK589" s="50"/>
      <c r="HL589" s="50"/>
      <c r="HM589" s="50"/>
      <c r="HN589" s="50"/>
      <c r="HO589" s="50"/>
      <c r="HP589" s="50"/>
      <c r="HQ589" s="50"/>
      <c r="HR589" s="50"/>
      <c r="HS589" s="50"/>
      <c r="HT589" s="50"/>
      <c r="HU589" s="50"/>
      <c r="HV589" s="50"/>
      <c r="HW589" s="50"/>
      <c r="HX589" s="50"/>
      <c r="HY589" s="50"/>
      <c r="HZ589" s="50"/>
      <c r="IA589" s="50"/>
      <c r="IB589" s="50"/>
      <c r="IC589" s="50"/>
      <c r="ID589" s="50"/>
      <c r="IE589" s="50"/>
      <c r="IF589" s="50"/>
      <c r="IG589" s="50"/>
      <c r="IH589" s="50"/>
      <c r="II589" s="50"/>
      <c r="IJ589" s="50"/>
      <c r="IK589" s="50"/>
      <c r="IL589" s="50"/>
      <c r="IM589" s="50"/>
      <c r="IN589" s="50"/>
      <c r="IO589" s="50"/>
      <c r="IP589" s="50"/>
      <c r="IQ589" s="50"/>
      <c r="IR589" s="50"/>
      <c r="IS589" s="50"/>
      <c r="IT589" s="50"/>
      <c r="IU589" s="50"/>
      <c r="IV589" s="50"/>
    </row>
    <row r="590" spans="1:256" s="249" customFormat="1" x14ac:dyDescent="0.2">
      <c r="A590" s="246"/>
      <c r="B590" s="233"/>
      <c r="C590" s="242"/>
      <c r="D590" s="50"/>
      <c r="E590" s="248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  <c r="CG590" s="50"/>
      <c r="CH590" s="50"/>
      <c r="CI590" s="50"/>
      <c r="CJ590" s="50"/>
      <c r="CK590" s="50"/>
      <c r="CL590" s="50"/>
      <c r="CM590" s="50"/>
      <c r="CN590" s="50"/>
      <c r="CO590" s="50"/>
      <c r="CP590" s="50"/>
      <c r="CQ590" s="50"/>
      <c r="CR590" s="50"/>
      <c r="CS590" s="50"/>
      <c r="CT590" s="50"/>
      <c r="CU590" s="50"/>
      <c r="CV590" s="50"/>
      <c r="CW590" s="50"/>
      <c r="CX590" s="50"/>
      <c r="CY590" s="50"/>
      <c r="CZ590" s="50"/>
      <c r="DA590" s="50"/>
      <c r="DB590" s="50"/>
      <c r="DC590" s="50"/>
      <c r="DD590" s="50"/>
      <c r="DE590" s="50"/>
      <c r="DF590" s="50"/>
      <c r="DG590" s="50"/>
      <c r="DH590" s="50"/>
      <c r="DI590" s="50"/>
      <c r="DJ590" s="50"/>
      <c r="DK590" s="50"/>
      <c r="DL590" s="50"/>
      <c r="DM590" s="50"/>
      <c r="DN590" s="50"/>
      <c r="DO590" s="50"/>
      <c r="DP590" s="50"/>
      <c r="DQ590" s="50"/>
      <c r="DR590" s="50"/>
      <c r="DS590" s="50"/>
      <c r="DT590" s="50"/>
      <c r="DU590" s="50"/>
      <c r="DV590" s="50"/>
      <c r="DW590" s="50"/>
      <c r="DX590" s="50"/>
      <c r="DY590" s="50"/>
      <c r="DZ590" s="50"/>
      <c r="EA590" s="50"/>
      <c r="EB590" s="50"/>
      <c r="EC590" s="50"/>
      <c r="ED590" s="50"/>
      <c r="EE590" s="50"/>
      <c r="EF590" s="50"/>
      <c r="EG590" s="50"/>
      <c r="EH590" s="50"/>
      <c r="EI590" s="50"/>
      <c r="EJ590" s="50"/>
      <c r="EK590" s="50"/>
      <c r="EL590" s="50"/>
      <c r="EM590" s="50"/>
      <c r="EN590" s="50"/>
      <c r="EO590" s="50"/>
      <c r="EP590" s="50"/>
      <c r="EQ590" s="50"/>
      <c r="ER590" s="50"/>
      <c r="ES590" s="50"/>
      <c r="ET590" s="50"/>
      <c r="EU590" s="50"/>
      <c r="EV590" s="50"/>
      <c r="EW590" s="50"/>
      <c r="EX590" s="50"/>
      <c r="EY590" s="50"/>
      <c r="EZ590" s="50"/>
      <c r="FA590" s="50"/>
      <c r="FB590" s="50"/>
      <c r="FC590" s="50"/>
      <c r="FD590" s="50"/>
      <c r="FE590" s="50"/>
      <c r="FF590" s="50"/>
      <c r="FG590" s="50"/>
      <c r="FH590" s="50"/>
      <c r="FI590" s="50"/>
      <c r="FJ590" s="50"/>
      <c r="FK590" s="50"/>
      <c r="FL590" s="50"/>
      <c r="FM590" s="50"/>
      <c r="FN590" s="50"/>
      <c r="FO590" s="50"/>
      <c r="FP590" s="50"/>
      <c r="FQ590" s="50"/>
      <c r="FR590" s="50"/>
      <c r="FS590" s="50"/>
      <c r="FT590" s="50"/>
      <c r="FU590" s="50"/>
      <c r="FV590" s="50"/>
      <c r="FW590" s="50"/>
      <c r="FX590" s="50"/>
      <c r="FY590" s="50"/>
      <c r="FZ590" s="50"/>
      <c r="GA590" s="50"/>
      <c r="GB590" s="50"/>
      <c r="GC590" s="50"/>
      <c r="GD590" s="50"/>
      <c r="GE590" s="50"/>
      <c r="GF590" s="50"/>
      <c r="GG590" s="50"/>
      <c r="GH590" s="50"/>
      <c r="GI590" s="50"/>
      <c r="GJ590" s="50"/>
      <c r="GK590" s="50"/>
      <c r="GL590" s="50"/>
      <c r="GM590" s="50"/>
      <c r="GN590" s="50"/>
      <c r="GO590" s="50"/>
      <c r="GP590" s="50"/>
      <c r="GQ590" s="50"/>
      <c r="GR590" s="50"/>
      <c r="GS590" s="50"/>
      <c r="GT590" s="50"/>
      <c r="GU590" s="50"/>
      <c r="GV590" s="50"/>
      <c r="GW590" s="50"/>
      <c r="GX590" s="50"/>
      <c r="GY590" s="50"/>
      <c r="GZ590" s="50"/>
      <c r="HA590" s="50"/>
      <c r="HB590" s="50"/>
      <c r="HC590" s="50"/>
      <c r="HD590" s="50"/>
      <c r="HE590" s="50"/>
      <c r="HF590" s="50"/>
      <c r="HG590" s="50"/>
      <c r="HH590" s="50"/>
      <c r="HI590" s="50"/>
      <c r="HJ590" s="50"/>
      <c r="HK590" s="50"/>
      <c r="HL590" s="50"/>
      <c r="HM590" s="50"/>
      <c r="HN590" s="50"/>
      <c r="HO590" s="50"/>
      <c r="HP590" s="50"/>
      <c r="HQ590" s="50"/>
      <c r="HR590" s="50"/>
      <c r="HS590" s="50"/>
      <c r="HT590" s="50"/>
      <c r="HU590" s="50"/>
      <c r="HV590" s="50"/>
      <c r="HW590" s="50"/>
      <c r="HX590" s="50"/>
      <c r="HY590" s="50"/>
      <c r="HZ590" s="50"/>
      <c r="IA590" s="50"/>
      <c r="IB590" s="50"/>
      <c r="IC590" s="50"/>
      <c r="ID590" s="50"/>
      <c r="IE590" s="50"/>
      <c r="IF590" s="50"/>
      <c r="IG590" s="50"/>
      <c r="IH590" s="50"/>
      <c r="II590" s="50"/>
      <c r="IJ590" s="50"/>
      <c r="IK590" s="50"/>
      <c r="IL590" s="50"/>
      <c r="IM590" s="50"/>
      <c r="IN590" s="50"/>
      <c r="IO590" s="50"/>
      <c r="IP590" s="50"/>
      <c r="IQ590" s="50"/>
      <c r="IR590" s="50"/>
      <c r="IS590" s="50"/>
      <c r="IT590" s="50"/>
      <c r="IU590" s="50"/>
      <c r="IV590" s="50"/>
    </row>
    <row r="591" spans="1:256" s="249" customFormat="1" x14ac:dyDescent="0.2">
      <c r="A591" s="246"/>
      <c r="B591" s="233"/>
      <c r="C591" s="242"/>
      <c r="D591" s="50"/>
      <c r="E591" s="248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  <c r="CG591" s="50"/>
      <c r="CH591" s="50"/>
      <c r="CI591" s="50"/>
      <c r="CJ591" s="50"/>
      <c r="CK591" s="50"/>
      <c r="CL591" s="50"/>
      <c r="CM591" s="50"/>
      <c r="CN591" s="50"/>
      <c r="CO591" s="50"/>
      <c r="CP591" s="50"/>
      <c r="CQ591" s="50"/>
      <c r="CR591" s="50"/>
      <c r="CS591" s="50"/>
      <c r="CT591" s="50"/>
      <c r="CU591" s="50"/>
      <c r="CV591" s="50"/>
      <c r="CW591" s="50"/>
      <c r="CX591" s="50"/>
      <c r="CY591" s="50"/>
      <c r="CZ591" s="50"/>
      <c r="DA591" s="50"/>
      <c r="DB591" s="50"/>
      <c r="DC591" s="50"/>
      <c r="DD591" s="50"/>
      <c r="DE591" s="50"/>
      <c r="DF591" s="50"/>
      <c r="DG591" s="50"/>
      <c r="DH591" s="50"/>
      <c r="DI591" s="50"/>
      <c r="DJ591" s="50"/>
      <c r="DK591" s="50"/>
      <c r="DL591" s="50"/>
      <c r="DM591" s="50"/>
      <c r="DN591" s="50"/>
      <c r="DO591" s="50"/>
      <c r="DP591" s="50"/>
      <c r="DQ591" s="50"/>
      <c r="DR591" s="50"/>
      <c r="DS591" s="50"/>
      <c r="DT591" s="50"/>
      <c r="DU591" s="50"/>
      <c r="DV591" s="50"/>
      <c r="DW591" s="50"/>
      <c r="DX591" s="50"/>
      <c r="DY591" s="50"/>
      <c r="DZ591" s="50"/>
      <c r="EA591" s="50"/>
      <c r="EB591" s="50"/>
      <c r="EC591" s="50"/>
      <c r="ED591" s="50"/>
      <c r="EE591" s="50"/>
      <c r="EF591" s="50"/>
      <c r="EG591" s="50"/>
      <c r="EH591" s="50"/>
      <c r="EI591" s="50"/>
      <c r="EJ591" s="50"/>
      <c r="EK591" s="50"/>
      <c r="EL591" s="50"/>
      <c r="EM591" s="50"/>
      <c r="EN591" s="50"/>
      <c r="EO591" s="50"/>
      <c r="EP591" s="50"/>
      <c r="EQ591" s="50"/>
      <c r="ER591" s="50"/>
      <c r="ES591" s="50"/>
      <c r="ET591" s="50"/>
      <c r="EU591" s="50"/>
      <c r="EV591" s="50"/>
      <c r="EW591" s="50"/>
      <c r="EX591" s="50"/>
      <c r="EY591" s="50"/>
      <c r="EZ591" s="50"/>
      <c r="FA591" s="50"/>
      <c r="FB591" s="50"/>
      <c r="FC591" s="50"/>
      <c r="FD591" s="50"/>
      <c r="FE591" s="50"/>
      <c r="FF591" s="50"/>
      <c r="FG591" s="50"/>
      <c r="FH591" s="50"/>
      <c r="FI591" s="50"/>
      <c r="FJ591" s="50"/>
      <c r="FK591" s="50"/>
      <c r="FL591" s="50"/>
      <c r="FM591" s="50"/>
      <c r="FN591" s="50"/>
      <c r="FO591" s="50"/>
      <c r="FP591" s="50"/>
      <c r="FQ591" s="50"/>
      <c r="FR591" s="50"/>
      <c r="FS591" s="50"/>
      <c r="FT591" s="50"/>
      <c r="FU591" s="50"/>
      <c r="FV591" s="50"/>
      <c r="FW591" s="50"/>
      <c r="FX591" s="50"/>
      <c r="FY591" s="50"/>
      <c r="FZ591" s="50"/>
      <c r="GA591" s="50"/>
      <c r="GB591" s="50"/>
      <c r="GC591" s="50"/>
      <c r="GD591" s="50"/>
      <c r="GE591" s="50"/>
      <c r="GF591" s="50"/>
      <c r="GG591" s="50"/>
      <c r="GH591" s="50"/>
      <c r="GI591" s="50"/>
      <c r="GJ591" s="50"/>
      <c r="GK591" s="50"/>
      <c r="GL591" s="50"/>
      <c r="GM591" s="50"/>
      <c r="GN591" s="50"/>
      <c r="GO591" s="50"/>
      <c r="GP591" s="50"/>
      <c r="GQ591" s="50"/>
      <c r="GR591" s="50"/>
      <c r="GS591" s="50"/>
      <c r="GT591" s="50"/>
      <c r="GU591" s="50"/>
      <c r="GV591" s="50"/>
      <c r="GW591" s="50"/>
      <c r="GX591" s="50"/>
      <c r="GY591" s="50"/>
      <c r="GZ591" s="50"/>
      <c r="HA591" s="50"/>
      <c r="HB591" s="50"/>
      <c r="HC591" s="50"/>
      <c r="HD591" s="50"/>
      <c r="HE591" s="50"/>
      <c r="HF591" s="50"/>
      <c r="HG591" s="50"/>
      <c r="HH591" s="50"/>
      <c r="HI591" s="50"/>
      <c r="HJ591" s="50"/>
      <c r="HK591" s="50"/>
      <c r="HL591" s="50"/>
      <c r="HM591" s="50"/>
      <c r="HN591" s="50"/>
      <c r="HO591" s="50"/>
      <c r="HP591" s="50"/>
      <c r="HQ591" s="50"/>
      <c r="HR591" s="50"/>
      <c r="HS591" s="50"/>
      <c r="HT591" s="50"/>
      <c r="HU591" s="50"/>
      <c r="HV591" s="50"/>
      <c r="HW591" s="50"/>
      <c r="HX591" s="50"/>
      <c r="HY591" s="50"/>
      <c r="HZ591" s="50"/>
      <c r="IA591" s="50"/>
      <c r="IB591" s="50"/>
      <c r="IC591" s="50"/>
      <c r="ID591" s="50"/>
      <c r="IE591" s="50"/>
      <c r="IF591" s="50"/>
      <c r="IG591" s="50"/>
      <c r="IH591" s="50"/>
      <c r="II591" s="50"/>
      <c r="IJ591" s="50"/>
      <c r="IK591" s="50"/>
      <c r="IL591" s="50"/>
      <c r="IM591" s="50"/>
      <c r="IN591" s="50"/>
      <c r="IO591" s="50"/>
      <c r="IP591" s="50"/>
      <c r="IQ591" s="50"/>
      <c r="IR591" s="50"/>
      <c r="IS591" s="50"/>
      <c r="IT591" s="50"/>
      <c r="IU591" s="50"/>
      <c r="IV591" s="50"/>
    </row>
    <row r="592" spans="1:256" s="249" customFormat="1" x14ac:dyDescent="0.2">
      <c r="A592" s="246"/>
      <c r="B592" s="233"/>
      <c r="C592" s="242"/>
      <c r="D592" s="50"/>
      <c r="E592" s="248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50"/>
      <c r="BO592" s="50"/>
      <c r="BP592" s="50"/>
      <c r="BQ592" s="50"/>
      <c r="BR592" s="50"/>
      <c r="BS592" s="50"/>
      <c r="BT592" s="50"/>
      <c r="BU592" s="50"/>
      <c r="BV592" s="50"/>
      <c r="BW592" s="50"/>
      <c r="BX592" s="50"/>
      <c r="BY592" s="50"/>
      <c r="BZ592" s="50"/>
      <c r="CA592" s="50"/>
      <c r="CB592" s="50"/>
      <c r="CC592" s="50"/>
      <c r="CD592" s="50"/>
      <c r="CE592" s="50"/>
      <c r="CF592" s="50"/>
      <c r="CG592" s="50"/>
      <c r="CH592" s="50"/>
      <c r="CI592" s="50"/>
      <c r="CJ592" s="50"/>
      <c r="CK592" s="50"/>
      <c r="CL592" s="50"/>
      <c r="CM592" s="50"/>
      <c r="CN592" s="50"/>
      <c r="CO592" s="50"/>
      <c r="CP592" s="50"/>
      <c r="CQ592" s="50"/>
      <c r="CR592" s="50"/>
      <c r="CS592" s="50"/>
      <c r="CT592" s="50"/>
      <c r="CU592" s="50"/>
      <c r="CV592" s="50"/>
      <c r="CW592" s="50"/>
      <c r="CX592" s="50"/>
      <c r="CY592" s="50"/>
      <c r="CZ592" s="50"/>
      <c r="DA592" s="50"/>
      <c r="DB592" s="50"/>
      <c r="DC592" s="50"/>
      <c r="DD592" s="50"/>
      <c r="DE592" s="50"/>
      <c r="DF592" s="50"/>
      <c r="DG592" s="50"/>
      <c r="DH592" s="50"/>
      <c r="DI592" s="50"/>
      <c r="DJ592" s="50"/>
      <c r="DK592" s="50"/>
      <c r="DL592" s="50"/>
      <c r="DM592" s="50"/>
      <c r="DN592" s="50"/>
      <c r="DO592" s="50"/>
      <c r="DP592" s="50"/>
      <c r="DQ592" s="50"/>
      <c r="DR592" s="50"/>
      <c r="DS592" s="50"/>
      <c r="DT592" s="50"/>
      <c r="DU592" s="50"/>
      <c r="DV592" s="50"/>
      <c r="DW592" s="50"/>
      <c r="DX592" s="50"/>
      <c r="DY592" s="50"/>
      <c r="DZ592" s="50"/>
      <c r="EA592" s="50"/>
      <c r="EB592" s="50"/>
      <c r="EC592" s="50"/>
      <c r="ED592" s="50"/>
      <c r="EE592" s="50"/>
      <c r="EF592" s="50"/>
      <c r="EG592" s="50"/>
      <c r="EH592" s="50"/>
      <c r="EI592" s="50"/>
      <c r="EJ592" s="50"/>
      <c r="EK592" s="50"/>
      <c r="EL592" s="50"/>
      <c r="EM592" s="50"/>
      <c r="EN592" s="50"/>
      <c r="EO592" s="50"/>
      <c r="EP592" s="50"/>
      <c r="EQ592" s="50"/>
      <c r="ER592" s="50"/>
      <c r="ES592" s="50"/>
      <c r="ET592" s="50"/>
      <c r="EU592" s="50"/>
      <c r="EV592" s="50"/>
      <c r="EW592" s="50"/>
      <c r="EX592" s="50"/>
      <c r="EY592" s="50"/>
      <c r="EZ592" s="50"/>
      <c r="FA592" s="50"/>
      <c r="FB592" s="50"/>
      <c r="FC592" s="50"/>
      <c r="FD592" s="50"/>
      <c r="FE592" s="50"/>
      <c r="FF592" s="50"/>
      <c r="FG592" s="50"/>
      <c r="FH592" s="50"/>
      <c r="FI592" s="50"/>
      <c r="FJ592" s="50"/>
      <c r="FK592" s="50"/>
      <c r="FL592" s="50"/>
      <c r="FM592" s="50"/>
      <c r="FN592" s="50"/>
      <c r="FO592" s="50"/>
      <c r="FP592" s="50"/>
      <c r="FQ592" s="50"/>
      <c r="FR592" s="50"/>
      <c r="FS592" s="50"/>
      <c r="FT592" s="50"/>
      <c r="FU592" s="50"/>
      <c r="FV592" s="50"/>
      <c r="FW592" s="50"/>
      <c r="FX592" s="50"/>
      <c r="FY592" s="50"/>
      <c r="FZ592" s="50"/>
      <c r="GA592" s="50"/>
      <c r="GB592" s="50"/>
      <c r="GC592" s="50"/>
      <c r="GD592" s="50"/>
      <c r="GE592" s="50"/>
      <c r="GF592" s="50"/>
      <c r="GG592" s="50"/>
      <c r="GH592" s="50"/>
      <c r="GI592" s="50"/>
      <c r="GJ592" s="50"/>
      <c r="GK592" s="50"/>
      <c r="GL592" s="50"/>
      <c r="GM592" s="50"/>
      <c r="GN592" s="50"/>
      <c r="GO592" s="50"/>
      <c r="GP592" s="50"/>
      <c r="GQ592" s="50"/>
      <c r="GR592" s="50"/>
      <c r="GS592" s="50"/>
      <c r="GT592" s="50"/>
      <c r="GU592" s="50"/>
      <c r="GV592" s="50"/>
      <c r="GW592" s="50"/>
      <c r="GX592" s="50"/>
      <c r="GY592" s="50"/>
      <c r="GZ592" s="50"/>
      <c r="HA592" s="50"/>
      <c r="HB592" s="50"/>
      <c r="HC592" s="50"/>
      <c r="HD592" s="50"/>
      <c r="HE592" s="50"/>
      <c r="HF592" s="50"/>
      <c r="HG592" s="50"/>
      <c r="HH592" s="50"/>
      <c r="HI592" s="50"/>
      <c r="HJ592" s="50"/>
      <c r="HK592" s="50"/>
      <c r="HL592" s="50"/>
      <c r="HM592" s="50"/>
      <c r="HN592" s="50"/>
      <c r="HO592" s="50"/>
      <c r="HP592" s="50"/>
      <c r="HQ592" s="50"/>
      <c r="HR592" s="50"/>
      <c r="HS592" s="50"/>
      <c r="HT592" s="50"/>
      <c r="HU592" s="50"/>
      <c r="HV592" s="50"/>
      <c r="HW592" s="50"/>
      <c r="HX592" s="50"/>
      <c r="HY592" s="50"/>
      <c r="HZ592" s="50"/>
      <c r="IA592" s="50"/>
      <c r="IB592" s="50"/>
      <c r="IC592" s="50"/>
      <c r="ID592" s="50"/>
      <c r="IE592" s="50"/>
      <c r="IF592" s="50"/>
      <c r="IG592" s="50"/>
      <c r="IH592" s="50"/>
      <c r="II592" s="50"/>
      <c r="IJ592" s="50"/>
      <c r="IK592" s="50"/>
      <c r="IL592" s="50"/>
      <c r="IM592" s="50"/>
      <c r="IN592" s="50"/>
      <c r="IO592" s="50"/>
      <c r="IP592" s="50"/>
      <c r="IQ592" s="50"/>
      <c r="IR592" s="50"/>
      <c r="IS592" s="50"/>
      <c r="IT592" s="50"/>
      <c r="IU592" s="50"/>
      <c r="IV592" s="50"/>
    </row>
    <row r="593" spans="1:256" s="249" customFormat="1" x14ac:dyDescent="0.2">
      <c r="A593" s="246"/>
      <c r="B593" s="233"/>
      <c r="C593" s="242"/>
      <c r="D593" s="50"/>
      <c r="E593" s="248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50"/>
      <c r="BO593" s="50"/>
      <c r="BP593" s="50"/>
      <c r="BQ593" s="50"/>
      <c r="BR593" s="50"/>
      <c r="BS593" s="50"/>
      <c r="BT593" s="50"/>
      <c r="BU593" s="50"/>
      <c r="BV593" s="50"/>
      <c r="BW593" s="50"/>
      <c r="BX593" s="50"/>
      <c r="BY593" s="50"/>
      <c r="BZ593" s="50"/>
      <c r="CA593" s="50"/>
      <c r="CB593" s="50"/>
      <c r="CC593" s="50"/>
      <c r="CD593" s="50"/>
      <c r="CE593" s="50"/>
      <c r="CF593" s="50"/>
      <c r="CG593" s="50"/>
      <c r="CH593" s="50"/>
      <c r="CI593" s="50"/>
      <c r="CJ593" s="50"/>
      <c r="CK593" s="50"/>
      <c r="CL593" s="50"/>
      <c r="CM593" s="50"/>
      <c r="CN593" s="50"/>
      <c r="CO593" s="50"/>
      <c r="CP593" s="50"/>
      <c r="CQ593" s="50"/>
      <c r="CR593" s="50"/>
      <c r="CS593" s="50"/>
      <c r="CT593" s="50"/>
      <c r="CU593" s="50"/>
      <c r="CV593" s="50"/>
      <c r="CW593" s="50"/>
      <c r="CX593" s="50"/>
      <c r="CY593" s="50"/>
      <c r="CZ593" s="50"/>
      <c r="DA593" s="50"/>
      <c r="DB593" s="50"/>
      <c r="DC593" s="50"/>
      <c r="DD593" s="50"/>
      <c r="DE593" s="50"/>
      <c r="DF593" s="50"/>
      <c r="DG593" s="50"/>
      <c r="DH593" s="50"/>
      <c r="DI593" s="50"/>
      <c r="DJ593" s="50"/>
      <c r="DK593" s="50"/>
      <c r="DL593" s="50"/>
      <c r="DM593" s="50"/>
      <c r="DN593" s="50"/>
      <c r="DO593" s="50"/>
      <c r="DP593" s="50"/>
      <c r="DQ593" s="50"/>
      <c r="DR593" s="50"/>
      <c r="DS593" s="50"/>
      <c r="DT593" s="50"/>
      <c r="DU593" s="50"/>
      <c r="DV593" s="50"/>
      <c r="DW593" s="50"/>
      <c r="DX593" s="50"/>
      <c r="DY593" s="50"/>
      <c r="DZ593" s="50"/>
      <c r="EA593" s="50"/>
      <c r="EB593" s="50"/>
      <c r="EC593" s="50"/>
      <c r="ED593" s="50"/>
      <c r="EE593" s="50"/>
      <c r="EF593" s="50"/>
      <c r="EG593" s="50"/>
      <c r="EH593" s="50"/>
      <c r="EI593" s="50"/>
      <c r="EJ593" s="50"/>
      <c r="EK593" s="50"/>
      <c r="EL593" s="50"/>
      <c r="EM593" s="50"/>
      <c r="EN593" s="50"/>
      <c r="EO593" s="50"/>
      <c r="EP593" s="50"/>
      <c r="EQ593" s="50"/>
      <c r="ER593" s="50"/>
      <c r="ES593" s="50"/>
      <c r="ET593" s="50"/>
      <c r="EU593" s="50"/>
      <c r="EV593" s="50"/>
      <c r="EW593" s="50"/>
      <c r="EX593" s="50"/>
      <c r="EY593" s="50"/>
      <c r="EZ593" s="50"/>
      <c r="FA593" s="50"/>
      <c r="FB593" s="50"/>
      <c r="FC593" s="50"/>
      <c r="FD593" s="50"/>
      <c r="FE593" s="50"/>
      <c r="FF593" s="50"/>
      <c r="FG593" s="50"/>
      <c r="FH593" s="50"/>
      <c r="FI593" s="50"/>
      <c r="FJ593" s="50"/>
      <c r="FK593" s="50"/>
      <c r="FL593" s="50"/>
      <c r="FM593" s="50"/>
      <c r="FN593" s="50"/>
      <c r="FO593" s="50"/>
      <c r="FP593" s="50"/>
      <c r="FQ593" s="50"/>
      <c r="FR593" s="50"/>
      <c r="FS593" s="50"/>
      <c r="FT593" s="50"/>
      <c r="FU593" s="50"/>
      <c r="FV593" s="50"/>
      <c r="FW593" s="50"/>
      <c r="FX593" s="50"/>
      <c r="FY593" s="50"/>
      <c r="FZ593" s="50"/>
      <c r="GA593" s="50"/>
      <c r="GB593" s="50"/>
      <c r="GC593" s="50"/>
      <c r="GD593" s="50"/>
      <c r="GE593" s="50"/>
      <c r="GF593" s="50"/>
      <c r="GG593" s="50"/>
      <c r="GH593" s="50"/>
      <c r="GI593" s="50"/>
      <c r="GJ593" s="50"/>
      <c r="GK593" s="50"/>
      <c r="GL593" s="50"/>
      <c r="GM593" s="50"/>
      <c r="GN593" s="50"/>
      <c r="GO593" s="50"/>
      <c r="GP593" s="50"/>
      <c r="GQ593" s="50"/>
      <c r="GR593" s="50"/>
      <c r="GS593" s="50"/>
      <c r="GT593" s="50"/>
      <c r="GU593" s="50"/>
      <c r="GV593" s="50"/>
      <c r="GW593" s="50"/>
      <c r="GX593" s="50"/>
      <c r="GY593" s="50"/>
      <c r="GZ593" s="50"/>
      <c r="HA593" s="50"/>
      <c r="HB593" s="50"/>
      <c r="HC593" s="50"/>
      <c r="HD593" s="50"/>
      <c r="HE593" s="50"/>
      <c r="HF593" s="50"/>
      <c r="HG593" s="50"/>
      <c r="HH593" s="50"/>
      <c r="HI593" s="50"/>
      <c r="HJ593" s="50"/>
      <c r="HK593" s="50"/>
      <c r="HL593" s="50"/>
      <c r="HM593" s="50"/>
      <c r="HN593" s="50"/>
      <c r="HO593" s="50"/>
      <c r="HP593" s="50"/>
      <c r="HQ593" s="50"/>
      <c r="HR593" s="50"/>
      <c r="HS593" s="50"/>
      <c r="HT593" s="50"/>
      <c r="HU593" s="50"/>
      <c r="HV593" s="50"/>
      <c r="HW593" s="50"/>
      <c r="HX593" s="50"/>
      <c r="HY593" s="50"/>
      <c r="HZ593" s="50"/>
      <c r="IA593" s="50"/>
      <c r="IB593" s="50"/>
      <c r="IC593" s="50"/>
      <c r="ID593" s="50"/>
      <c r="IE593" s="50"/>
      <c r="IF593" s="50"/>
      <c r="IG593" s="50"/>
      <c r="IH593" s="50"/>
      <c r="II593" s="50"/>
      <c r="IJ593" s="50"/>
      <c r="IK593" s="50"/>
      <c r="IL593" s="50"/>
      <c r="IM593" s="50"/>
      <c r="IN593" s="50"/>
      <c r="IO593" s="50"/>
      <c r="IP593" s="50"/>
      <c r="IQ593" s="50"/>
      <c r="IR593" s="50"/>
      <c r="IS593" s="50"/>
      <c r="IT593" s="50"/>
      <c r="IU593" s="50"/>
      <c r="IV593" s="50"/>
    </row>
    <row r="594" spans="1:256" s="249" customFormat="1" x14ac:dyDescent="0.2">
      <c r="A594" s="246"/>
      <c r="B594" s="233"/>
      <c r="C594" s="242"/>
      <c r="D594" s="50"/>
      <c r="E594" s="248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50"/>
      <c r="BO594" s="50"/>
      <c r="BP594" s="50"/>
      <c r="BQ594" s="50"/>
      <c r="BR594" s="50"/>
      <c r="BS594" s="50"/>
      <c r="BT594" s="50"/>
      <c r="BU594" s="50"/>
      <c r="BV594" s="50"/>
      <c r="BW594" s="50"/>
      <c r="BX594" s="50"/>
      <c r="BY594" s="50"/>
      <c r="BZ594" s="50"/>
      <c r="CA594" s="50"/>
      <c r="CB594" s="50"/>
      <c r="CC594" s="50"/>
      <c r="CD594" s="50"/>
      <c r="CE594" s="50"/>
      <c r="CF594" s="50"/>
      <c r="CG594" s="50"/>
      <c r="CH594" s="50"/>
      <c r="CI594" s="50"/>
      <c r="CJ594" s="50"/>
      <c r="CK594" s="50"/>
      <c r="CL594" s="50"/>
      <c r="CM594" s="50"/>
      <c r="CN594" s="50"/>
      <c r="CO594" s="50"/>
      <c r="CP594" s="50"/>
      <c r="CQ594" s="50"/>
      <c r="CR594" s="50"/>
      <c r="CS594" s="50"/>
      <c r="CT594" s="50"/>
      <c r="CU594" s="50"/>
      <c r="CV594" s="50"/>
      <c r="CW594" s="50"/>
      <c r="CX594" s="50"/>
      <c r="CY594" s="50"/>
      <c r="CZ594" s="50"/>
      <c r="DA594" s="50"/>
      <c r="DB594" s="50"/>
      <c r="DC594" s="50"/>
      <c r="DD594" s="50"/>
      <c r="DE594" s="50"/>
      <c r="DF594" s="50"/>
      <c r="DG594" s="50"/>
      <c r="DH594" s="50"/>
      <c r="DI594" s="50"/>
      <c r="DJ594" s="50"/>
      <c r="DK594" s="50"/>
      <c r="DL594" s="50"/>
      <c r="DM594" s="50"/>
      <c r="DN594" s="50"/>
      <c r="DO594" s="50"/>
      <c r="DP594" s="50"/>
      <c r="DQ594" s="50"/>
      <c r="DR594" s="50"/>
      <c r="DS594" s="50"/>
      <c r="DT594" s="50"/>
      <c r="DU594" s="50"/>
      <c r="DV594" s="50"/>
      <c r="DW594" s="50"/>
      <c r="DX594" s="50"/>
      <c r="DY594" s="50"/>
      <c r="DZ594" s="50"/>
      <c r="EA594" s="50"/>
      <c r="EB594" s="50"/>
      <c r="EC594" s="50"/>
      <c r="ED594" s="50"/>
      <c r="EE594" s="50"/>
      <c r="EF594" s="50"/>
      <c r="EG594" s="50"/>
      <c r="EH594" s="50"/>
      <c r="EI594" s="50"/>
      <c r="EJ594" s="50"/>
      <c r="EK594" s="50"/>
      <c r="EL594" s="50"/>
      <c r="EM594" s="50"/>
      <c r="EN594" s="50"/>
      <c r="EO594" s="50"/>
      <c r="EP594" s="50"/>
      <c r="EQ594" s="50"/>
      <c r="ER594" s="50"/>
      <c r="ES594" s="50"/>
      <c r="ET594" s="50"/>
      <c r="EU594" s="50"/>
      <c r="EV594" s="50"/>
      <c r="EW594" s="50"/>
      <c r="EX594" s="50"/>
      <c r="EY594" s="50"/>
      <c r="EZ594" s="50"/>
      <c r="FA594" s="50"/>
      <c r="FB594" s="50"/>
      <c r="FC594" s="50"/>
      <c r="FD594" s="50"/>
      <c r="FE594" s="50"/>
      <c r="FF594" s="50"/>
      <c r="FG594" s="50"/>
      <c r="FH594" s="50"/>
      <c r="FI594" s="50"/>
      <c r="FJ594" s="50"/>
      <c r="FK594" s="50"/>
      <c r="FL594" s="50"/>
      <c r="FM594" s="50"/>
      <c r="FN594" s="50"/>
      <c r="FO594" s="50"/>
      <c r="FP594" s="50"/>
      <c r="FQ594" s="50"/>
      <c r="FR594" s="50"/>
      <c r="FS594" s="50"/>
      <c r="FT594" s="50"/>
      <c r="FU594" s="50"/>
      <c r="FV594" s="50"/>
      <c r="FW594" s="50"/>
      <c r="FX594" s="50"/>
      <c r="FY594" s="50"/>
      <c r="FZ594" s="50"/>
      <c r="GA594" s="50"/>
      <c r="GB594" s="50"/>
      <c r="GC594" s="50"/>
      <c r="GD594" s="50"/>
      <c r="GE594" s="50"/>
      <c r="GF594" s="50"/>
      <c r="GG594" s="50"/>
      <c r="GH594" s="50"/>
      <c r="GI594" s="50"/>
      <c r="GJ594" s="50"/>
      <c r="GK594" s="50"/>
      <c r="GL594" s="50"/>
      <c r="GM594" s="50"/>
      <c r="GN594" s="50"/>
      <c r="GO594" s="50"/>
      <c r="GP594" s="50"/>
      <c r="GQ594" s="50"/>
      <c r="GR594" s="50"/>
      <c r="GS594" s="50"/>
      <c r="GT594" s="50"/>
      <c r="GU594" s="50"/>
      <c r="GV594" s="50"/>
      <c r="GW594" s="50"/>
      <c r="GX594" s="50"/>
      <c r="GY594" s="50"/>
      <c r="GZ594" s="50"/>
      <c r="HA594" s="50"/>
      <c r="HB594" s="50"/>
      <c r="HC594" s="50"/>
      <c r="HD594" s="50"/>
      <c r="HE594" s="50"/>
      <c r="HF594" s="50"/>
      <c r="HG594" s="50"/>
      <c r="HH594" s="50"/>
      <c r="HI594" s="50"/>
      <c r="HJ594" s="50"/>
      <c r="HK594" s="50"/>
      <c r="HL594" s="50"/>
      <c r="HM594" s="50"/>
      <c r="HN594" s="50"/>
      <c r="HO594" s="50"/>
      <c r="HP594" s="50"/>
      <c r="HQ594" s="50"/>
      <c r="HR594" s="50"/>
      <c r="HS594" s="50"/>
      <c r="HT594" s="50"/>
      <c r="HU594" s="50"/>
      <c r="HV594" s="50"/>
      <c r="HW594" s="50"/>
      <c r="HX594" s="50"/>
      <c r="HY594" s="50"/>
      <c r="HZ594" s="50"/>
      <c r="IA594" s="50"/>
      <c r="IB594" s="50"/>
      <c r="IC594" s="50"/>
      <c r="ID594" s="50"/>
      <c r="IE594" s="50"/>
      <c r="IF594" s="50"/>
      <c r="IG594" s="50"/>
      <c r="IH594" s="50"/>
      <c r="II594" s="50"/>
      <c r="IJ594" s="50"/>
      <c r="IK594" s="50"/>
      <c r="IL594" s="50"/>
      <c r="IM594" s="50"/>
      <c r="IN594" s="50"/>
      <c r="IO594" s="50"/>
      <c r="IP594" s="50"/>
      <c r="IQ594" s="50"/>
      <c r="IR594" s="50"/>
      <c r="IS594" s="50"/>
      <c r="IT594" s="50"/>
      <c r="IU594" s="50"/>
      <c r="IV594" s="50"/>
    </row>
    <row r="595" spans="1:256" s="249" customFormat="1" x14ac:dyDescent="0.2">
      <c r="A595" s="246"/>
      <c r="B595" s="233"/>
      <c r="C595" s="242"/>
      <c r="D595" s="50"/>
      <c r="E595" s="248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50"/>
      <c r="BO595" s="50"/>
      <c r="BP595" s="50"/>
      <c r="BQ595" s="50"/>
      <c r="BR595" s="50"/>
      <c r="BS595" s="50"/>
      <c r="BT595" s="50"/>
      <c r="BU595" s="50"/>
      <c r="BV595" s="50"/>
      <c r="BW595" s="50"/>
      <c r="BX595" s="50"/>
      <c r="BY595" s="50"/>
      <c r="BZ595" s="50"/>
      <c r="CA595" s="50"/>
      <c r="CB595" s="50"/>
      <c r="CC595" s="50"/>
      <c r="CD595" s="50"/>
      <c r="CE595" s="50"/>
      <c r="CF595" s="50"/>
      <c r="CG595" s="50"/>
      <c r="CH595" s="50"/>
      <c r="CI595" s="50"/>
      <c r="CJ595" s="50"/>
      <c r="CK595" s="50"/>
      <c r="CL595" s="50"/>
      <c r="CM595" s="50"/>
      <c r="CN595" s="50"/>
      <c r="CO595" s="50"/>
      <c r="CP595" s="50"/>
      <c r="CQ595" s="50"/>
      <c r="CR595" s="50"/>
      <c r="CS595" s="50"/>
      <c r="CT595" s="50"/>
      <c r="CU595" s="50"/>
      <c r="CV595" s="50"/>
      <c r="CW595" s="50"/>
      <c r="CX595" s="50"/>
      <c r="CY595" s="50"/>
      <c r="CZ595" s="50"/>
      <c r="DA595" s="50"/>
      <c r="DB595" s="50"/>
      <c r="DC595" s="50"/>
      <c r="DD595" s="50"/>
      <c r="DE595" s="50"/>
      <c r="DF595" s="50"/>
      <c r="DG595" s="50"/>
      <c r="DH595" s="50"/>
      <c r="DI595" s="50"/>
      <c r="DJ595" s="50"/>
      <c r="DK595" s="50"/>
      <c r="DL595" s="50"/>
      <c r="DM595" s="50"/>
      <c r="DN595" s="50"/>
      <c r="DO595" s="50"/>
      <c r="DP595" s="50"/>
      <c r="DQ595" s="50"/>
      <c r="DR595" s="50"/>
      <c r="DS595" s="50"/>
      <c r="DT595" s="50"/>
      <c r="DU595" s="50"/>
      <c r="DV595" s="50"/>
      <c r="DW595" s="50"/>
      <c r="DX595" s="50"/>
      <c r="DY595" s="50"/>
      <c r="DZ595" s="50"/>
      <c r="EA595" s="50"/>
      <c r="EB595" s="50"/>
      <c r="EC595" s="50"/>
      <c r="ED595" s="50"/>
      <c r="EE595" s="50"/>
      <c r="EF595" s="50"/>
      <c r="EG595" s="50"/>
      <c r="EH595" s="50"/>
      <c r="EI595" s="50"/>
      <c r="EJ595" s="50"/>
      <c r="EK595" s="50"/>
      <c r="EL595" s="50"/>
      <c r="EM595" s="50"/>
      <c r="EN595" s="50"/>
      <c r="EO595" s="50"/>
      <c r="EP595" s="50"/>
      <c r="EQ595" s="50"/>
      <c r="ER595" s="50"/>
      <c r="ES595" s="50"/>
      <c r="ET595" s="50"/>
      <c r="EU595" s="50"/>
      <c r="EV595" s="50"/>
      <c r="EW595" s="50"/>
      <c r="EX595" s="50"/>
      <c r="EY595" s="50"/>
      <c r="EZ595" s="50"/>
      <c r="FA595" s="50"/>
      <c r="FB595" s="50"/>
      <c r="FC595" s="50"/>
      <c r="FD595" s="50"/>
      <c r="FE595" s="50"/>
      <c r="FF595" s="50"/>
      <c r="FG595" s="50"/>
      <c r="FH595" s="50"/>
      <c r="FI595" s="50"/>
      <c r="FJ595" s="50"/>
      <c r="FK595" s="50"/>
      <c r="FL595" s="50"/>
      <c r="FM595" s="50"/>
      <c r="FN595" s="50"/>
      <c r="FO595" s="50"/>
      <c r="FP595" s="50"/>
      <c r="FQ595" s="50"/>
      <c r="FR595" s="50"/>
      <c r="FS595" s="50"/>
      <c r="FT595" s="50"/>
      <c r="FU595" s="50"/>
      <c r="FV595" s="50"/>
      <c r="FW595" s="50"/>
      <c r="FX595" s="50"/>
      <c r="FY595" s="50"/>
      <c r="FZ595" s="50"/>
      <c r="GA595" s="50"/>
      <c r="GB595" s="50"/>
      <c r="GC595" s="50"/>
      <c r="GD595" s="50"/>
      <c r="GE595" s="50"/>
      <c r="GF595" s="50"/>
      <c r="GG595" s="50"/>
      <c r="GH595" s="50"/>
      <c r="GI595" s="50"/>
      <c r="GJ595" s="50"/>
      <c r="GK595" s="50"/>
      <c r="GL595" s="50"/>
      <c r="GM595" s="50"/>
      <c r="GN595" s="50"/>
      <c r="GO595" s="50"/>
      <c r="GP595" s="50"/>
      <c r="GQ595" s="50"/>
      <c r="GR595" s="50"/>
      <c r="GS595" s="50"/>
      <c r="GT595" s="50"/>
      <c r="GU595" s="50"/>
      <c r="GV595" s="50"/>
      <c r="GW595" s="50"/>
      <c r="GX595" s="50"/>
      <c r="GY595" s="50"/>
      <c r="GZ595" s="50"/>
      <c r="HA595" s="50"/>
      <c r="HB595" s="50"/>
      <c r="HC595" s="50"/>
      <c r="HD595" s="50"/>
      <c r="HE595" s="50"/>
      <c r="HF595" s="50"/>
      <c r="HG595" s="50"/>
      <c r="HH595" s="50"/>
      <c r="HI595" s="50"/>
      <c r="HJ595" s="50"/>
      <c r="HK595" s="50"/>
      <c r="HL595" s="50"/>
      <c r="HM595" s="50"/>
      <c r="HN595" s="50"/>
      <c r="HO595" s="50"/>
      <c r="HP595" s="50"/>
      <c r="HQ595" s="50"/>
      <c r="HR595" s="50"/>
      <c r="HS595" s="50"/>
      <c r="HT595" s="50"/>
      <c r="HU595" s="50"/>
      <c r="HV595" s="50"/>
      <c r="HW595" s="50"/>
      <c r="HX595" s="50"/>
      <c r="HY595" s="50"/>
      <c r="HZ595" s="50"/>
      <c r="IA595" s="50"/>
      <c r="IB595" s="50"/>
      <c r="IC595" s="50"/>
      <c r="ID595" s="50"/>
      <c r="IE595" s="50"/>
      <c r="IF595" s="50"/>
      <c r="IG595" s="50"/>
      <c r="IH595" s="50"/>
      <c r="II595" s="50"/>
      <c r="IJ595" s="50"/>
      <c r="IK595" s="50"/>
      <c r="IL595" s="50"/>
      <c r="IM595" s="50"/>
      <c r="IN595" s="50"/>
      <c r="IO595" s="50"/>
      <c r="IP595" s="50"/>
      <c r="IQ595" s="50"/>
      <c r="IR595" s="50"/>
      <c r="IS595" s="50"/>
      <c r="IT595" s="50"/>
      <c r="IU595" s="50"/>
      <c r="IV595" s="50"/>
    </row>
    <row r="596" spans="1:256" s="249" customFormat="1" x14ac:dyDescent="0.2">
      <c r="A596" s="246"/>
      <c r="B596" s="233"/>
      <c r="C596" s="242"/>
      <c r="D596" s="50"/>
      <c r="E596" s="248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  <c r="BS596" s="50"/>
      <c r="BT596" s="50"/>
      <c r="BU596" s="50"/>
      <c r="BV596" s="50"/>
      <c r="BW596" s="50"/>
      <c r="BX596" s="50"/>
      <c r="BY596" s="50"/>
      <c r="BZ596" s="50"/>
      <c r="CA596" s="50"/>
      <c r="CB596" s="50"/>
      <c r="CC596" s="50"/>
      <c r="CD596" s="50"/>
      <c r="CE596" s="50"/>
      <c r="CF596" s="50"/>
      <c r="CG596" s="50"/>
      <c r="CH596" s="50"/>
      <c r="CI596" s="50"/>
      <c r="CJ596" s="50"/>
      <c r="CK596" s="50"/>
      <c r="CL596" s="50"/>
      <c r="CM596" s="50"/>
      <c r="CN596" s="50"/>
      <c r="CO596" s="50"/>
      <c r="CP596" s="50"/>
      <c r="CQ596" s="50"/>
      <c r="CR596" s="50"/>
      <c r="CS596" s="50"/>
      <c r="CT596" s="50"/>
      <c r="CU596" s="50"/>
      <c r="CV596" s="50"/>
      <c r="CW596" s="50"/>
      <c r="CX596" s="50"/>
      <c r="CY596" s="50"/>
      <c r="CZ596" s="50"/>
      <c r="DA596" s="50"/>
      <c r="DB596" s="50"/>
      <c r="DC596" s="50"/>
      <c r="DD596" s="50"/>
      <c r="DE596" s="50"/>
      <c r="DF596" s="50"/>
      <c r="DG596" s="50"/>
      <c r="DH596" s="50"/>
      <c r="DI596" s="50"/>
      <c r="DJ596" s="50"/>
      <c r="DK596" s="50"/>
      <c r="DL596" s="50"/>
      <c r="DM596" s="50"/>
      <c r="DN596" s="50"/>
      <c r="DO596" s="50"/>
      <c r="DP596" s="50"/>
      <c r="DQ596" s="50"/>
      <c r="DR596" s="50"/>
      <c r="DS596" s="50"/>
      <c r="DT596" s="50"/>
      <c r="DU596" s="50"/>
      <c r="DV596" s="50"/>
      <c r="DW596" s="50"/>
      <c r="DX596" s="50"/>
      <c r="DY596" s="50"/>
      <c r="DZ596" s="50"/>
      <c r="EA596" s="50"/>
      <c r="EB596" s="50"/>
      <c r="EC596" s="50"/>
      <c r="ED596" s="50"/>
      <c r="EE596" s="50"/>
      <c r="EF596" s="50"/>
      <c r="EG596" s="50"/>
      <c r="EH596" s="50"/>
      <c r="EI596" s="50"/>
      <c r="EJ596" s="50"/>
      <c r="EK596" s="50"/>
      <c r="EL596" s="50"/>
      <c r="EM596" s="50"/>
      <c r="EN596" s="50"/>
      <c r="EO596" s="50"/>
      <c r="EP596" s="50"/>
      <c r="EQ596" s="50"/>
      <c r="ER596" s="50"/>
      <c r="ES596" s="50"/>
      <c r="ET596" s="50"/>
      <c r="EU596" s="50"/>
      <c r="EV596" s="50"/>
      <c r="EW596" s="50"/>
      <c r="EX596" s="50"/>
      <c r="EY596" s="50"/>
      <c r="EZ596" s="50"/>
      <c r="FA596" s="50"/>
      <c r="FB596" s="50"/>
      <c r="FC596" s="50"/>
      <c r="FD596" s="50"/>
      <c r="FE596" s="50"/>
      <c r="FF596" s="50"/>
      <c r="FG596" s="50"/>
      <c r="FH596" s="50"/>
      <c r="FI596" s="50"/>
      <c r="FJ596" s="50"/>
      <c r="FK596" s="50"/>
      <c r="FL596" s="50"/>
      <c r="FM596" s="50"/>
      <c r="FN596" s="50"/>
      <c r="FO596" s="50"/>
      <c r="FP596" s="50"/>
      <c r="FQ596" s="50"/>
      <c r="FR596" s="50"/>
      <c r="FS596" s="50"/>
      <c r="FT596" s="50"/>
      <c r="FU596" s="50"/>
      <c r="FV596" s="50"/>
      <c r="FW596" s="50"/>
      <c r="FX596" s="50"/>
      <c r="FY596" s="50"/>
      <c r="FZ596" s="50"/>
      <c r="GA596" s="50"/>
      <c r="GB596" s="50"/>
      <c r="GC596" s="50"/>
      <c r="GD596" s="50"/>
      <c r="GE596" s="50"/>
      <c r="GF596" s="50"/>
      <c r="GG596" s="50"/>
      <c r="GH596" s="50"/>
      <c r="GI596" s="50"/>
      <c r="GJ596" s="50"/>
      <c r="GK596" s="50"/>
      <c r="GL596" s="50"/>
      <c r="GM596" s="50"/>
      <c r="GN596" s="50"/>
      <c r="GO596" s="50"/>
      <c r="GP596" s="50"/>
      <c r="GQ596" s="50"/>
      <c r="GR596" s="50"/>
      <c r="GS596" s="50"/>
      <c r="GT596" s="50"/>
      <c r="GU596" s="50"/>
      <c r="GV596" s="50"/>
      <c r="GW596" s="50"/>
      <c r="GX596" s="50"/>
      <c r="GY596" s="50"/>
      <c r="GZ596" s="50"/>
      <c r="HA596" s="50"/>
      <c r="HB596" s="50"/>
      <c r="HC596" s="50"/>
      <c r="HD596" s="50"/>
      <c r="HE596" s="50"/>
      <c r="HF596" s="50"/>
      <c r="HG596" s="50"/>
      <c r="HH596" s="50"/>
      <c r="HI596" s="50"/>
      <c r="HJ596" s="50"/>
      <c r="HK596" s="50"/>
      <c r="HL596" s="50"/>
      <c r="HM596" s="50"/>
      <c r="HN596" s="50"/>
      <c r="HO596" s="50"/>
      <c r="HP596" s="50"/>
      <c r="HQ596" s="50"/>
      <c r="HR596" s="50"/>
      <c r="HS596" s="50"/>
      <c r="HT596" s="50"/>
      <c r="HU596" s="50"/>
      <c r="HV596" s="50"/>
      <c r="HW596" s="50"/>
      <c r="HX596" s="50"/>
      <c r="HY596" s="50"/>
      <c r="HZ596" s="50"/>
      <c r="IA596" s="50"/>
      <c r="IB596" s="50"/>
      <c r="IC596" s="50"/>
      <c r="ID596" s="50"/>
      <c r="IE596" s="50"/>
      <c r="IF596" s="50"/>
      <c r="IG596" s="50"/>
      <c r="IH596" s="50"/>
      <c r="II596" s="50"/>
      <c r="IJ596" s="50"/>
      <c r="IK596" s="50"/>
      <c r="IL596" s="50"/>
      <c r="IM596" s="50"/>
      <c r="IN596" s="50"/>
      <c r="IO596" s="50"/>
      <c r="IP596" s="50"/>
      <c r="IQ596" s="50"/>
      <c r="IR596" s="50"/>
      <c r="IS596" s="50"/>
      <c r="IT596" s="50"/>
      <c r="IU596" s="50"/>
      <c r="IV596" s="50"/>
    </row>
    <row r="597" spans="1:256" s="249" customFormat="1" x14ac:dyDescent="0.2">
      <c r="A597" s="246"/>
      <c r="B597" s="233"/>
      <c r="C597" s="242"/>
      <c r="D597" s="50"/>
      <c r="E597" s="248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50"/>
      <c r="BO597" s="50"/>
      <c r="BP597" s="50"/>
      <c r="BQ597" s="50"/>
      <c r="BR597" s="50"/>
      <c r="BS597" s="50"/>
      <c r="BT597" s="50"/>
      <c r="BU597" s="50"/>
      <c r="BV597" s="50"/>
      <c r="BW597" s="50"/>
      <c r="BX597" s="50"/>
      <c r="BY597" s="50"/>
      <c r="BZ597" s="50"/>
      <c r="CA597" s="50"/>
      <c r="CB597" s="50"/>
      <c r="CC597" s="50"/>
      <c r="CD597" s="50"/>
      <c r="CE597" s="50"/>
      <c r="CF597" s="50"/>
      <c r="CG597" s="50"/>
      <c r="CH597" s="50"/>
      <c r="CI597" s="50"/>
      <c r="CJ597" s="50"/>
      <c r="CK597" s="50"/>
      <c r="CL597" s="50"/>
      <c r="CM597" s="50"/>
      <c r="CN597" s="50"/>
      <c r="CO597" s="50"/>
      <c r="CP597" s="50"/>
      <c r="CQ597" s="50"/>
      <c r="CR597" s="50"/>
      <c r="CS597" s="50"/>
      <c r="CT597" s="50"/>
      <c r="CU597" s="50"/>
      <c r="CV597" s="50"/>
      <c r="CW597" s="50"/>
      <c r="CX597" s="50"/>
      <c r="CY597" s="50"/>
      <c r="CZ597" s="50"/>
      <c r="DA597" s="50"/>
      <c r="DB597" s="50"/>
      <c r="DC597" s="50"/>
      <c r="DD597" s="50"/>
      <c r="DE597" s="50"/>
      <c r="DF597" s="50"/>
      <c r="DG597" s="50"/>
      <c r="DH597" s="50"/>
      <c r="DI597" s="50"/>
      <c r="DJ597" s="50"/>
      <c r="DK597" s="50"/>
      <c r="DL597" s="50"/>
      <c r="DM597" s="50"/>
      <c r="DN597" s="50"/>
      <c r="DO597" s="50"/>
      <c r="DP597" s="50"/>
      <c r="DQ597" s="50"/>
      <c r="DR597" s="50"/>
      <c r="DS597" s="50"/>
      <c r="DT597" s="50"/>
      <c r="DU597" s="50"/>
      <c r="DV597" s="50"/>
      <c r="DW597" s="50"/>
      <c r="DX597" s="50"/>
      <c r="DY597" s="50"/>
      <c r="DZ597" s="50"/>
      <c r="EA597" s="50"/>
      <c r="EB597" s="50"/>
      <c r="EC597" s="50"/>
      <c r="ED597" s="50"/>
      <c r="EE597" s="50"/>
      <c r="EF597" s="50"/>
      <c r="EG597" s="50"/>
      <c r="EH597" s="50"/>
      <c r="EI597" s="50"/>
      <c r="EJ597" s="50"/>
      <c r="EK597" s="50"/>
      <c r="EL597" s="50"/>
      <c r="EM597" s="50"/>
      <c r="EN597" s="50"/>
      <c r="EO597" s="50"/>
      <c r="EP597" s="50"/>
      <c r="EQ597" s="50"/>
      <c r="ER597" s="50"/>
      <c r="ES597" s="50"/>
      <c r="ET597" s="50"/>
      <c r="EU597" s="50"/>
      <c r="EV597" s="50"/>
      <c r="EW597" s="50"/>
      <c r="EX597" s="50"/>
      <c r="EY597" s="50"/>
      <c r="EZ597" s="50"/>
      <c r="FA597" s="50"/>
      <c r="FB597" s="50"/>
      <c r="FC597" s="50"/>
      <c r="FD597" s="50"/>
      <c r="FE597" s="50"/>
      <c r="FF597" s="50"/>
      <c r="FG597" s="50"/>
      <c r="FH597" s="50"/>
      <c r="FI597" s="50"/>
      <c r="FJ597" s="50"/>
      <c r="FK597" s="50"/>
      <c r="FL597" s="50"/>
      <c r="FM597" s="50"/>
      <c r="FN597" s="50"/>
      <c r="FO597" s="50"/>
      <c r="FP597" s="50"/>
      <c r="FQ597" s="50"/>
      <c r="FR597" s="50"/>
      <c r="FS597" s="50"/>
      <c r="FT597" s="50"/>
      <c r="FU597" s="50"/>
      <c r="FV597" s="50"/>
      <c r="FW597" s="50"/>
      <c r="FX597" s="50"/>
      <c r="FY597" s="50"/>
      <c r="FZ597" s="50"/>
      <c r="GA597" s="50"/>
      <c r="GB597" s="50"/>
      <c r="GC597" s="50"/>
      <c r="GD597" s="50"/>
      <c r="GE597" s="50"/>
      <c r="GF597" s="50"/>
      <c r="GG597" s="50"/>
      <c r="GH597" s="50"/>
      <c r="GI597" s="50"/>
      <c r="GJ597" s="50"/>
      <c r="GK597" s="50"/>
      <c r="GL597" s="50"/>
      <c r="GM597" s="50"/>
      <c r="GN597" s="50"/>
      <c r="GO597" s="50"/>
      <c r="GP597" s="50"/>
      <c r="GQ597" s="50"/>
      <c r="GR597" s="50"/>
      <c r="GS597" s="50"/>
      <c r="GT597" s="50"/>
      <c r="GU597" s="50"/>
      <c r="GV597" s="50"/>
      <c r="GW597" s="50"/>
      <c r="GX597" s="50"/>
      <c r="GY597" s="50"/>
      <c r="GZ597" s="50"/>
      <c r="HA597" s="50"/>
      <c r="HB597" s="50"/>
      <c r="HC597" s="50"/>
      <c r="HD597" s="50"/>
      <c r="HE597" s="50"/>
      <c r="HF597" s="50"/>
      <c r="HG597" s="50"/>
      <c r="HH597" s="50"/>
      <c r="HI597" s="50"/>
      <c r="HJ597" s="50"/>
      <c r="HK597" s="50"/>
      <c r="HL597" s="50"/>
      <c r="HM597" s="50"/>
      <c r="HN597" s="50"/>
      <c r="HO597" s="50"/>
      <c r="HP597" s="50"/>
      <c r="HQ597" s="50"/>
      <c r="HR597" s="50"/>
      <c r="HS597" s="50"/>
      <c r="HT597" s="50"/>
      <c r="HU597" s="50"/>
      <c r="HV597" s="50"/>
      <c r="HW597" s="50"/>
      <c r="HX597" s="50"/>
      <c r="HY597" s="50"/>
      <c r="HZ597" s="50"/>
      <c r="IA597" s="50"/>
      <c r="IB597" s="50"/>
      <c r="IC597" s="50"/>
      <c r="ID597" s="50"/>
      <c r="IE597" s="50"/>
      <c r="IF597" s="50"/>
      <c r="IG597" s="50"/>
      <c r="IH597" s="50"/>
      <c r="II597" s="50"/>
      <c r="IJ597" s="50"/>
      <c r="IK597" s="50"/>
      <c r="IL597" s="50"/>
      <c r="IM597" s="50"/>
      <c r="IN597" s="50"/>
      <c r="IO597" s="50"/>
      <c r="IP597" s="50"/>
      <c r="IQ597" s="50"/>
      <c r="IR597" s="50"/>
      <c r="IS597" s="50"/>
      <c r="IT597" s="50"/>
      <c r="IU597" s="50"/>
      <c r="IV597" s="50"/>
    </row>
    <row r="598" spans="1:256" s="249" customFormat="1" x14ac:dyDescent="0.2">
      <c r="A598" s="246"/>
      <c r="B598" s="233"/>
      <c r="C598" s="242"/>
      <c r="D598" s="50"/>
      <c r="E598" s="248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50"/>
      <c r="BO598" s="50"/>
      <c r="BP598" s="50"/>
      <c r="BQ598" s="50"/>
      <c r="BR598" s="50"/>
      <c r="BS598" s="50"/>
      <c r="BT598" s="50"/>
      <c r="BU598" s="50"/>
      <c r="BV598" s="50"/>
      <c r="BW598" s="50"/>
      <c r="BX598" s="50"/>
      <c r="BY598" s="50"/>
      <c r="BZ598" s="50"/>
      <c r="CA598" s="50"/>
      <c r="CB598" s="50"/>
      <c r="CC598" s="50"/>
      <c r="CD598" s="50"/>
      <c r="CE598" s="50"/>
      <c r="CF598" s="50"/>
      <c r="CG598" s="50"/>
      <c r="CH598" s="50"/>
      <c r="CI598" s="50"/>
      <c r="CJ598" s="50"/>
      <c r="CK598" s="50"/>
      <c r="CL598" s="50"/>
      <c r="CM598" s="50"/>
      <c r="CN598" s="50"/>
      <c r="CO598" s="50"/>
      <c r="CP598" s="50"/>
      <c r="CQ598" s="50"/>
      <c r="CR598" s="50"/>
      <c r="CS598" s="50"/>
      <c r="CT598" s="50"/>
      <c r="CU598" s="50"/>
      <c r="CV598" s="50"/>
      <c r="CW598" s="50"/>
      <c r="CX598" s="50"/>
      <c r="CY598" s="50"/>
      <c r="CZ598" s="50"/>
      <c r="DA598" s="50"/>
      <c r="DB598" s="50"/>
      <c r="DC598" s="50"/>
      <c r="DD598" s="50"/>
      <c r="DE598" s="50"/>
      <c r="DF598" s="50"/>
      <c r="DG598" s="50"/>
      <c r="DH598" s="50"/>
      <c r="DI598" s="50"/>
      <c r="DJ598" s="50"/>
      <c r="DK598" s="50"/>
      <c r="DL598" s="50"/>
      <c r="DM598" s="50"/>
      <c r="DN598" s="50"/>
      <c r="DO598" s="50"/>
      <c r="DP598" s="50"/>
      <c r="DQ598" s="50"/>
      <c r="DR598" s="50"/>
      <c r="DS598" s="50"/>
      <c r="DT598" s="50"/>
      <c r="DU598" s="50"/>
      <c r="DV598" s="50"/>
      <c r="DW598" s="50"/>
      <c r="DX598" s="50"/>
      <c r="DY598" s="50"/>
      <c r="DZ598" s="50"/>
      <c r="EA598" s="50"/>
      <c r="EB598" s="50"/>
      <c r="EC598" s="50"/>
      <c r="ED598" s="50"/>
      <c r="EE598" s="50"/>
      <c r="EF598" s="50"/>
      <c r="EG598" s="50"/>
      <c r="EH598" s="50"/>
      <c r="EI598" s="50"/>
      <c r="EJ598" s="50"/>
      <c r="EK598" s="50"/>
      <c r="EL598" s="50"/>
      <c r="EM598" s="50"/>
      <c r="EN598" s="50"/>
      <c r="EO598" s="50"/>
      <c r="EP598" s="50"/>
      <c r="EQ598" s="50"/>
      <c r="ER598" s="50"/>
      <c r="ES598" s="50"/>
      <c r="ET598" s="50"/>
      <c r="EU598" s="50"/>
      <c r="EV598" s="50"/>
      <c r="EW598" s="50"/>
      <c r="EX598" s="50"/>
      <c r="EY598" s="50"/>
      <c r="EZ598" s="50"/>
      <c r="FA598" s="50"/>
      <c r="FB598" s="50"/>
      <c r="FC598" s="50"/>
      <c r="FD598" s="50"/>
      <c r="FE598" s="50"/>
      <c r="FF598" s="50"/>
      <c r="FG598" s="50"/>
      <c r="FH598" s="50"/>
      <c r="FI598" s="50"/>
      <c r="FJ598" s="50"/>
      <c r="FK598" s="50"/>
      <c r="FL598" s="50"/>
      <c r="FM598" s="50"/>
      <c r="FN598" s="50"/>
      <c r="FO598" s="50"/>
      <c r="FP598" s="50"/>
      <c r="FQ598" s="50"/>
      <c r="FR598" s="50"/>
      <c r="FS598" s="50"/>
      <c r="FT598" s="50"/>
      <c r="FU598" s="50"/>
      <c r="FV598" s="50"/>
      <c r="FW598" s="50"/>
      <c r="FX598" s="50"/>
      <c r="FY598" s="50"/>
      <c r="FZ598" s="50"/>
      <c r="GA598" s="50"/>
      <c r="GB598" s="50"/>
      <c r="GC598" s="50"/>
      <c r="GD598" s="50"/>
      <c r="GE598" s="50"/>
      <c r="GF598" s="50"/>
      <c r="GG598" s="50"/>
      <c r="GH598" s="50"/>
      <c r="GI598" s="50"/>
      <c r="GJ598" s="50"/>
      <c r="GK598" s="50"/>
      <c r="GL598" s="50"/>
      <c r="GM598" s="50"/>
      <c r="GN598" s="50"/>
      <c r="GO598" s="50"/>
      <c r="GP598" s="50"/>
      <c r="GQ598" s="50"/>
      <c r="GR598" s="50"/>
      <c r="GS598" s="50"/>
      <c r="GT598" s="50"/>
      <c r="GU598" s="50"/>
      <c r="GV598" s="50"/>
      <c r="GW598" s="50"/>
      <c r="GX598" s="50"/>
      <c r="GY598" s="50"/>
      <c r="GZ598" s="50"/>
      <c r="HA598" s="50"/>
      <c r="HB598" s="50"/>
      <c r="HC598" s="50"/>
      <c r="HD598" s="50"/>
      <c r="HE598" s="50"/>
      <c r="HF598" s="50"/>
      <c r="HG598" s="50"/>
      <c r="HH598" s="50"/>
      <c r="HI598" s="50"/>
      <c r="HJ598" s="50"/>
      <c r="HK598" s="50"/>
      <c r="HL598" s="50"/>
      <c r="HM598" s="50"/>
      <c r="HN598" s="50"/>
      <c r="HO598" s="50"/>
      <c r="HP598" s="50"/>
      <c r="HQ598" s="50"/>
      <c r="HR598" s="50"/>
      <c r="HS598" s="50"/>
      <c r="HT598" s="50"/>
      <c r="HU598" s="50"/>
      <c r="HV598" s="50"/>
      <c r="HW598" s="50"/>
      <c r="HX598" s="50"/>
      <c r="HY598" s="50"/>
      <c r="HZ598" s="50"/>
      <c r="IA598" s="50"/>
      <c r="IB598" s="50"/>
      <c r="IC598" s="50"/>
      <c r="ID598" s="50"/>
      <c r="IE598" s="50"/>
      <c r="IF598" s="50"/>
      <c r="IG598" s="50"/>
      <c r="IH598" s="50"/>
      <c r="II598" s="50"/>
      <c r="IJ598" s="50"/>
      <c r="IK598" s="50"/>
      <c r="IL598" s="50"/>
      <c r="IM598" s="50"/>
      <c r="IN598" s="50"/>
      <c r="IO598" s="50"/>
      <c r="IP598" s="50"/>
      <c r="IQ598" s="50"/>
      <c r="IR598" s="50"/>
      <c r="IS598" s="50"/>
      <c r="IT598" s="50"/>
      <c r="IU598" s="50"/>
      <c r="IV598" s="50"/>
    </row>
    <row r="599" spans="1:256" s="249" customFormat="1" x14ac:dyDescent="0.2">
      <c r="A599" s="246"/>
      <c r="B599" s="233"/>
      <c r="C599" s="242"/>
      <c r="D599" s="50"/>
      <c r="E599" s="248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50"/>
      <c r="BO599" s="50"/>
      <c r="BP599" s="50"/>
      <c r="BQ599" s="50"/>
      <c r="BR599" s="50"/>
      <c r="BS599" s="50"/>
      <c r="BT599" s="50"/>
      <c r="BU599" s="50"/>
      <c r="BV599" s="50"/>
      <c r="BW599" s="50"/>
      <c r="BX599" s="50"/>
      <c r="BY599" s="50"/>
      <c r="BZ599" s="50"/>
      <c r="CA599" s="50"/>
      <c r="CB599" s="50"/>
      <c r="CC599" s="50"/>
      <c r="CD599" s="50"/>
      <c r="CE599" s="50"/>
      <c r="CF599" s="50"/>
      <c r="CG599" s="50"/>
      <c r="CH599" s="50"/>
      <c r="CI599" s="50"/>
      <c r="CJ599" s="50"/>
      <c r="CK599" s="50"/>
      <c r="CL599" s="50"/>
      <c r="CM599" s="50"/>
      <c r="CN599" s="50"/>
      <c r="CO599" s="50"/>
      <c r="CP599" s="50"/>
      <c r="CQ599" s="50"/>
      <c r="CR599" s="50"/>
      <c r="CS599" s="50"/>
      <c r="CT599" s="50"/>
      <c r="CU599" s="50"/>
      <c r="CV599" s="50"/>
      <c r="CW599" s="50"/>
      <c r="CX599" s="50"/>
      <c r="CY599" s="50"/>
      <c r="CZ599" s="50"/>
      <c r="DA599" s="50"/>
      <c r="DB599" s="50"/>
      <c r="DC599" s="50"/>
      <c r="DD599" s="50"/>
      <c r="DE599" s="50"/>
      <c r="DF599" s="50"/>
      <c r="DG599" s="50"/>
      <c r="DH599" s="50"/>
      <c r="DI599" s="50"/>
      <c r="DJ599" s="50"/>
      <c r="DK599" s="50"/>
      <c r="DL599" s="50"/>
      <c r="DM599" s="50"/>
      <c r="DN599" s="50"/>
      <c r="DO599" s="50"/>
      <c r="DP599" s="50"/>
      <c r="DQ599" s="50"/>
      <c r="DR599" s="50"/>
      <c r="DS599" s="50"/>
      <c r="DT599" s="50"/>
      <c r="DU599" s="50"/>
      <c r="DV599" s="50"/>
      <c r="DW599" s="50"/>
      <c r="DX599" s="50"/>
      <c r="DY599" s="50"/>
      <c r="DZ599" s="50"/>
      <c r="EA599" s="50"/>
      <c r="EB599" s="50"/>
      <c r="EC599" s="50"/>
      <c r="ED599" s="50"/>
      <c r="EE599" s="50"/>
      <c r="EF599" s="50"/>
      <c r="EG599" s="50"/>
      <c r="EH599" s="50"/>
      <c r="EI599" s="50"/>
      <c r="EJ599" s="50"/>
      <c r="EK599" s="50"/>
      <c r="EL599" s="50"/>
      <c r="EM599" s="50"/>
      <c r="EN599" s="50"/>
      <c r="EO599" s="50"/>
      <c r="EP599" s="50"/>
      <c r="EQ599" s="50"/>
      <c r="ER599" s="50"/>
      <c r="ES599" s="50"/>
      <c r="ET599" s="50"/>
      <c r="EU599" s="50"/>
      <c r="EV599" s="50"/>
      <c r="EW599" s="50"/>
      <c r="EX599" s="50"/>
      <c r="EY599" s="50"/>
      <c r="EZ599" s="50"/>
      <c r="FA599" s="50"/>
      <c r="FB599" s="50"/>
      <c r="FC599" s="50"/>
      <c r="FD599" s="50"/>
      <c r="FE599" s="50"/>
      <c r="FF599" s="50"/>
      <c r="FG599" s="50"/>
      <c r="FH599" s="50"/>
      <c r="FI599" s="50"/>
      <c r="FJ599" s="50"/>
      <c r="FK599" s="50"/>
      <c r="FL599" s="50"/>
      <c r="FM599" s="50"/>
      <c r="FN599" s="50"/>
      <c r="FO599" s="50"/>
      <c r="FP599" s="50"/>
      <c r="FQ599" s="50"/>
      <c r="FR599" s="50"/>
      <c r="FS599" s="50"/>
      <c r="FT599" s="50"/>
      <c r="FU599" s="50"/>
      <c r="FV599" s="50"/>
      <c r="FW599" s="50"/>
      <c r="FX599" s="50"/>
      <c r="FY599" s="50"/>
      <c r="FZ599" s="50"/>
      <c r="GA599" s="50"/>
      <c r="GB599" s="50"/>
      <c r="GC599" s="50"/>
      <c r="GD599" s="50"/>
      <c r="GE599" s="50"/>
      <c r="GF599" s="50"/>
      <c r="GG599" s="50"/>
      <c r="GH599" s="50"/>
      <c r="GI599" s="50"/>
      <c r="GJ599" s="50"/>
      <c r="GK599" s="50"/>
      <c r="GL599" s="50"/>
      <c r="GM599" s="50"/>
      <c r="GN599" s="50"/>
      <c r="GO599" s="50"/>
      <c r="GP599" s="50"/>
      <c r="GQ599" s="50"/>
      <c r="GR599" s="50"/>
      <c r="GS599" s="50"/>
      <c r="GT599" s="50"/>
      <c r="GU599" s="50"/>
      <c r="GV599" s="50"/>
      <c r="GW599" s="50"/>
      <c r="GX599" s="50"/>
      <c r="GY599" s="50"/>
      <c r="GZ599" s="50"/>
      <c r="HA599" s="50"/>
      <c r="HB599" s="50"/>
      <c r="HC599" s="50"/>
      <c r="HD599" s="50"/>
      <c r="HE599" s="50"/>
      <c r="HF599" s="50"/>
      <c r="HG599" s="50"/>
      <c r="HH599" s="50"/>
      <c r="HI599" s="50"/>
      <c r="HJ599" s="50"/>
      <c r="HK599" s="50"/>
      <c r="HL599" s="50"/>
      <c r="HM599" s="50"/>
      <c r="HN599" s="50"/>
      <c r="HO599" s="50"/>
      <c r="HP599" s="50"/>
      <c r="HQ599" s="50"/>
      <c r="HR599" s="50"/>
      <c r="HS599" s="50"/>
      <c r="HT599" s="50"/>
      <c r="HU599" s="50"/>
      <c r="HV599" s="50"/>
      <c r="HW599" s="50"/>
      <c r="HX599" s="50"/>
      <c r="HY599" s="50"/>
      <c r="HZ599" s="50"/>
      <c r="IA599" s="50"/>
      <c r="IB599" s="50"/>
      <c r="IC599" s="50"/>
      <c r="ID599" s="50"/>
      <c r="IE599" s="50"/>
      <c r="IF599" s="50"/>
      <c r="IG599" s="50"/>
      <c r="IH599" s="50"/>
      <c r="II599" s="50"/>
      <c r="IJ599" s="50"/>
      <c r="IK599" s="50"/>
      <c r="IL599" s="50"/>
      <c r="IM599" s="50"/>
      <c r="IN599" s="50"/>
      <c r="IO599" s="50"/>
      <c r="IP599" s="50"/>
      <c r="IQ599" s="50"/>
      <c r="IR599" s="50"/>
      <c r="IS599" s="50"/>
      <c r="IT599" s="50"/>
      <c r="IU599" s="50"/>
      <c r="IV599" s="50"/>
    </row>
    <row r="600" spans="1:256" s="249" customFormat="1" x14ac:dyDescent="0.2">
      <c r="A600" s="246"/>
      <c r="B600" s="233"/>
      <c r="C600" s="242"/>
      <c r="D600" s="50"/>
      <c r="E600" s="248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50"/>
      <c r="BO600" s="50"/>
      <c r="BP600" s="50"/>
      <c r="BQ600" s="50"/>
      <c r="BR600" s="50"/>
      <c r="BS600" s="50"/>
      <c r="BT600" s="50"/>
      <c r="BU600" s="50"/>
      <c r="BV600" s="50"/>
      <c r="BW600" s="50"/>
      <c r="BX600" s="50"/>
      <c r="BY600" s="50"/>
      <c r="BZ600" s="50"/>
      <c r="CA600" s="50"/>
      <c r="CB600" s="50"/>
      <c r="CC600" s="50"/>
      <c r="CD600" s="50"/>
      <c r="CE600" s="50"/>
      <c r="CF600" s="50"/>
      <c r="CG600" s="50"/>
      <c r="CH600" s="50"/>
      <c r="CI600" s="50"/>
      <c r="CJ600" s="50"/>
      <c r="CK600" s="50"/>
      <c r="CL600" s="50"/>
      <c r="CM600" s="50"/>
      <c r="CN600" s="50"/>
      <c r="CO600" s="50"/>
      <c r="CP600" s="50"/>
      <c r="CQ600" s="50"/>
      <c r="CR600" s="50"/>
      <c r="CS600" s="50"/>
      <c r="CT600" s="50"/>
      <c r="CU600" s="50"/>
      <c r="CV600" s="50"/>
      <c r="CW600" s="50"/>
      <c r="CX600" s="50"/>
      <c r="CY600" s="50"/>
      <c r="CZ600" s="50"/>
      <c r="DA600" s="50"/>
      <c r="DB600" s="50"/>
      <c r="DC600" s="50"/>
      <c r="DD600" s="50"/>
      <c r="DE600" s="50"/>
      <c r="DF600" s="50"/>
      <c r="DG600" s="50"/>
      <c r="DH600" s="50"/>
      <c r="DI600" s="50"/>
      <c r="DJ600" s="50"/>
      <c r="DK600" s="50"/>
      <c r="DL600" s="50"/>
      <c r="DM600" s="50"/>
      <c r="DN600" s="50"/>
      <c r="DO600" s="50"/>
      <c r="DP600" s="50"/>
      <c r="DQ600" s="50"/>
      <c r="DR600" s="50"/>
      <c r="DS600" s="50"/>
      <c r="DT600" s="50"/>
      <c r="DU600" s="50"/>
      <c r="DV600" s="50"/>
      <c r="DW600" s="50"/>
      <c r="DX600" s="50"/>
      <c r="DY600" s="50"/>
      <c r="DZ600" s="50"/>
      <c r="EA600" s="50"/>
      <c r="EB600" s="50"/>
      <c r="EC600" s="50"/>
      <c r="ED600" s="50"/>
      <c r="EE600" s="50"/>
      <c r="EF600" s="50"/>
      <c r="EG600" s="50"/>
      <c r="EH600" s="50"/>
      <c r="EI600" s="50"/>
      <c r="EJ600" s="50"/>
      <c r="EK600" s="50"/>
      <c r="EL600" s="50"/>
      <c r="EM600" s="50"/>
      <c r="EN600" s="50"/>
      <c r="EO600" s="50"/>
      <c r="EP600" s="50"/>
      <c r="EQ600" s="50"/>
      <c r="ER600" s="50"/>
      <c r="ES600" s="50"/>
      <c r="ET600" s="50"/>
      <c r="EU600" s="50"/>
      <c r="EV600" s="50"/>
      <c r="EW600" s="50"/>
      <c r="EX600" s="50"/>
      <c r="EY600" s="50"/>
      <c r="EZ600" s="50"/>
      <c r="FA600" s="50"/>
      <c r="FB600" s="50"/>
      <c r="FC600" s="50"/>
      <c r="FD600" s="50"/>
      <c r="FE600" s="50"/>
      <c r="FF600" s="50"/>
      <c r="FG600" s="50"/>
      <c r="FH600" s="50"/>
      <c r="FI600" s="50"/>
      <c r="FJ600" s="50"/>
      <c r="FK600" s="50"/>
      <c r="FL600" s="50"/>
      <c r="FM600" s="50"/>
      <c r="FN600" s="50"/>
      <c r="FO600" s="50"/>
      <c r="FP600" s="50"/>
      <c r="FQ600" s="50"/>
      <c r="FR600" s="50"/>
      <c r="FS600" s="50"/>
      <c r="FT600" s="50"/>
      <c r="FU600" s="50"/>
      <c r="FV600" s="50"/>
      <c r="FW600" s="50"/>
      <c r="FX600" s="50"/>
      <c r="FY600" s="50"/>
      <c r="FZ600" s="50"/>
      <c r="GA600" s="50"/>
      <c r="GB600" s="50"/>
      <c r="GC600" s="50"/>
      <c r="GD600" s="50"/>
      <c r="GE600" s="50"/>
      <c r="GF600" s="50"/>
      <c r="GG600" s="50"/>
      <c r="GH600" s="50"/>
      <c r="GI600" s="50"/>
      <c r="GJ600" s="50"/>
      <c r="GK600" s="50"/>
      <c r="GL600" s="50"/>
      <c r="GM600" s="50"/>
      <c r="GN600" s="50"/>
      <c r="GO600" s="50"/>
      <c r="GP600" s="50"/>
      <c r="GQ600" s="50"/>
      <c r="GR600" s="50"/>
      <c r="GS600" s="50"/>
      <c r="GT600" s="50"/>
      <c r="GU600" s="50"/>
      <c r="GV600" s="50"/>
      <c r="GW600" s="50"/>
      <c r="GX600" s="50"/>
      <c r="GY600" s="50"/>
      <c r="GZ600" s="50"/>
      <c r="HA600" s="50"/>
      <c r="HB600" s="50"/>
      <c r="HC600" s="50"/>
      <c r="HD600" s="50"/>
      <c r="HE600" s="50"/>
      <c r="HF600" s="50"/>
      <c r="HG600" s="50"/>
      <c r="HH600" s="50"/>
      <c r="HI600" s="50"/>
      <c r="HJ600" s="50"/>
      <c r="HK600" s="50"/>
      <c r="HL600" s="50"/>
      <c r="HM600" s="50"/>
      <c r="HN600" s="50"/>
      <c r="HO600" s="50"/>
      <c r="HP600" s="50"/>
      <c r="HQ600" s="50"/>
      <c r="HR600" s="50"/>
      <c r="HS600" s="50"/>
      <c r="HT600" s="50"/>
      <c r="HU600" s="50"/>
      <c r="HV600" s="50"/>
      <c r="HW600" s="50"/>
      <c r="HX600" s="50"/>
      <c r="HY600" s="50"/>
      <c r="HZ600" s="50"/>
      <c r="IA600" s="50"/>
      <c r="IB600" s="50"/>
      <c r="IC600" s="50"/>
      <c r="ID600" s="50"/>
      <c r="IE600" s="50"/>
      <c r="IF600" s="50"/>
      <c r="IG600" s="50"/>
      <c r="IH600" s="50"/>
      <c r="II600" s="50"/>
      <c r="IJ600" s="50"/>
      <c r="IK600" s="50"/>
      <c r="IL600" s="50"/>
      <c r="IM600" s="50"/>
      <c r="IN600" s="50"/>
      <c r="IO600" s="50"/>
      <c r="IP600" s="50"/>
      <c r="IQ600" s="50"/>
      <c r="IR600" s="50"/>
      <c r="IS600" s="50"/>
      <c r="IT600" s="50"/>
      <c r="IU600" s="50"/>
      <c r="IV600" s="50"/>
    </row>
    <row r="601" spans="1:256" s="249" customFormat="1" x14ac:dyDescent="0.2">
      <c r="A601" s="246"/>
      <c r="B601" s="233"/>
      <c r="C601" s="242"/>
      <c r="D601" s="50"/>
      <c r="E601" s="248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50"/>
      <c r="BO601" s="50"/>
      <c r="BP601" s="50"/>
      <c r="BQ601" s="50"/>
      <c r="BR601" s="50"/>
      <c r="BS601" s="50"/>
      <c r="BT601" s="50"/>
      <c r="BU601" s="50"/>
      <c r="BV601" s="50"/>
      <c r="BW601" s="50"/>
      <c r="BX601" s="50"/>
      <c r="BY601" s="50"/>
      <c r="BZ601" s="50"/>
      <c r="CA601" s="50"/>
      <c r="CB601" s="50"/>
      <c r="CC601" s="50"/>
      <c r="CD601" s="50"/>
      <c r="CE601" s="50"/>
      <c r="CF601" s="50"/>
      <c r="CG601" s="50"/>
      <c r="CH601" s="50"/>
      <c r="CI601" s="50"/>
      <c r="CJ601" s="50"/>
      <c r="CK601" s="50"/>
      <c r="CL601" s="50"/>
      <c r="CM601" s="50"/>
      <c r="CN601" s="50"/>
      <c r="CO601" s="50"/>
      <c r="CP601" s="50"/>
      <c r="CQ601" s="50"/>
      <c r="CR601" s="50"/>
      <c r="CS601" s="50"/>
      <c r="CT601" s="50"/>
      <c r="CU601" s="50"/>
      <c r="CV601" s="50"/>
      <c r="CW601" s="50"/>
      <c r="CX601" s="50"/>
      <c r="CY601" s="50"/>
      <c r="CZ601" s="50"/>
      <c r="DA601" s="50"/>
      <c r="DB601" s="50"/>
      <c r="DC601" s="50"/>
      <c r="DD601" s="50"/>
      <c r="DE601" s="50"/>
      <c r="DF601" s="50"/>
      <c r="DG601" s="50"/>
      <c r="DH601" s="50"/>
      <c r="DI601" s="50"/>
      <c r="DJ601" s="50"/>
      <c r="DK601" s="50"/>
      <c r="DL601" s="50"/>
      <c r="DM601" s="50"/>
      <c r="DN601" s="50"/>
      <c r="DO601" s="50"/>
      <c r="DP601" s="50"/>
      <c r="DQ601" s="50"/>
      <c r="DR601" s="50"/>
      <c r="DS601" s="50"/>
      <c r="DT601" s="50"/>
      <c r="DU601" s="50"/>
      <c r="DV601" s="50"/>
      <c r="DW601" s="50"/>
      <c r="DX601" s="50"/>
      <c r="DY601" s="50"/>
      <c r="DZ601" s="50"/>
      <c r="EA601" s="50"/>
      <c r="EB601" s="50"/>
      <c r="EC601" s="50"/>
      <c r="ED601" s="50"/>
      <c r="EE601" s="50"/>
      <c r="EF601" s="50"/>
      <c r="EG601" s="50"/>
      <c r="EH601" s="50"/>
      <c r="EI601" s="50"/>
      <c r="EJ601" s="50"/>
      <c r="EK601" s="50"/>
      <c r="EL601" s="50"/>
      <c r="EM601" s="50"/>
      <c r="EN601" s="50"/>
      <c r="EO601" s="50"/>
      <c r="EP601" s="50"/>
      <c r="EQ601" s="50"/>
      <c r="ER601" s="50"/>
      <c r="ES601" s="50"/>
      <c r="ET601" s="50"/>
      <c r="EU601" s="50"/>
      <c r="EV601" s="50"/>
      <c r="EW601" s="50"/>
      <c r="EX601" s="50"/>
      <c r="EY601" s="50"/>
      <c r="EZ601" s="50"/>
      <c r="FA601" s="50"/>
      <c r="FB601" s="50"/>
      <c r="FC601" s="50"/>
      <c r="FD601" s="50"/>
      <c r="FE601" s="50"/>
      <c r="FF601" s="50"/>
      <c r="FG601" s="50"/>
      <c r="FH601" s="50"/>
      <c r="FI601" s="50"/>
      <c r="FJ601" s="50"/>
      <c r="FK601" s="50"/>
      <c r="FL601" s="50"/>
      <c r="FM601" s="50"/>
      <c r="FN601" s="50"/>
      <c r="FO601" s="50"/>
      <c r="FP601" s="50"/>
      <c r="FQ601" s="50"/>
      <c r="FR601" s="50"/>
      <c r="FS601" s="50"/>
      <c r="FT601" s="50"/>
      <c r="FU601" s="50"/>
      <c r="FV601" s="50"/>
      <c r="FW601" s="50"/>
      <c r="FX601" s="50"/>
      <c r="FY601" s="50"/>
      <c r="FZ601" s="50"/>
      <c r="GA601" s="50"/>
      <c r="GB601" s="50"/>
      <c r="GC601" s="50"/>
      <c r="GD601" s="50"/>
      <c r="GE601" s="50"/>
      <c r="GF601" s="50"/>
      <c r="GG601" s="50"/>
      <c r="GH601" s="50"/>
      <c r="GI601" s="50"/>
      <c r="GJ601" s="50"/>
      <c r="GK601" s="50"/>
      <c r="GL601" s="50"/>
      <c r="GM601" s="50"/>
      <c r="GN601" s="50"/>
      <c r="GO601" s="50"/>
      <c r="GP601" s="50"/>
      <c r="GQ601" s="50"/>
      <c r="GR601" s="50"/>
      <c r="GS601" s="50"/>
      <c r="GT601" s="50"/>
      <c r="GU601" s="50"/>
      <c r="GV601" s="50"/>
      <c r="GW601" s="50"/>
      <c r="GX601" s="50"/>
      <c r="GY601" s="50"/>
      <c r="GZ601" s="50"/>
      <c r="HA601" s="50"/>
      <c r="HB601" s="50"/>
      <c r="HC601" s="50"/>
      <c r="HD601" s="50"/>
      <c r="HE601" s="50"/>
      <c r="HF601" s="50"/>
      <c r="HG601" s="50"/>
      <c r="HH601" s="50"/>
      <c r="HI601" s="50"/>
      <c r="HJ601" s="50"/>
      <c r="HK601" s="50"/>
      <c r="HL601" s="50"/>
      <c r="HM601" s="50"/>
      <c r="HN601" s="50"/>
      <c r="HO601" s="50"/>
      <c r="HP601" s="50"/>
      <c r="HQ601" s="50"/>
      <c r="HR601" s="50"/>
      <c r="HS601" s="50"/>
      <c r="HT601" s="50"/>
      <c r="HU601" s="50"/>
      <c r="HV601" s="50"/>
      <c r="HW601" s="50"/>
      <c r="HX601" s="50"/>
      <c r="HY601" s="50"/>
      <c r="HZ601" s="50"/>
      <c r="IA601" s="50"/>
      <c r="IB601" s="50"/>
      <c r="IC601" s="50"/>
      <c r="ID601" s="50"/>
      <c r="IE601" s="50"/>
      <c r="IF601" s="50"/>
      <c r="IG601" s="50"/>
      <c r="IH601" s="50"/>
      <c r="II601" s="50"/>
      <c r="IJ601" s="50"/>
      <c r="IK601" s="50"/>
      <c r="IL601" s="50"/>
      <c r="IM601" s="50"/>
      <c r="IN601" s="50"/>
      <c r="IO601" s="50"/>
      <c r="IP601" s="50"/>
      <c r="IQ601" s="50"/>
      <c r="IR601" s="50"/>
      <c r="IS601" s="50"/>
      <c r="IT601" s="50"/>
      <c r="IU601" s="50"/>
      <c r="IV601" s="50"/>
    </row>
    <row r="602" spans="1:256" s="249" customFormat="1" x14ac:dyDescent="0.2">
      <c r="A602" s="246"/>
      <c r="B602" s="233"/>
      <c r="C602" s="242"/>
      <c r="D602" s="50"/>
      <c r="E602" s="248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50"/>
      <c r="BO602" s="50"/>
      <c r="BP602" s="50"/>
      <c r="BQ602" s="50"/>
      <c r="BR602" s="50"/>
      <c r="BS602" s="50"/>
      <c r="BT602" s="50"/>
      <c r="BU602" s="50"/>
      <c r="BV602" s="50"/>
      <c r="BW602" s="50"/>
      <c r="BX602" s="50"/>
      <c r="BY602" s="50"/>
      <c r="BZ602" s="50"/>
      <c r="CA602" s="50"/>
      <c r="CB602" s="50"/>
      <c r="CC602" s="50"/>
      <c r="CD602" s="50"/>
      <c r="CE602" s="50"/>
      <c r="CF602" s="50"/>
      <c r="CG602" s="50"/>
      <c r="CH602" s="50"/>
      <c r="CI602" s="50"/>
      <c r="CJ602" s="50"/>
      <c r="CK602" s="50"/>
      <c r="CL602" s="50"/>
      <c r="CM602" s="50"/>
      <c r="CN602" s="50"/>
      <c r="CO602" s="50"/>
      <c r="CP602" s="50"/>
      <c r="CQ602" s="50"/>
      <c r="CR602" s="50"/>
      <c r="CS602" s="50"/>
      <c r="CT602" s="50"/>
      <c r="CU602" s="50"/>
      <c r="CV602" s="50"/>
      <c r="CW602" s="50"/>
      <c r="CX602" s="50"/>
      <c r="CY602" s="50"/>
      <c r="CZ602" s="50"/>
      <c r="DA602" s="50"/>
      <c r="DB602" s="50"/>
      <c r="DC602" s="50"/>
      <c r="DD602" s="50"/>
      <c r="DE602" s="50"/>
      <c r="DF602" s="50"/>
      <c r="DG602" s="50"/>
      <c r="DH602" s="50"/>
      <c r="DI602" s="50"/>
      <c r="DJ602" s="50"/>
      <c r="DK602" s="50"/>
      <c r="DL602" s="50"/>
      <c r="DM602" s="50"/>
      <c r="DN602" s="50"/>
      <c r="DO602" s="50"/>
      <c r="DP602" s="50"/>
      <c r="DQ602" s="50"/>
      <c r="DR602" s="50"/>
      <c r="DS602" s="50"/>
      <c r="DT602" s="50"/>
      <c r="DU602" s="50"/>
      <c r="DV602" s="50"/>
      <c r="DW602" s="50"/>
      <c r="DX602" s="50"/>
      <c r="DY602" s="50"/>
      <c r="DZ602" s="50"/>
      <c r="EA602" s="50"/>
      <c r="EB602" s="50"/>
      <c r="EC602" s="50"/>
      <c r="ED602" s="50"/>
      <c r="EE602" s="50"/>
      <c r="EF602" s="50"/>
      <c r="EG602" s="50"/>
      <c r="EH602" s="50"/>
      <c r="EI602" s="50"/>
      <c r="EJ602" s="50"/>
      <c r="EK602" s="50"/>
      <c r="EL602" s="50"/>
      <c r="EM602" s="50"/>
      <c r="EN602" s="50"/>
      <c r="EO602" s="50"/>
      <c r="EP602" s="50"/>
      <c r="EQ602" s="50"/>
      <c r="ER602" s="50"/>
      <c r="ES602" s="50"/>
      <c r="ET602" s="50"/>
      <c r="EU602" s="50"/>
      <c r="EV602" s="50"/>
      <c r="EW602" s="50"/>
      <c r="EX602" s="50"/>
      <c r="EY602" s="50"/>
      <c r="EZ602" s="50"/>
      <c r="FA602" s="50"/>
      <c r="FB602" s="50"/>
      <c r="FC602" s="50"/>
      <c r="FD602" s="50"/>
      <c r="FE602" s="50"/>
      <c r="FF602" s="50"/>
      <c r="FG602" s="50"/>
      <c r="FH602" s="50"/>
      <c r="FI602" s="50"/>
      <c r="FJ602" s="50"/>
      <c r="FK602" s="50"/>
      <c r="FL602" s="50"/>
      <c r="FM602" s="50"/>
      <c r="FN602" s="50"/>
      <c r="FO602" s="50"/>
      <c r="FP602" s="50"/>
      <c r="FQ602" s="50"/>
      <c r="FR602" s="50"/>
      <c r="FS602" s="50"/>
      <c r="FT602" s="50"/>
      <c r="FU602" s="50"/>
      <c r="FV602" s="50"/>
      <c r="FW602" s="50"/>
      <c r="FX602" s="50"/>
      <c r="FY602" s="50"/>
      <c r="FZ602" s="50"/>
      <c r="GA602" s="50"/>
      <c r="GB602" s="50"/>
      <c r="GC602" s="50"/>
      <c r="GD602" s="50"/>
      <c r="GE602" s="50"/>
      <c r="GF602" s="50"/>
      <c r="GG602" s="50"/>
      <c r="GH602" s="50"/>
      <c r="GI602" s="50"/>
      <c r="GJ602" s="50"/>
      <c r="GK602" s="50"/>
      <c r="GL602" s="50"/>
      <c r="GM602" s="50"/>
      <c r="GN602" s="50"/>
      <c r="GO602" s="50"/>
      <c r="GP602" s="50"/>
      <c r="GQ602" s="50"/>
      <c r="GR602" s="50"/>
      <c r="GS602" s="50"/>
      <c r="GT602" s="50"/>
      <c r="GU602" s="50"/>
      <c r="GV602" s="50"/>
      <c r="GW602" s="50"/>
      <c r="GX602" s="50"/>
      <c r="GY602" s="50"/>
      <c r="GZ602" s="50"/>
      <c r="HA602" s="50"/>
      <c r="HB602" s="50"/>
      <c r="HC602" s="50"/>
      <c r="HD602" s="50"/>
      <c r="HE602" s="50"/>
      <c r="HF602" s="50"/>
      <c r="HG602" s="50"/>
      <c r="HH602" s="50"/>
      <c r="HI602" s="50"/>
      <c r="HJ602" s="50"/>
      <c r="HK602" s="50"/>
      <c r="HL602" s="50"/>
      <c r="HM602" s="50"/>
      <c r="HN602" s="50"/>
      <c r="HO602" s="50"/>
      <c r="HP602" s="50"/>
      <c r="HQ602" s="50"/>
      <c r="HR602" s="50"/>
      <c r="HS602" s="50"/>
      <c r="HT602" s="50"/>
      <c r="HU602" s="50"/>
      <c r="HV602" s="50"/>
      <c r="HW602" s="50"/>
      <c r="HX602" s="50"/>
      <c r="HY602" s="50"/>
      <c r="HZ602" s="50"/>
      <c r="IA602" s="50"/>
      <c r="IB602" s="50"/>
      <c r="IC602" s="50"/>
      <c r="ID602" s="50"/>
      <c r="IE602" s="50"/>
      <c r="IF602" s="50"/>
      <c r="IG602" s="50"/>
      <c r="IH602" s="50"/>
      <c r="II602" s="50"/>
      <c r="IJ602" s="50"/>
      <c r="IK602" s="50"/>
      <c r="IL602" s="50"/>
      <c r="IM602" s="50"/>
      <c r="IN602" s="50"/>
      <c r="IO602" s="50"/>
      <c r="IP602" s="50"/>
      <c r="IQ602" s="50"/>
      <c r="IR602" s="50"/>
      <c r="IS602" s="50"/>
      <c r="IT602" s="50"/>
      <c r="IU602" s="50"/>
      <c r="IV602" s="50"/>
    </row>
    <row r="603" spans="1:256" s="249" customFormat="1" x14ac:dyDescent="0.2">
      <c r="A603" s="246"/>
      <c r="B603" s="233"/>
      <c r="C603" s="242"/>
      <c r="D603" s="50"/>
      <c r="E603" s="248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50"/>
      <c r="BO603" s="50"/>
      <c r="BP603" s="50"/>
      <c r="BQ603" s="50"/>
      <c r="BR603" s="50"/>
      <c r="BS603" s="50"/>
      <c r="BT603" s="50"/>
      <c r="BU603" s="50"/>
      <c r="BV603" s="50"/>
      <c r="BW603" s="50"/>
      <c r="BX603" s="50"/>
      <c r="BY603" s="50"/>
      <c r="BZ603" s="50"/>
      <c r="CA603" s="50"/>
      <c r="CB603" s="50"/>
      <c r="CC603" s="50"/>
      <c r="CD603" s="50"/>
      <c r="CE603" s="50"/>
      <c r="CF603" s="50"/>
      <c r="CG603" s="50"/>
      <c r="CH603" s="50"/>
      <c r="CI603" s="50"/>
      <c r="CJ603" s="50"/>
      <c r="CK603" s="50"/>
      <c r="CL603" s="50"/>
      <c r="CM603" s="50"/>
      <c r="CN603" s="50"/>
      <c r="CO603" s="50"/>
      <c r="CP603" s="50"/>
      <c r="CQ603" s="50"/>
      <c r="CR603" s="50"/>
      <c r="CS603" s="50"/>
      <c r="CT603" s="50"/>
      <c r="CU603" s="50"/>
      <c r="CV603" s="50"/>
      <c r="CW603" s="50"/>
      <c r="CX603" s="50"/>
      <c r="CY603" s="50"/>
      <c r="CZ603" s="50"/>
      <c r="DA603" s="50"/>
      <c r="DB603" s="50"/>
      <c r="DC603" s="50"/>
      <c r="DD603" s="50"/>
      <c r="DE603" s="50"/>
      <c r="DF603" s="50"/>
      <c r="DG603" s="50"/>
      <c r="DH603" s="50"/>
      <c r="DI603" s="50"/>
      <c r="DJ603" s="50"/>
      <c r="DK603" s="50"/>
      <c r="DL603" s="50"/>
      <c r="DM603" s="50"/>
      <c r="DN603" s="50"/>
      <c r="DO603" s="50"/>
      <c r="DP603" s="50"/>
      <c r="DQ603" s="50"/>
      <c r="DR603" s="50"/>
      <c r="DS603" s="50"/>
      <c r="DT603" s="50"/>
      <c r="DU603" s="50"/>
      <c r="DV603" s="50"/>
      <c r="DW603" s="50"/>
      <c r="DX603" s="50"/>
      <c r="DY603" s="50"/>
      <c r="DZ603" s="50"/>
      <c r="EA603" s="50"/>
      <c r="EB603" s="50"/>
      <c r="EC603" s="50"/>
      <c r="ED603" s="50"/>
      <c r="EE603" s="50"/>
      <c r="EF603" s="50"/>
      <c r="EG603" s="50"/>
      <c r="EH603" s="50"/>
      <c r="EI603" s="50"/>
      <c r="EJ603" s="50"/>
      <c r="EK603" s="50"/>
      <c r="EL603" s="50"/>
      <c r="EM603" s="50"/>
      <c r="EN603" s="50"/>
      <c r="EO603" s="50"/>
      <c r="EP603" s="50"/>
      <c r="EQ603" s="50"/>
      <c r="ER603" s="50"/>
      <c r="ES603" s="50"/>
      <c r="ET603" s="50"/>
      <c r="EU603" s="50"/>
      <c r="EV603" s="50"/>
      <c r="EW603" s="50"/>
      <c r="EX603" s="50"/>
      <c r="EY603" s="50"/>
      <c r="EZ603" s="50"/>
      <c r="FA603" s="50"/>
      <c r="FB603" s="50"/>
      <c r="FC603" s="50"/>
      <c r="FD603" s="50"/>
      <c r="FE603" s="50"/>
      <c r="FF603" s="50"/>
      <c r="FG603" s="50"/>
      <c r="FH603" s="50"/>
      <c r="FI603" s="50"/>
      <c r="FJ603" s="50"/>
      <c r="FK603" s="50"/>
      <c r="FL603" s="50"/>
      <c r="FM603" s="50"/>
      <c r="FN603" s="50"/>
      <c r="FO603" s="50"/>
      <c r="FP603" s="50"/>
      <c r="FQ603" s="50"/>
      <c r="FR603" s="50"/>
      <c r="FS603" s="50"/>
      <c r="FT603" s="50"/>
      <c r="FU603" s="50"/>
      <c r="FV603" s="50"/>
      <c r="FW603" s="50"/>
      <c r="FX603" s="50"/>
      <c r="FY603" s="50"/>
      <c r="FZ603" s="50"/>
      <c r="GA603" s="50"/>
      <c r="GB603" s="50"/>
      <c r="GC603" s="50"/>
      <c r="GD603" s="50"/>
      <c r="GE603" s="50"/>
      <c r="GF603" s="50"/>
      <c r="GG603" s="50"/>
      <c r="GH603" s="50"/>
      <c r="GI603" s="50"/>
      <c r="GJ603" s="50"/>
      <c r="GK603" s="50"/>
      <c r="GL603" s="50"/>
      <c r="GM603" s="50"/>
      <c r="GN603" s="50"/>
      <c r="GO603" s="50"/>
      <c r="GP603" s="50"/>
      <c r="GQ603" s="50"/>
      <c r="GR603" s="50"/>
      <c r="GS603" s="50"/>
      <c r="GT603" s="50"/>
      <c r="GU603" s="50"/>
      <c r="GV603" s="50"/>
      <c r="GW603" s="50"/>
      <c r="GX603" s="50"/>
      <c r="GY603" s="50"/>
      <c r="GZ603" s="50"/>
      <c r="HA603" s="50"/>
      <c r="HB603" s="50"/>
      <c r="HC603" s="50"/>
      <c r="HD603" s="50"/>
      <c r="HE603" s="50"/>
      <c r="HF603" s="50"/>
      <c r="HG603" s="50"/>
      <c r="HH603" s="50"/>
      <c r="HI603" s="50"/>
      <c r="HJ603" s="50"/>
      <c r="HK603" s="50"/>
      <c r="HL603" s="50"/>
      <c r="HM603" s="50"/>
      <c r="HN603" s="50"/>
      <c r="HO603" s="50"/>
      <c r="HP603" s="50"/>
      <c r="HQ603" s="50"/>
      <c r="HR603" s="50"/>
      <c r="HS603" s="50"/>
      <c r="HT603" s="50"/>
      <c r="HU603" s="50"/>
      <c r="HV603" s="50"/>
      <c r="HW603" s="50"/>
      <c r="HX603" s="50"/>
      <c r="HY603" s="50"/>
      <c r="HZ603" s="50"/>
      <c r="IA603" s="50"/>
      <c r="IB603" s="50"/>
      <c r="IC603" s="50"/>
      <c r="ID603" s="50"/>
      <c r="IE603" s="50"/>
      <c r="IF603" s="50"/>
      <c r="IG603" s="50"/>
      <c r="IH603" s="50"/>
      <c r="II603" s="50"/>
      <c r="IJ603" s="50"/>
      <c r="IK603" s="50"/>
      <c r="IL603" s="50"/>
      <c r="IM603" s="50"/>
      <c r="IN603" s="50"/>
      <c r="IO603" s="50"/>
      <c r="IP603" s="50"/>
      <c r="IQ603" s="50"/>
      <c r="IR603" s="50"/>
      <c r="IS603" s="50"/>
      <c r="IT603" s="50"/>
      <c r="IU603" s="50"/>
      <c r="IV603" s="50"/>
    </row>
    <row r="604" spans="1:256" s="249" customFormat="1" x14ac:dyDescent="0.2">
      <c r="A604" s="246"/>
      <c r="B604" s="233"/>
      <c r="C604" s="242"/>
      <c r="D604" s="50"/>
      <c r="E604" s="248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50"/>
      <c r="BO604" s="50"/>
      <c r="BP604" s="50"/>
      <c r="BQ604" s="50"/>
      <c r="BR604" s="50"/>
      <c r="BS604" s="50"/>
      <c r="BT604" s="50"/>
      <c r="BU604" s="50"/>
      <c r="BV604" s="50"/>
      <c r="BW604" s="50"/>
      <c r="BX604" s="50"/>
      <c r="BY604" s="50"/>
      <c r="BZ604" s="50"/>
      <c r="CA604" s="50"/>
      <c r="CB604" s="50"/>
      <c r="CC604" s="50"/>
      <c r="CD604" s="50"/>
      <c r="CE604" s="50"/>
      <c r="CF604" s="50"/>
      <c r="CG604" s="50"/>
      <c r="CH604" s="50"/>
      <c r="CI604" s="50"/>
      <c r="CJ604" s="50"/>
      <c r="CK604" s="50"/>
      <c r="CL604" s="50"/>
      <c r="CM604" s="50"/>
      <c r="CN604" s="50"/>
      <c r="CO604" s="50"/>
      <c r="CP604" s="50"/>
      <c r="CQ604" s="50"/>
      <c r="CR604" s="50"/>
      <c r="CS604" s="50"/>
      <c r="CT604" s="50"/>
      <c r="CU604" s="50"/>
      <c r="CV604" s="50"/>
      <c r="CW604" s="50"/>
      <c r="CX604" s="50"/>
      <c r="CY604" s="50"/>
      <c r="CZ604" s="50"/>
      <c r="DA604" s="50"/>
      <c r="DB604" s="50"/>
      <c r="DC604" s="50"/>
      <c r="DD604" s="50"/>
      <c r="DE604" s="50"/>
      <c r="DF604" s="50"/>
      <c r="DG604" s="50"/>
      <c r="DH604" s="50"/>
      <c r="DI604" s="50"/>
      <c r="DJ604" s="50"/>
      <c r="DK604" s="50"/>
      <c r="DL604" s="50"/>
      <c r="DM604" s="50"/>
      <c r="DN604" s="50"/>
      <c r="DO604" s="50"/>
      <c r="DP604" s="50"/>
      <c r="DQ604" s="50"/>
      <c r="DR604" s="50"/>
      <c r="DS604" s="50"/>
      <c r="DT604" s="50"/>
      <c r="DU604" s="50"/>
      <c r="DV604" s="50"/>
      <c r="DW604" s="50"/>
      <c r="DX604" s="50"/>
      <c r="DY604" s="50"/>
      <c r="DZ604" s="50"/>
      <c r="EA604" s="50"/>
      <c r="EB604" s="50"/>
      <c r="EC604" s="50"/>
      <c r="ED604" s="50"/>
      <c r="EE604" s="50"/>
      <c r="EF604" s="50"/>
      <c r="EG604" s="50"/>
      <c r="EH604" s="50"/>
      <c r="EI604" s="50"/>
      <c r="EJ604" s="50"/>
      <c r="EK604" s="50"/>
      <c r="EL604" s="50"/>
      <c r="EM604" s="50"/>
      <c r="EN604" s="50"/>
      <c r="EO604" s="50"/>
      <c r="EP604" s="50"/>
      <c r="EQ604" s="50"/>
      <c r="ER604" s="50"/>
      <c r="ES604" s="50"/>
      <c r="ET604" s="50"/>
      <c r="EU604" s="50"/>
      <c r="EV604" s="50"/>
      <c r="EW604" s="50"/>
      <c r="EX604" s="50"/>
      <c r="EY604" s="50"/>
      <c r="EZ604" s="50"/>
      <c r="FA604" s="50"/>
      <c r="FB604" s="50"/>
      <c r="FC604" s="50"/>
      <c r="FD604" s="50"/>
      <c r="FE604" s="50"/>
      <c r="FF604" s="50"/>
      <c r="FG604" s="50"/>
      <c r="FH604" s="50"/>
      <c r="FI604" s="50"/>
      <c r="FJ604" s="50"/>
      <c r="FK604" s="50"/>
      <c r="FL604" s="50"/>
      <c r="FM604" s="50"/>
      <c r="FN604" s="50"/>
      <c r="FO604" s="50"/>
      <c r="FP604" s="50"/>
      <c r="FQ604" s="50"/>
      <c r="FR604" s="50"/>
      <c r="FS604" s="50"/>
      <c r="FT604" s="50"/>
      <c r="FU604" s="50"/>
      <c r="FV604" s="50"/>
      <c r="FW604" s="50"/>
      <c r="FX604" s="50"/>
      <c r="FY604" s="50"/>
      <c r="FZ604" s="50"/>
      <c r="GA604" s="50"/>
      <c r="GB604" s="50"/>
      <c r="GC604" s="50"/>
      <c r="GD604" s="50"/>
      <c r="GE604" s="50"/>
      <c r="GF604" s="50"/>
      <c r="GG604" s="50"/>
      <c r="GH604" s="50"/>
      <c r="GI604" s="50"/>
      <c r="GJ604" s="50"/>
      <c r="GK604" s="50"/>
      <c r="GL604" s="50"/>
      <c r="GM604" s="50"/>
      <c r="GN604" s="50"/>
      <c r="GO604" s="50"/>
      <c r="GP604" s="50"/>
      <c r="GQ604" s="50"/>
      <c r="GR604" s="50"/>
      <c r="GS604" s="50"/>
      <c r="GT604" s="50"/>
      <c r="GU604" s="50"/>
      <c r="GV604" s="50"/>
      <c r="GW604" s="50"/>
      <c r="GX604" s="50"/>
      <c r="GY604" s="50"/>
      <c r="GZ604" s="50"/>
      <c r="HA604" s="50"/>
      <c r="HB604" s="50"/>
      <c r="HC604" s="50"/>
      <c r="HD604" s="50"/>
      <c r="HE604" s="50"/>
      <c r="HF604" s="50"/>
      <c r="HG604" s="50"/>
      <c r="HH604" s="50"/>
      <c r="HI604" s="50"/>
      <c r="HJ604" s="50"/>
      <c r="HK604" s="50"/>
      <c r="HL604" s="50"/>
      <c r="HM604" s="50"/>
      <c r="HN604" s="50"/>
      <c r="HO604" s="50"/>
      <c r="HP604" s="50"/>
      <c r="HQ604" s="50"/>
      <c r="HR604" s="50"/>
      <c r="HS604" s="50"/>
      <c r="HT604" s="50"/>
      <c r="HU604" s="50"/>
      <c r="HV604" s="50"/>
      <c r="HW604" s="50"/>
      <c r="HX604" s="50"/>
      <c r="HY604" s="50"/>
      <c r="HZ604" s="50"/>
      <c r="IA604" s="50"/>
      <c r="IB604" s="50"/>
      <c r="IC604" s="50"/>
      <c r="ID604" s="50"/>
      <c r="IE604" s="50"/>
      <c r="IF604" s="50"/>
      <c r="IG604" s="50"/>
      <c r="IH604" s="50"/>
      <c r="II604" s="50"/>
      <c r="IJ604" s="50"/>
      <c r="IK604" s="50"/>
      <c r="IL604" s="50"/>
      <c r="IM604" s="50"/>
      <c r="IN604" s="50"/>
      <c r="IO604" s="50"/>
      <c r="IP604" s="50"/>
      <c r="IQ604" s="50"/>
      <c r="IR604" s="50"/>
      <c r="IS604" s="50"/>
      <c r="IT604" s="50"/>
      <c r="IU604" s="50"/>
      <c r="IV604" s="50"/>
    </row>
    <row r="605" spans="1:256" s="249" customFormat="1" x14ac:dyDescent="0.2">
      <c r="A605" s="246"/>
      <c r="B605" s="233"/>
      <c r="C605" s="242"/>
      <c r="D605" s="50"/>
      <c r="E605" s="248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50"/>
      <c r="BO605" s="50"/>
      <c r="BP605" s="50"/>
      <c r="BQ605" s="50"/>
      <c r="BR605" s="50"/>
      <c r="BS605" s="50"/>
      <c r="BT605" s="50"/>
      <c r="BU605" s="50"/>
      <c r="BV605" s="50"/>
      <c r="BW605" s="50"/>
      <c r="BX605" s="50"/>
      <c r="BY605" s="50"/>
      <c r="BZ605" s="50"/>
      <c r="CA605" s="50"/>
      <c r="CB605" s="50"/>
      <c r="CC605" s="50"/>
      <c r="CD605" s="50"/>
      <c r="CE605" s="50"/>
      <c r="CF605" s="50"/>
      <c r="CG605" s="50"/>
      <c r="CH605" s="50"/>
      <c r="CI605" s="50"/>
      <c r="CJ605" s="50"/>
      <c r="CK605" s="50"/>
      <c r="CL605" s="50"/>
      <c r="CM605" s="50"/>
      <c r="CN605" s="50"/>
      <c r="CO605" s="50"/>
      <c r="CP605" s="50"/>
      <c r="CQ605" s="50"/>
      <c r="CR605" s="50"/>
      <c r="CS605" s="50"/>
      <c r="CT605" s="50"/>
      <c r="CU605" s="50"/>
      <c r="CV605" s="50"/>
      <c r="CW605" s="50"/>
      <c r="CX605" s="50"/>
      <c r="CY605" s="50"/>
      <c r="CZ605" s="50"/>
      <c r="DA605" s="50"/>
      <c r="DB605" s="50"/>
      <c r="DC605" s="50"/>
      <c r="DD605" s="50"/>
      <c r="DE605" s="50"/>
      <c r="DF605" s="50"/>
      <c r="DG605" s="50"/>
      <c r="DH605" s="50"/>
      <c r="DI605" s="50"/>
      <c r="DJ605" s="50"/>
      <c r="DK605" s="50"/>
      <c r="DL605" s="50"/>
      <c r="DM605" s="50"/>
      <c r="DN605" s="50"/>
      <c r="DO605" s="50"/>
      <c r="DP605" s="50"/>
      <c r="DQ605" s="50"/>
      <c r="DR605" s="50"/>
      <c r="DS605" s="50"/>
      <c r="DT605" s="50"/>
      <c r="DU605" s="50"/>
      <c r="DV605" s="50"/>
      <c r="DW605" s="50"/>
      <c r="DX605" s="50"/>
      <c r="DY605" s="50"/>
      <c r="DZ605" s="50"/>
      <c r="EA605" s="50"/>
      <c r="EB605" s="50"/>
      <c r="EC605" s="50"/>
      <c r="ED605" s="50"/>
      <c r="EE605" s="50"/>
      <c r="EF605" s="50"/>
      <c r="EG605" s="50"/>
      <c r="EH605" s="50"/>
      <c r="EI605" s="50"/>
      <c r="EJ605" s="50"/>
      <c r="EK605" s="50"/>
      <c r="EL605" s="50"/>
      <c r="EM605" s="50"/>
      <c r="EN605" s="50"/>
      <c r="EO605" s="50"/>
      <c r="EP605" s="50"/>
      <c r="EQ605" s="50"/>
      <c r="ER605" s="50"/>
      <c r="ES605" s="50"/>
      <c r="ET605" s="50"/>
      <c r="EU605" s="50"/>
      <c r="EV605" s="50"/>
      <c r="EW605" s="50"/>
      <c r="EX605" s="50"/>
      <c r="EY605" s="50"/>
      <c r="EZ605" s="50"/>
      <c r="FA605" s="50"/>
      <c r="FB605" s="50"/>
      <c r="FC605" s="50"/>
      <c r="FD605" s="50"/>
      <c r="FE605" s="50"/>
      <c r="FF605" s="50"/>
      <c r="FG605" s="50"/>
      <c r="FH605" s="50"/>
      <c r="FI605" s="50"/>
      <c r="FJ605" s="50"/>
      <c r="FK605" s="50"/>
      <c r="FL605" s="50"/>
      <c r="FM605" s="50"/>
      <c r="FN605" s="50"/>
      <c r="FO605" s="50"/>
      <c r="FP605" s="50"/>
      <c r="FQ605" s="50"/>
      <c r="FR605" s="50"/>
      <c r="FS605" s="50"/>
      <c r="FT605" s="50"/>
      <c r="FU605" s="50"/>
      <c r="FV605" s="50"/>
      <c r="FW605" s="50"/>
      <c r="FX605" s="50"/>
      <c r="FY605" s="50"/>
      <c r="FZ605" s="50"/>
      <c r="GA605" s="50"/>
      <c r="GB605" s="50"/>
      <c r="GC605" s="50"/>
      <c r="GD605" s="50"/>
      <c r="GE605" s="50"/>
      <c r="GF605" s="50"/>
      <c r="GG605" s="50"/>
      <c r="GH605" s="50"/>
      <c r="GI605" s="50"/>
      <c r="GJ605" s="50"/>
      <c r="GK605" s="50"/>
      <c r="GL605" s="50"/>
      <c r="GM605" s="50"/>
      <c r="GN605" s="50"/>
      <c r="GO605" s="50"/>
      <c r="GP605" s="50"/>
      <c r="GQ605" s="50"/>
      <c r="GR605" s="50"/>
      <c r="GS605" s="50"/>
      <c r="GT605" s="50"/>
      <c r="GU605" s="50"/>
      <c r="GV605" s="50"/>
      <c r="GW605" s="50"/>
      <c r="GX605" s="50"/>
      <c r="GY605" s="50"/>
      <c r="GZ605" s="50"/>
      <c r="HA605" s="50"/>
      <c r="HB605" s="50"/>
      <c r="HC605" s="50"/>
      <c r="HD605" s="50"/>
      <c r="HE605" s="50"/>
      <c r="HF605" s="50"/>
      <c r="HG605" s="50"/>
      <c r="HH605" s="50"/>
      <c r="HI605" s="50"/>
      <c r="HJ605" s="50"/>
      <c r="HK605" s="50"/>
      <c r="HL605" s="50"/>
      <c r="HM605" s="50"/>
      <c r="HN605" s="50"/>
      <c r="HO605" s="50"/>
      <c r="HP605" s="50"/>
      <c r="HQ605" s="50"/>
      <c r="HR605" s="50"/>
      <c r="HS605" s="50"/>
      <c r="HT605" s="50"/>
      <c r="HU605" s="50"/>
      <c r="HV605" s="50"/>
      <c r="HW605" s="50"/>
      <c r="HX605" s="50"/>
      <c r="HY605" s="50"/>
      <c r="HZ605" s="50"/>
      <c r="IA605" s="50"/>
      <c r="IB605" s="50"/>
      <c r="IC605" s="50"/>
      <c r="ID605" s="50"/>
      <c r="IE605" s="50"/>
      <c r="IF605" s="50"/>
      <c r="IG605" s="50"/>
      <c r="IH605" s="50"/>
      <c r="II605" s="50"/>
      <c r="IJ605" s="50"/>
      <c r="IK605" s="50"/>
      <c r="IL605" s="50"/>
      <c r="IM605" s="50"/>
      <c r="IN605" s="50"/>
      <c r="IO605" s="50"/>
      <c r="IP605" s="50"/>
      <c r="IQ605" s="50"/>
      <c r="IR605" s="50"/>
      <c r="IS605" s="50"/>
      <c r="IT605" s="50"/>
      <c r="IU605" s="50"/>
      <c r="IV605" s="50"/>
    </row>
    <row r="606" spans="1:256" s="249" customFormat="1" x14ac:dyDescent="0.2">
      <c r="A606" s="246"/>
      <c r="B606" s="233"/>
      <c r="C606" s="242"/>
      <c r="D606" s="50"/>
      <c r="E606" s="248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50"/>
      <c r="BO606" s="50"/>
      <c r="BP606" s="50"/>
      <c r="BQ606" s="50"/>
      <c r="BR606" s="50"/>
      <c r="BS606" s="50"/>
      <c r="BT606" s="50"/>
      <c r="BU606" s="50"/>
      <c r="BV606" s="50"/>
      <c r="BW606" s="50"/>
      <c r="BX606" s="50"/>
      <c r="BY606" s="50"/>
      <c r="BZ606" s="50"/>
      <c r="CA606" s="50"/>
      <c r="CB606" s="50"/>
      <c r="CC606" s="50"/>
      <c r="CD606" s="50"/>
      <c r="CE606" s="50"/>
      <c r="CF606" s="50"/>
      <c r="CG606" s="50"/>
      <c r="CH606" s="50"/>
      <c r="CI606" s="50"/>
      <c r="CJ606" s="50"/>
      <c r="CK606" s="50"/>
      <c r="CL606" s="50"/>
      <c r="CM606" s="50"/>
      <c r="CN606" s="50"/>
      <c r="CO606" s="50"/>
      <c r="CP606" s="50"/>
      <c r="CQ606" s="50"/>
      <c r="CR606" s="50"/>
      <c r="CS606" s="50"/>
      <c r="CT606" s="50"/>
      <c r="CU606" s="50"/>
      <c r="CV606" s="50"/>
      <c r="CW606" s="50"/>
      <c r="CX606" s="50"/>
      <c r="CY606" s="50"/>
      <c r="CZ606" s="50"/>
      <c r="DA606" s="50"/>
      <c r="DB606" s="50"/>
      <c r="DC606" s="50"/>
      <c r="DD606" s="50"/>
      <c r="DE606" s="50"/>
      <c r="DF606" s="50"/>
      <c r="DG606" s="50"/>
      <c r="DH606" s="50"/>
      <c r="DI606" s="50"/>
      <c r="DJ606" s="50"/>
      <c r="DK606" s="50"/>
      <c r="DL606" s="50"/>
      <c r="DM606" s="50"/>
      <c r="DN606" s="50"/>
      <c r="DO606" s="50"/>
      <c r="DP606" s="50"/>
      <c r="DQ606" s="50"/>
      <c r="DR606" s="50"/>
      <c r="DS606" s="50"/>
      <c r="DT606" s="50"/>
      <c r="DU606" s="50"/>
      <c r="DV606" s="50"/>
      <c r="DW606" s="50"/>
      <c r="DX606" s="50"/>
      <c r="DY606" s="50"/>
      <c r="DZ606" s="50"/>
      <c r="EA606" s="50"/>
      <c r="EB606" s="50"/>
      <c r="EC606" s="50"/>
      <c r="ED606" s="50"/>
      <c r="EE606" s="50"/>
      <c r="EF606" s="50"/>
      <c r="EG606" s="50"/>
      <c r="EH606" s="50"/>
      <c r="EI606" s="50"/>
      <c r="EJ606" s="50"/>
      <c r="EK606" s="50"/>
      <c r="EL606" s="50"/>
      <c r="EM606" s="50"/>
      <c r="EN606" s="50"/>
      <c r="EO606" s="50"/>
      <c r="EP606" s="50"/>
      <c r="EQ606" s="50"/>
      <c r="ER606" s="50"/>
      <c r="ES606" s="50"/>
      <c r="ET606" s="50"/>
      <c r="EU606" s="50"/>
      <c r="EV606" s="50"/>
      <c r="EW606" s="50"/>
      <c r="EX606" s="50"/>
      <c r="EY606" s="50"/>
      <c r="EZ606" s="50"/>
      <c r="FA606" s="50"/>
      <c r="FB606" s="50"/>
      <c r="FC606" s="50"/>
      <c r="FD606" s="50"/>
      <c r="FE606" s="50"/>
      <c r="FF606" s="50"/>
      <c r="FG606" s="50"/>
      <c r="FH606" s="50"/>
      <c r="FI606" s="50"/>
      <c r="FJ606" s="50"/>
      <c r="FK606" s="50"/>
      <c r="FL606" s="50"/>
      <c r="FM606" s="50"/>
      <c r="FN606" s="50"/>
      <c r="FO606" s="50"/>
      <c r="FP606" s="50"/>
      <c r="FQ606" s="50"/>
      <c r="FR606" s="50"/>
      <c r="FS606" s="50"/>
      <c r="FT606" s="50"/>
      <c r="FU606" s="50"/>
      <c r="FV606" s="50"/>
      <c r="FW606" s="50"/>
      <c r="FX606" s="50"/>
      <c r="FY606" s="50"/>
      <c r="FZ606" s="50"/>
      <c r="GA606" s="50"/>
      <c r="GB606" s="50"/>
      <c r="GC606" s="50"/>
      <c r="GD606" s="50"/>
      <c r="GE606" s="50"/>
      <c r="GF606" s="50"/>
      <c r="GG606" s="50"/>
      <c r="GH606" s="50"/>
      <c r="GI606" s="50"/>
      <c r="GJ606" s="50"/>
      <c r="GK606" s="50"/>
      <c r="GL606" s="50"/>
      <c r="GM606" s="50"/>
      <c r="GN606" s="50"/>
      <c r="GO606" s="50"/>
      <c r="GP606" s="50"/>
      <c r="GQ606" s="50"/>
      <c r="GR606" s="50"/>
      <c r="GS606" s="50"/>
      <c r="GT606" s="50"/>
      <c r="GU606" s="50"/>
      <c r="GV606" s="50"/>
      <c r="GW606" s="50"/>
      <c r="GX606" s="50"/>
      <c r="GY606" s="50"/>
      <c r="GZ606" s="50"/>
      <c r="HA606" s="50"/>
      <c r="HB606" s="50"/>
      <c r="HC606" s="50"/>
      <c r="HD606" s="50"/>
      <c r="HE606" s="50"/>
      <c r="HF606" s="50"/>
      <c r="HG606" s="50"/>
      <c r="HH606" s="50"/>
      <c r="HI606" s="50"/>
      <c r="HJ606" s="50"/>
      <c r="HK606" s="50"/>
      <c r="HL606" s="50"/>
      <c r="HM606" s="50"/>
      <c r="HN606" s="50"/>
      <c r="HO606" s="50"/>
      <c r="HP606" s="50"/>
      <c r="HQ606" s="50"/>
      <c r="HR606" s="50"/>
      <c r="HS606" s="50"/>
      <c r="HT606" s="50"/>
      <c r="HU606" s="50"/>
      <c r="HV606" s="50"/>
      <c r="HW606" s="50"/>
      <c r="HX606" s="50"/>
      <c r="HY606" s="50"/>
      <c r="HZ606" s="50"/>
      <c r="IA606" s="50"/>
      <c r="IB606" s="50"/>
      <c r="IC606" s="50"/>
      <c r="ID606" s="50"/>
      <c r="IE606" s="50"/>
      <c r="IF606" s="50"/>
      <c r="IG606" s="50"/>
      <c r="IH606" s="50"/>
      <c r="II606" s="50"/>
      <c r="IJ606" s="50"/>
      <c r="IK606" s="50"/>
      <c r="IL606" s="50"/>
      <c r="IM606" s="50"/>
      <c r="IN606" s="50"/>
      <c r="IO606" s="50"/>
      <c r="IP606" s="50"/>
      <c r="IQ606" s="50"/>
      <c r="IR606" s="50"/>
      <c r="IS606" s="50"/>
      <c r="IT606" s="50"/>
      <c r="IU606" s="50"/>
      <c r="IV606" s="50"/>
    </row>
    <row r="607" spans="1:256" s="249" customFormat="1" x14ac:dyDescent="0.2">
      <c r="A607" s="246"/>
      <c r="B607" s="233"/>
      <c r="C607" s="242"/>
      <c r="D607" s="50"/>
      <c r="E607" s="248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50"/>
      <c r="BO607" s="50"/>
      <c r="BP607" s="50"/>
      <c r="BQ607" s="50"/>
      <c r="BR607" s="50"/>
      <c r="BS607" s="50"/>
      <c r="BT607" s="50"/>
      <c r="BU607" s="50"/>
      <c r="BV607" s="50"/>
      <c r="BW607" s="50"/>
      <c r="BX607" s="50"/>
      <c r="BY607" s="50"/>
      <c r="BZ607" s="50"/>
      <c r="CA607" s="50"/>
      <c r="CB607" s="50"/>
      <c r="CC607" s="50"/>
      <c r="CD607" s="50"/>
      <c r="CE607" s="50"/>
      <c r="CF607" s="50"/>
      <c r="CG607" s="50"/>
      <c r="CH607" s="50"/>
      <c r="CI607" s="50"/>
      <c r="CJ607" s="50"/>
      <c r="CK607" s="50"/>
      <c r="CL607" s="50"/>
      <c r="CM607" s="50"/>
      <c r="CN607" s="50"/>
      <c r="CO607" s="50"/>
      <c r="CP607" s="50"/>
      <c r="CQ607" s="50"/>
      <c r="CR607" s="50"/>
      <c r="CS607" s="50"/>
      <c r="CT607" s="50"/>
      <c r="CU607" s="50"/>
      <c r="CV607" s="50"/>
      <c r="CW607" s="50"/>
      <c r="CX607" s="50"/>
      <c r="CY607" s="50"/>
      <c r="CZ607" s="50"/>
      <c r="DA607" s="50"/>
      <c r="DB607" s="50"/>
      <c r="DC607" s="50"/>
      <c r="DD607" s="50"/>
      <c r="DE607" s="50"/>
      <c r="DF607" s="50"/>
      <c r="DG607" s="50"/>
      <c r="DH607" s="50"/>
      <c r="DI607" s="50"/>
      <c r="DJ607" s="50"/>
      <c r="DK607" s="50"/>
      <c r="DL607" s="50"/>
      <c r="DM607" s="50"/>
      <c r="DN607" s="50"/>
      <c r="DO607" s="50"/>
      <c r="DP607" s="50"/>
      <c r="DQ607" s="50"/>
      <c r="DR607" s="50"/>
      <c r="DS607" s="50"/>
      <c r="DT607" s="50"/>
      <c r="DU607" s="50"/>
      <c r="DV607" s="50"/>
      <c r="DW607" s="50"/>
      <c r="DX607" s="50"/>
      <c r="DY607" s="50"/>
      <c r="DZ607" s="50"/>
      <c r="EA607" s="50"/>
      <c r="EB607" s="50"/>
      <c r="EC607" s="50"/>
      <c r="ED607" s="50"/>
      <c r="EE607" s="50"/>
      <c r="EF607" s="50"/>
      <c r="EG607" s="50"/>
      <c r="EH607" s="50"/>
      <c r="EI607" s="50"/>
      <c r="EJ607" s="50"/>
      <c r="EK607" s="50"/>
      <c r="EL607" s="50"/>
      <c r="EM607" s="50"/>
      <c r="EN607" s="50"/>
      <c r="EO607" s="50"/>
      <c r="EP607" s="50"/>
      <c r="EQ607" s="50"/>
      <c r="ER607" s="50"/>
      <c r="ES607" s="50"/>
      <c r="ET607" s="50"/>
      <c r="EU607" s="50"/>
      <c r="EV607" s="50"/>
      <c r="EW607" s="50"/>
      <c r="EX607" s="50"/>
      <c r="EY607" s="50"/>
      <c r="EZ607" s="50"/>
      <c r="FA607" s="50"/>
      <c r="FB607" s="50"/>
      <c r="FC607" s="50"/>
      <c r="FD607" s="50"/>
      <c r="FE607" s="50"/>
      <c r="FF607" s="50"/>
      <c r="FG607" s="50"/>
      <c r="FH607" s="50"/>
      <c r="FI607" s="50"/>
      <c r="FJ607" s="50"/>
      <c r="FK607" s="50"/>
      <c r="FL607" s="50"/>
      <c r="FM607" s="50"/>
      <c r="FN607" s="50"/>
      <c r="FO607" s="50"/>
      <c r="FP607" s="50"/>
      <c r="FQ607" s="50"/>
      <c r="FR607" s="50"/>
      <c r="FS607" s="50"/>
      <c r="FT607" s="50"/>
      <c r="FU607" s="50"/>
      <c r="FV607" s="50"/>
      <c r="FW607" s="50"/>
      <c r="FX607" s="50"/>
      <c r="FY607" s="50"/>
      <c r="FZ607" s="50"/>
      <c r="GA607" s="50"/>
      <c r="GB607" s="50"/>
      <c r="GC607" s="50"/>
      <c r="GD607" s="50"/>
      <c r="GE607" s="50"/>
      <c r="GF607" s="50"/>
      <c r="GG607" s="50"/>
      <c r="GH607" s="50"/>
      <c r="GI607" s="50"/>
      <c r="GJ607" s="50"/>
      <c r="GK607" s="50"/>
      <c r="GL607" s="50"/>
      <c r="GM607" s="50"/>
      <c r="GN607" s="50"/>
      <c r="GO607" s="50"/>
      <c r="GP607" s="50"/>
      <c r="GQ607" s="50"/>
      <c r="GR607" s="50"/>
      <c r="GS607" s="50"/>
      <c r="GT607" s="50"/>
      <c r="GU607" s="50"/>
      <c r="GV607" s="50"/>
      <c r="GW607" s="50"/>
      <c r="GX607" s="50"/>
      <c r="GY607" s="50"/>
      <c r="GZ607" s="50"/>
      <c r="HA607" s="50"/>
      <c r="HB607" s="50"/>
      <c r="HC607" s="50"/>
      <c r="HD607" s="50"/>
      <c r="HE607" s="50"/>
      <c r="HF607" s="50"/>
      <c r="HG607" s="50"/>
      <c r="HH607" s="50"/>
      <c r="HI607" s="50"/>
      <c r="HJ607" s="50"/>
      <c r="HK607" s="50"/>
      <c r="HL607" s="50"/>
      <c r="HM607" s="50"/>
      <c r="HN607" s="50"/>
      <c r="HO607" s="50"/>
      <c r="HP607" s="50"/>
      <c r="HQ607" s="50"/>
      <c r="HR607" s="50"/>
      <c r="HS607" s="50"/>
      <c r="HT607" s="50"/>
      <c r="HU607" s="50"/>
      <c r="HV607" s="50"/>
      <c r="HW607" s="50"/>
      <c r="HX607" s="50"/>
      <c r="HY607" s="50"/>
      <c r="HZ607" s="50"/>
      <c r="IA607" s="50"/>
      <c r="IB607" s="50"/>
      <c r="IC607" s="50"/>
      <c r="ID607" s="50"/>
      <c r="IE607" s="50"/>
      <c r="IF607" s="50"/>
      <c r="IG607" s="50"/>
      <c r="IH607" s="50"/>
      <c r="II607" s="50"/>
      <c r="IJ607" s="50"/>
      <c r="IK607" s="50"/>
      <c r="IL607" s="50"/>
      <c r="IM607" s="50"/>
      <c r="IN607" s="50"/>
      <c r="IO607" s="50"/>
      <c r="IP607" s="50"/>
      <c r="IQ607" s="50"/>
      <c r="IR607" s="50"/>
      <c r="IS607" s="50"/>
      <c r="IT607" s="50"/>
      <c r="IU607" s="50"/>
      <c r="IV607" s="50"/>
    </row>
    <row r="608" spans="1:256" s="249" customFormat="1" x14ac:dyDescent="0.2">
      <c r="A608" s="246"/>
      <c r="B608" s="233"/>
      <c r="C608" s="242"/>
      <c r="D608" s="50"/>
      <c r="E608" s="248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50"/>
      <c r="BO608" s="50"/>
      <c r="BP608" s="50"/>
      <c r="BQ608" s="50"/>
      <c r="BR608" s="50"/>
      <c r="BS608" s="50"/>
      <c r="BT608" s="50"/>
      <c r="BU608" s="50"/>
      <c r="BV608" s="50"/>
      <c r="BW608" s="50"/>
      <c r="BX608" s="50"/>
      <c r="BY608" s="50"/>
      <c r="BZ608" s="50"/>
      <c r="CA608" s="50"/>
      <c r="CB608" s="50"/>
      <c r="CC608" s="50"/>
      <c r="CD608" s="50"/>
      <c r="CE608" s="50"/>
      <c r="CF608" s="50"/>
      <c r="CG608" s="50"/>
      <c r="CH608" s="50"/>
      <c r="CI608" s="50"/>
      <c r="CJ608" s="50"/>
      <c r="CK608" s="50"/>
      <c r="CL608" s="50"/>
      <c r="CM608" s="50"/>
      <c r="CN608" s="50"/>
      <c r="CO608" s="50"/>
      <c r="CP608" s="50"/>
      <c r="CQ608" s="50"/>
      <c r="CR608" s="50"/>
      <c r="CS608" s="50"/>
      <c r="CT608" s="50"/>
      <c r="CU608" s="50"/>
      <c r="CV608" s="50"/>
      <c r="CW608" s="50"/>
      <c r="CX608" s="50"/>
      <c r="CY608" s="50"/>
      <c r="CZ608" s="50"/>
      <c r="DA608" s="50"/>
      <c r="DB608" s="50"/>
      <c r="DC608" s="50"/>
      <c r="DD608" s="50"/>
      <c r="DE608" s="50"/>
      <c r="DF608" s="50"/>
      <c r="DG608" s="50"/>
      <c r="DH608" s="50"/>
      <c r="DI608" s="50"/>
      <c r="DJ608" s="50"/>
      <c r="DK608" s="50"/>
      <c r="DL608" s="50"/>
      <c r="DM608" s="50"/>
      <c r="DN608" s="50"/>
      <c r="DO608" s="50"/>
      <c r="DP608" s="50"/>
      <c r="DQ608" s="50"/>
      <c r="DR608" s="50"/>
      <c r="DS608" s="50"/>
      <c r="DT608" s="50"/>
      <c r="DU608" s="50"/>
      <c r="DV608" s="50"/>
      <c r="DW608" s="50"/>
      <c r="DX608" s="50"/>
      <c r="DY608" s="50"/>
      <c r="DZ608" s="50"/>
      <c r="EA608" s="50"/>
      <c r="EB608" s="50"/>
      <c r="EC608" s="50"/>
      <c r="ED608" s="50"/>
      <c r="EE608" s="50"/>
      <c r="EF608" s="50"/>
      <c r="EG608" s="50"/>
      <c r="EH608" s="50"/>
      <c r="EI608" s="50"/>
      <c r="EJ608" s="50"/>
      <c r="EK608" s="50"/>
      <c r="EL608" s="50"/>
      <c r="EM608" s="50"/>
      <c r="EN608" s="50"/>
      <c r="EO608" s="50"/>
      <c r="EP608" s="50"/>
      <c r="EQ608" s="50"/>
      <c r="ER608" s="50"/>
      <c r="ES608" s="50"/>
      <c r="ET608" s="50"/>
      <c r="EU608" s="50"/>
      <c r="EV608" s="50"/>
      <c r="EW608" s="50"/>
      <c r="EX608" s="50"/>
      <c r="EY608" s="50"/>
      <c r="EZ608" s="50"/>
      <c r="FA608" s="50"/>
      <c r="FB608" s="50"/>
      <c r="FC608" s="50"/>
      <c r="FD608" s="50"/>
      <c r="FE608" s="50"/>
      <c r="FF608" s="50"/>
      <c r="FG608" s="50"/>
      <c r="FH608" s="50"/>
      <c r="FI608" s="50"/>
      <c r="FJ608" s="50"/>
      <c r="FK608" s="50"/>
      <c r="FL608" s="50"/>
      <c r="FM608" s="50"/>
      <c r="FN608" s="50"/>
      <c r="FO608" s="50"/>
      <c r="FP608" s="50"/>
      <c r="FQ608" s="50"/>
      <c r="FR608" s="50"/>
      <c r="FS608" s="50"/>
      <c r="FT608" s="50"/>
      <c r="FU608" s="50"/>
      <c r="FV608" s="50"/>
      <c r="FW608" s="50"/>
      <c r="FX608" s="50"/>
      <c r="FY608" s="50"/>
      <c r="FZ608" s="50"/>
      <c r="GA608" s="50"/>
      <c r="GB608" s="50"/>
      <c r="GC608" s="50"/>
      <c r="GD608" s="50"/>
      <c r="GE608" s="50"/>
      <c r="GF608" s="50"/>
      <c r="GG608" s="50"/>
      <c r="GH608" s="50"/>
      <c r="GI608" s="50"/>
      <c r="GJ608" s="50"/>
      <c r="GK608" s="50"/>
      <c r="GL608" s="50"/>
      <c r="GM608" s="50"/>
      <c r="GN608" s="50"/>
      <c r="GO608" s="50"/>
      <c r="GP608" s="50"/>
      <c r="GQ608" s="50"/>
      <c r="GR608" s="50"/>
      <c r="GS608" s="50"/>
      <c r="GT608" s="50"/>
      <c r="GU608" s="50"/>
      <c r="GV608" s="50"/>
      <c r="GW608" s="50"/>
      <c r="GX608" s="50"/>
      <c r="GY608" s="50"/>
      <c r="GZ608" s="50"/>
      <c r="HA608" s="50"/>
      <c r="HB608" s="50"/>
      <c r="HC608" s="50"/>
      <c r="HD608" s="50"/>
      <c r="HE608" s="50"/>
      <c r="HF608" s="50"/>
      <c r="HG608" s="50"/>
      <c r="HH608" s="50"/>
      <c r="HI608" s="50"/>
      <c r="HJ608" s="50"/>
      <c r="HK608" s="50"/>
      <c r="HL608" s="50"/>
      <c r="HM608" s="50"/>
      <c r="HN608" s="50"/>
      <c r="HO608" s="50"/>
      <c r="HP608" s="50"/>
      <c r="HQ608" s="50"/>
      <c r="HR608" s="50"/>
      <c r="HS608" s="50"/>
      <c r="HT608" s="50"/>
      <c r="HU608" s="50"/>
      <c r="HV608" s="50"/>
      <c r="HW608" s="50"/>
      <c r="HX608" s="50"/>
      <c r="HY608" s="50"/>
      <c r="HZ608" s="50"/>
      <c r="IA608" s="50"/>
      <c r="IB608" s="50"/>
      <c r="IC608" s="50"/>
      <c r="ID608" s="50"/>
      <c r="IE608" s="50"/>
      <c r="IF608" s="50"/>
      <c r="IG608" s="50"/>
      <c r="IH608" s="50"/>
      <c r="II608" s="50"/>
      <c r="IJ608" s="50"/>
      <c r="IK608" s="50"/>
      <c r="IL608" s="50"/>
      <c r="IM608" s="50"/>
      <c r="IN608" s="50"/>
      <c r="IO608" s="50"/>
      <c r="IP608" s="50"/>
      <c r="IQ608" s="50"/>
      <c r="IR608" s="50"/>
      <c r="IS608" s="50"/>
      <c r="IT608" s="50"/>
      <c r="IU608" s="50"/>
      <c r="IV608" s="50"/>
    </row>
    <row r="609" spans="1:256" s="249" customFormat="1" x14ac:dyDescent="0.2">
      <c r="A609" s="246"/>
      <c r="B609" s="233"/>
      <c r="C609" s="242"/>
      <c r="D609" s="50"/>
      <c r="E609" s="248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50"/>
      <c r="BO609" s="50"/>
      <c r="BP609" s="50"/>
      <c r="BQ609" s="50"/>
      <c r="BR609" s="50"/>
      <c r="BS609" s="50"/>
      <c r="BT609" s="50"/>
      <c r="BU609" s="50"/>
      <c r="BV609" s="50"/>
      <c r="BW609" s="50"/>
      <c r="BX609" s="50"/>
      <c r="BY609" s="50"/>
      <c r="BZ609" s="50"/>
      <c r="CA609" s="50"/>
      <c r="CB609" s="50"/>
      <c r="CC609" s="50"/>
      <c r="CD609" s="50"/>
      <c r="CE609" s="50"/>
      <c r="CF609" s="50"/>
      <c r="CG609" s="50"/>
      <c r="CH609" s="50"/>
      <c r="CI609" s="50"/>
      <c r="CJ609" s="50"/>
      <c r="CK609" s="50"/>
      <c r="CL609" s="50"/>
      <c r="CM609" s="50"/>
      <c r="CN609" s="50"/>
      <c r="CO609" s="50"/>
      <c r="CP609" s="50"/>
      <c r="CQ609" s="50"/>
      <c r="CR609" s="50"/>
      <c r="CS609" s="50"/>
      <c r="CT609" s="50"/>
      <c r="CU609" s="50"/>
      <c r="CV609" s="50"/>
      <c r="CW609" s="50"/>
      <c r="CX609" s="50"/>
      <c r="CY609" s="50"/>
      <c r="CZ609" s="50"/>
      <c r="DA609" s="50"/>
      <c r="DB609" s="50"/>
      <c r="DC609" s="50"/>
      <c r="DD609" s="50"/>
      <c r="DE609" s="50"/>
      <c r="DF609" s="50"/>
      <c r="DG609" s="50"/>
      <c r="DH609" s="50"/>
      <c r="DI609" s="50"/>
      <c r="DJ609" s="50"/>
      <c r="DK609" s="50"/>
      <c r="DL609" s="50"/>
      <c r="DM609" s="50"/>
      <c r="DN609" s="50"/>
      <c r="DO609" s="50"/>
      <c r="DP609" s="50"/>
      <c r="DQ609" s="50"/>
      <c r="DR609" s="50"/>
      <c r="DS609" s="50"/>
      <c r="DT609" s="50"/>
      <c r="DU609" s="50"/>
      <c r="DV609" s="50"/>
      <c r="DW609" s="50"/>
      <c r="DX609" s="50"/>
      <c r="DY609" s="50"/>
      <c r="DZ609" s="50"/>
      <c r="EA609" s="50"/>
      <c r="EB609" s="50"/>
      <c r="EC609" s="50"/>
      <c r="ED609" s="50"/>
      <c r="EE609" s="50"/>
      <c r="EF609" s="50"/>
      <c r="EG609" s="50"/>
      <c r="EH609" s="50"/>
      <c r="EI609" s="50"/>
      <c r="EJ609" s="50"/>
      <c r="EK609" s="50"/>
      <c r="EL609" s="50"/>
      <c r="EM609" s="50"/>
      <c r="EN609" s="50"/>
      <c r="EO609" s="50"/>
      <c r="EP609" s="50"/>
      <c r="EQ609" s="50"/>
      <c r="ER609" s="50"/>
      <c r="ES609" s="50"/>
      <c r="ET609" s="50"/>
      <c r="EU609" s="50"/>
      <c r="EV609" s="50"/>
      <c r="EW609" s="50"/>
      <c r="EX609" s="50"/>
      <c r="EY609" s="50"/>
      <c r="EZ609" s="50"/>
      <c r="FA609" s="50"/>
      <c r="FB609" s="50"/>
      <c r="FC609" s="50"/>
      <c r="FD609" s="50"/>
      <c r="FE609" s="50"/>
      <c r="FF609" s="50"/>
      <c r="FG609" s="50"/>
      <c r="FH609" s="50"/>
      <c r="FI609" s="50"/>
      <c r="FJ609" s="50"/>
      <c r="FK609" s="50"/>
      <c r="FL609" s="50"/>
      <c r="FM609" s="50"/>
      <c r="FN609" s="50"/>
      <c r="FO609" s="50"/>
      <c r="FP609" s="50"/>
      <c r="FQ609" s="50"/>
      <c r="FR609" s="50"/>
      <c r="FS609" s="50"/>
      <c r="FT609" s="50"/>
      <c r="FU609" s="50"/>
      <c r="FV609" s="50"/>
      <c r="FW609" s="50"/>
      <c r="FX609" s="50"/>
      <c r="FY609" s="50"/>
      <c r="FZ609" s="50"/>
      <c r="GA609" s="50"/>
      <c r="GB609" s="50"/>
      <c r="GC609" s="50"/>
      <c r="GD609" s="50"/>
      <c r="GE609" s="50"/>
      <c r="GF609" s="50"/>
      <c r="GG609" s="50"/>
      <c r="GH609" s="50"/>
      <c r="GI609" s="50"/>
      <c r="GJ609" s="50"/>
      <c r="GK609" s="50"/>
      <c r="GL609" s="50"/>
      <c r="GM609" s="50"/>
      <c r="GN609" s="50"/>
      <c r="GO609" s="50"/>
      <c r="GP609" s="50"/>
      <c r="GQ609" s="50"/>
      <c r="GR609" s="50"/>
      <c r="GS609" s="50"/>
      <c r="GT609" s="50"/>
      <c r="GU609" s="50"/>
      <c r="GV609" s="50"/>
      <c r="GW609" s="50"/>
      <c r="GX609" s="50"/>
      <c r="GY609" s="50"/>
      <c r="GZ609" s="50"/>
      <c r="HA609" s="50"/>
      <c r="HB609" s="50"/>
      <c r="HC609" s="50"/>
      <c r="HD609" s="50"/>
      <c r="HE609" s="50"/>
      <c r="HF609" s="50"/>
      <c r="HG609" s="50"/>
      <c r="HH609" s="50"/>
      <c r="HI609" s="50"/>
      <c r="HJ609" s="50"/>
      <c r="HK609" s="50"/>
      <c r="HL609" s="50"/>
      <c r="HM609" s="50"/>
      <c r="HN609" s="50"/>
      <c r="HO609" s="50"/>
      <c r="HP609" s="50"/>
      <c r="HQ609" s="50"/>
      <c r="HR609" s="50"/>
      <c r="HS609" s="50"/>
      <c r="HT609" s="50"/>
      <c r="HU609" s="50"/>
      <c r="HV609" s="50"/>
      <c r="HW609" s="50"/>
      <c r="HX609" s="50"/>
      <c r="HY609" s="50"/>
      <c r="HZ609" s="50"/>
      <c r="IA609" s="50"/>
      <c r="IB609" s="50"/>
      <c r="IC609" s="50"/>
      <c r="ID609" s="50"/>
      <c r="IE609" s="50"/>
      <c r="IF609" s="50"/>
      <c r="IG609" s="50"/>
      <c r="IH609" s="50"/>
      <c r="II609" s="50"/>
      <c r="IJ609" s="50"/>
      <c r="IK609" s="50"/>
      <c r="IL609" s="50"/>
      <c r="IM609" s="50"/>
      <c r="IN609" s="50"/>
      <c r="IO609" s="50"/>
      <c r="IP609" s="50"/>
      <c r="IQ609" s="50"/>
      <c r="IR609" s="50"/>
      <c r="IS609" s="50"/>
      <c r="IT609" s="50"/>
      <c r="IU609" s="50"/>
      <c r="IV609" s="50"/>
    </row>
    <row r="610" spans="1:256" s="249" customFormat="1" x14ac:dyDescent="0.2">
      <c r="A610" s="246"/>
      <c r="B610" s="233"/>
      <c r="C610" s="242"/>
      <c r="D610" s="50"/>
      <c r="E610" s="248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50"/>
      <c r="BO610" s="50"/>
      <c r="BP610" s="50"/>
      <c r="BQ610" s="50"/>
      <c r="BR610" s="50"/>
      <c r="BS610" s="50"/>
      <c r="BT610" s="50"/>
      <c r="BU610" s="50"/>
      <c r="BV610" s="50"/>
      <c r="BW610" s="50"/>
      <c r="BX610" s="50"/>
      <c r="BY610" s="50"/>
      <c r="BZ610" s="50"/>
      <c r="CA610" s="50"/>
      <c r="CB610" s="50"/>
      <c r="CC610" s="50"/>
      <c r="CD610" s="50"/>
      <c r="CE610" s="50"/>
      <c r="CF610" s="50"/>
      <c r="CG610" s="50"/>
      <c r="CH610" s="50"/>
      <c r="CI610" s="50"/>
      <c r="CJ610" s="50"/>
      <c r="CK610" s="50"/>
      <c r="CL610" s="50"/>
      <c r="CM610" s="50"/>
      <c r="CN610" s="50"/>
      <c r="CO610" s="50"/>
      <c r="CP610" s="50"/>
      <c r="CQ610" s="50"/>
      <c r="CR610" s="50"/>
      <c r="CS610" s="50"/>
      <c r="CT610" s="50"/>
      <c r="CU610" s="50"/>
      <c r="CV610" s="50"/>
      <c r="CW610" s="50"/>
      <c r="CX610" s="50"/>
      <c r="CY610" s="50"/>
      <c r="CZ610" s="50"/>
      <c r="DA610" s="50"/>
      <c r="DB610" s="50"/>
      <c r="DC610" s="50"/>
      <c r="DD610" s="50"/>
      <c r="DE610" s="50"/>
      <c r="DF610" s="50"/>
      <c r="DG610" s="50"/>
      <c r="DH610" s="50"/>
      <c r="DI610" s="50"/>
      <c r="DJ610" s="50"/>
      <c r="DK610" s="50"/>
      <c r="DL610" s="50"/>
      <c r="DM610" s="50"/>
      <c r="DN610" s="50"/>
      <c r="DO610" s="50"/>
      <c r="DP610" s="50"/>
      <c r="DQ610" s="50"/>
      <c r="DR610" s="50"/>
      <c r="DS610" s="50"/>
      <c r="DT610" s="50"/>
      <c r="DU610" s="50"/>
      <c r="DV610" s="50"/>
      <c r="DW610" s="50"/>
      <c r="DX610" s="50"/>
      <c r="DY610" s="50"/>
      <c r="DZ610" s="50"/>
      <c r="EA610" s="50"/>
      <c r="EB610" s="50"/>
      <c r="EC610" s="50"/>
      <c r="ED610" s="50"/>
      <c r="EE610" s="50"/>
      <c r="EF610" s="50"/>
      <c r="EG610" s="50"/>
      <c r="EH610" s="50"/>
      <c r="EI610" s="50"/>
      <c r="EJ610" s="50"/>
      <c r="EK610" s="50"/>
      <c r="EL610" s="50"/>
      <c r="EM610" s="50"/>
      <c r="EN610" s="50"/>
      <c r="EO610" s="50"/>
      <c r="EP610" s="50"/>
      <c r="EQ610" s="50"/>
      <c r="ER610" s="50"/>
      <c r="ES610" s="50"/>
      <c r="ET610" s="50"/>
      <c r="EU610" s="50"/>
      <c r="EV610" s="50"/>
      <c r="EW610" s="50"/>
      <c r="EX610" s="50"/>
      <c r="EY610" s="50"/>
      <c r="EZ610" s="50"/>
      <c r="FA610" s="50"/>
      <c r="FB610" s="50"/>
      <c r="FC610" s="50"/>
      <c r="FD610" s="50"/>
      <c r="FE610" s="50"/>
      <c r="FF610" s="50"/>
      <c r="FG610" s="50"/>
      <c r="FH610" s="50"/>
      <c r="FI610" s="50"/>
      <c r="FJ610" s="50"/>
      <c r="FK610" s="50"/>
      <c r="FL610" s="50"/>
      <c r="FM610" s="50"/>
      <c r="FN610" s="50"/>
      <c r="FO610" s="50"/>
      <c r="FP610" s="50"/>
      <c r="FQ610" s="50"/>
      <c r="FR610" s="50"/>
      <c r="FS610" s="50"/>
      <c r="FT610" s="50"/>
      <c r="FU610" s="50"/>
      <c r="FV610" s="50"/>
      <c r="FW610" s="50"/>
      <c r="FX610" s="50"/>
      <c r="FY610" s="50"/>
      <c r="FZ610" s="50"/>
      <c r="GA610" s="50"/>
      <c r="GB610" s="50"/>
      <c r="GC610" s="50"/>
      <c r="GD610" s="50"/>
      <c r="GE610" s="50"/>
      <c r="GF610" s="50"/>
      <c r="GG610" s="50"/>
      <c r="GH610" s="50"/>
      <c r="GI610" s="50"/>
      <c r="GJ610" s="50"/>
      <c r="GK610" s="50"/>
      <c r="GL610" s="50"/>
      <c r="GM610" s="50"/>
      <c r="GN610" s="50"/>
      <c r="GO610" s="50"/>
      <c r="GP610" s="50"/>
      <c r="GQ610" s="50"/>
      <c r="GR610" s="50"/>
      <c r="GS610" s="50"/>
      <c r="GT610" s="50"/>
      <c r="GU610" s="50"/>
      <c r="GV610" s="50"/>
      <c r="GW610" s="50"/>
      <c r="GX610" s="50"/>
      <c r="GY610" s="50"/>
      <c r="GZ610" s="50"/>
      <c r="HA610" s="50"/>
      <c r="HB610" s="50"/>
      <c r="HC610" s="50"/>
      <c r="HD610" s="50"/>
      <c r="HE610" s="50"/>
      <c r="HF610" s="50"/>
      <c r="HG610" s="50"/>
      <c r="HH610" s="50"/>
      <c r="HI610" s="50"/>
      <c r="HJ610" s="50"/>
      <c r="HK610" s="50"/>
      <c r="HL610" s="50"/>
      <c r="HM610" s="50"/>
      <c r="HN610" s="50"/>
      <c r="HO610" s="50"/>
      <c r="HP610" s="50"/>
      <c r="HQ610" s="50"/>
      <c r="HR610" s="50"/>
      <c r="HS610" s="50"/>
      <c r="HT610" s="50"/>
      <c r="HU610" s="50"/>
      <c r="HV610" s="50"/>
      <c r="HW610" s="50"/>
      <c r="HX610" s="50"/>
      <c r="HY610" s="50"/>
      <c r="HZ610" s="50"/>
      <c r="IA610" s="50"/>
      <c r="IB610" s="50"/>
      <c r="IC610" s="50"/>
      <c r="ID610" s="50"/>
      <c r="IE610" s="50"/>
      <c r="IF610" s="50"/>
      <c r="IG610" s="50"/>
      <c r="IH610" s="50"/>
      <c r="II610" s="50"/>
      <c r="IJ610" s="50"/>
      <c r="IK610" s="50"/>
      <c r="IL610" s="50"/>
      <c r="IM610" s="50"/>
      <c r="IN610" s="50"/>
      <c r="IO610" s="50"/>
      <c r="IP610" s="50"/>
      <c r="IQ610" s="50"/>
      <c r="IR610" s="50"/>
      <c r="IS610" s="50"/>
      <c r="IT610" s="50"/>
      <c r="IU610" s="50"/>
      <c r="IV610" s="50"/>
    </row>
    <row r="611" spans="1:256" s="249" customFormat="1" x14ac:dyDescent="0.2">
      <c r="A611" s="246"/>
      <c r="B611" s="233"/>
      <c r="C611" s="242"/>
      <c r="D611" s="50"/>
      <c r="E611" s="248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50"/>
      <c r="BO611" s="50"/>
      <c r="BP611" s="50"/>
      <c r="BQ611" s="50"/>
      <c r="BR611" s="50"/>
      <c r="BS611" s="50"/>
      <c r="BT611" s="50"/>
      <c r="BU611" s="50"/>
      <c r="BV611" s="50"/>
      <c r="BW611" s="50"/>
      <c r="BX611" s="50"/>
      <c r="BY611" s="50"/>
      <c r="BZ611" s="50"/>
      <c r="CA611" s="50"/>
      <c r="CB611" s="50"/>
      <c r="CC611" s="50"/>
      <c r="CD611" s="50"/>
      <c r="CE611" s="50"/>
      <c r="CF611" s="50"/>
      <c r="CG611" s="50"/>
      <c r="CH611" s="50"/>
      <c r="CI611" s="50"/>
      <c r="CJ611" s="50"/>
      <c r="CK611" s="50"/>
      <c r="CL611" s="50"/>
      <c r="CM611" s="50"/>
      <c r="CN611" s="50"/>
      <c r="CO611" s="50"/>
      <c r="CP611" s="50"/>
      <c r="CQ611" s="50"/>
      <c r="CR611" s="50"/>
      <c r="CS611" s="50"/>
      <c r="CT611" s="50"/>
      <c r="CU611" s="50"/>
      <c r="CV611" s="50"/>
      <c r="CW611" s="50"/>
      <c r="CX611" s="50"/>
      <c r="CY611" s="50"/>
      <c r="CZ611" s="50"/>
      <c r="DA611" s="50"/>
      <c r="DB611" s="50"/>
      <c r="DC611" s="50"/>
      <c r="DD611" s="50"/>
      <c r="DE611" s="50"/>
      <c r="DF611" s="50"/>
      <c r="DG611" s="50"/>
      <c r="DH611" s="50"/>
      <c r="DI611" s="50"/>
      <c r="DJ611" s="50"/>
      <c r="DK611" s="50"/>
      <c r="DL611" s="50"/>
      <c r="DM611" s="50"/>
      <c r="DN611" s="50"/>
      <c r="DO611" s="50"/>
      <c r="DP611" s="50"/>
      <c r="DQ611" s="50"/>
      <c r="DR611" s="50"/>
      <c r="DS611" s="50"/>
      <c r="DT611" s="50"/>
      <c r="DU611" s="50"/>
      <c r="DV611" s="50"/>
      <c r="DW611" s="50"/>
      <c r="DX611" s="50"/>
      <c r="DY611" s="50"/>
      <c r="DZ611" s="50"/>
      <c r="EA611" s="50"/>
      <c r="EB611" s="50"/>
      <c r="EC611" s="50"/>
      <c r="ED611" s="50"/>
      <c r="EE611" s="50"/>
      <c r="EF611" s="50"/>
      <c r="EG611" s="50"/>
      <c r="EH611" s="50"/>
      <c r="EI611" s="50"/>
      <c r="EJ611" s="50"/>
      <c r="EK611" s="50"/>
      <c r="EL611" s="50"/>
      <c r="EM611" s="50"/>
      <c r="EN611" s="50"/>
      <c r="EO611" s="50"/>
      <c r="EP611" s="50"/>
      <c r="EQ611" s="50"/>
      <c r="ER611" s="50"/>
      <c r="ES611" s="50"/>
      <c r="ET611" s="50"/>
      <c r="EU611" s="50"/>
      <c r="EV611" s="50"/>
      <c r="EW611" s="50"/>
      <c r="EX611" s="50"/>
      <c r="EY611" s="50"/>
      <c r="EZ611" s="50"/>
      <c r="FA611" s="50"/>
      <c r="FB611" s="50"/>
      <c r="FC611" s="50"/>
      <c r="FD611" s="50"/>
      <c r="FE611" s="50"/>
      <c r="FF611" s="50"/>
      <c r="FG611" s="50"/>
      <c r="FH611" s="50"/>
      <c r="FI611" s="50"/>
      <c r="FJ611" s="50"/>
      <c r="FK611" s="50"/>
      <c r="FL611" s="50"/>
      <c r="FM611" s="50"/>
      <c r="FN611" s="50"/>
      <c r="FO611" s="50"/>
      <c r="FP611" s="50"/>
      <c r="FQ611" s="50"/>
      <c r="FR611" s="50"/>
      <c r="FS611" s="50"/>
      <c r="FT611" s="50"/>
      <c r="FU611" s="50"/>
      <c r="FV611" s="50"/>
      <c r="FW611" s="50"/>
      <c r="FX611" s="50"/>
      <c r="FY611" s="50"/>
      <c r="FZ611" s="50"/>
      <c r="GA611" s="50"/>
      <c r="GB611" s="50"/>
      <c r="GC611" s="50"/>
      <c r="GD611" s="50"/>
      <c r="GE611" s="50"/>
      <c r="GF611" s="50"/>
      <c r="GG611" s="50"/>
      <c r="GH611" s="50"/>
      <c r="GI611" s="50"/>
      <c r="GJ611" s="50"/>
      <c r="GK611" s="50"/>
      <c r="GL611" s="50"/>
      <c r="GM611" s="50"/>
      <c r="GN611" s="50"/>
      <c r="GO611" s="50"/>
      <c r="GP611" s="50"/>
      <c r="GQ611" s="50"/>
      <c r="GR611" s="50"/>
      <c r="GS611" s="50"/>
      <c r="GT611" s="50"/>
      <c r="GU611" s="50"/>
      <c r="GV611" s="50"/>
      <c r="GW611" s="50"/>
      <c r="GX611" s="50"/>
      <c r="GY611" s="50"/>
      <c r="GZ611" s="50"/>
      <c r="HA611" s="50"/>
      <c r="HB611" s="50"/>
      <c r="HC611" s="50"/>
      <c r="HD611" s="50"/>
      <c r="HE611" s="50"/>
      <c r="HF611" s="50"/>
      <c r="HG611" s="50"/>
      <c r="HH611" s="50"/>
      <c r="HI611" s="50"/>
      <c r="HJ611" s="50"/>
      <c r="HK611" s="50"/>
      <c r="HL611" s="50"/>
      <c r="HM611" s="50"/>
      <c r="HN611" s="50"/>
      <c r="HO611" s="50"/>
      <c r="HP611" s="50"/>
      <c r="HQ611" s="50"/>
      <c r="HR611" s="50"/>
      <c r="HS611" s="50"/>
      <c r="HT611" s="50"/>
      <c r="HU611" s="50"/>
      <c r="HV611" s="50"/>
      <c r="HW611" s="50"/>
      <c r="HX611" s="50"/>
      <c r="HY611" s="50"/>
      <c r="HZ611" s="50"/>
      <c r="IA611" s="50"/>
      <c r="IB611" s="50"/>
      <c r="IC611" s="50"/>
      <c r="ID611" s="50"/>
      <c r="IE611" s="50"/>
      <c r="IF611" s="50"/>
      <c r="IG611" s="50"/>
      <c r="IH611" s="50"/>
      <c r="II611" s="50"/>
      <c r="IJ611" s="50"/>
      <c r="IK611" s="50"/>
      <c r="IL611" s="50"/>
      <c r="IM611" s="50"/>
      <c r="IN611" s="50"/>
      <c r="IO611" s="50"/>
      <c r="IP611" s="50"/>
      <c r="IQ611" s="50"/>
      <c r="IR611" s="50"/>
      <c r="IS611" s="50"/>
      <c r="IT611" s="50"/>
      <c r="IU611" s="50"/>
      <c r="IV611" s="50"/>
    </row>
    <row r="612" spans="1:256" s="249" customFormat="1" x14ac:dyDescent="0.2">
      <c r="A612" s="246"/>
      <c r="B612" s="233"/>
      <c r="C612" s="242"/>
      <c r="D612" s="50"/>
      <c r="E612" s="248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50"/>
      <c r="BO612" s="50"/>
      <c r="BP612" s="50"/>
      <c r="BQ612" s="50"/>
      <c r="BR612" s="50"/>
      <c r="BS612" s="50"/>
      <c r="BT612" s="50"/>
      <c r="BU612" s="50"/>
      <c r="BV612" s="50"/>
      <c r="BW612" s="50"/>
      <c r="BX612" s="50"/>
      <c r="BY612" s="50"/>
      <c r="BZ612" s="50"/>
      <c r="CA612" s="50"/>
      <c r="CB612" s="50"/>
      <c r="CC612" s="50"/>
      <c r="CD612" s="50"/>
      <c r="CE612" s="50"/>
      <c r="CF612" s="50"/>
      <c r="CG612" s="50"/>
      <c r="CH612" s="50"/>
      <c r="CI612" s="50"/>
      <c r="CJ612" s="50"/>
      <c r="CK612" s="50"/>
      <c r="CL612" s="50"/>
      <c r="CM612" s="50"/>
      <c r="CN612" s="50"/>
      <c r="CO612" s="50"/>
      <c r="CP612" s="50"/>
      <c r="CQ612" s="50"/>
      <c r="CR612" s="50"/>
      <c r="CS612" s="50"/>
      <c r="CT612" s="50"/>
      <c r="CU612" s="50"/>
      <c r="CV612" s="50"/>
      <c r="CW612" s="50"/>
      <c r="CX612" s="50"/>
      <c r="CY612" s="50"/>
      <c r="CZ612" s="50"/>
      <c r="DA612" s="50"/>
      <c r="DB612" s="50"/>
      <c r="DC612" s="50"/>
      <c r="DD612" s="50"/>
      <c r="DE612" s="50"/>
      <c r="DF612" s="50"/>
      <c r="DG612" s="50"/>
      <c r="DH612" s="50"/>
      <c r="DI612" s="50"/>
      <c r="DJ612" s="50"/>
      <c r="DK612" s="50"/>
      <c r="DL612" s="50"/>
      <c r="DM612" s="50"/>
      <c r="DN612" s="50"/>
      <c r="DO612" s="50"/>
      <c r="DP612" s="50"/>
      <c r="DQ612" s="50"/>
      <c r="DR612" s="50"/>
      <c r="DS612" s="50"/>
      <c r="DT612" s="50"/>
      <c r="DU612" s="50"/>
      <c r="DV612" s="50"/>
      <c r="DW612" s="50"/>
      <c r="DX612" s="50"/>
      <c r="DY612" s="50"/>
      <c r="DZ612" s="50"/>
      <c r="EA612" s="50"/>
      <c r="EB612" s="50"/>
      <c r="EC612" s="50"/>
      <c r="ED612" s="50"/>
      <c r="EE612" s="50"/>
      <c r="EF612" s="50"/>
      <c r="EG612" s="50"/>
      <c r="EH612" s="50"/>
      <c r="EI612" s="50"/>
      <c r="EJ612" s="50"/>
      <c r="EK612" s="50"/>
      <c r="EL612" s="50"/>
      <c r="EM612" s="50"/>
      <c r="EN612" s="50"/>
      <c r="EO612" s="50"/>
      <c r="EP612" s="50"/>
      <c r="EQ612" s="50"/>
      <c r="ER612" s="50"/>
      <c r="ES612" s="50"/>
      <c r="ET612" s="50"/>
      <c r="EU612" s="50"/>
      <c r="EV612" s="50"/>
      <c r="EW612" s="50"/>
      <c r="EX612" s="50"/>
      <c r="EY612" s="50"/>
      <c r="EZ612" s="50"/>
      <c r="FA612" s="50"/>
      <c r="FB612" s="50"/>
      <c r="FC612" s="50"/>
      <c r="FD612" s="50"/>
      <c r="FE612" s="50"/>
      <c r="FF612" s="50"/>
      <c r="FG612" s="50"/>
      <c r="FH612" s="50"/>
      <c r="FI612" s="50"/>
      <c r="FJ612" s="50"/>
      <c r="FK612" s="50"/>
      <c r="FL612" s="50"/>
      <c r="FM612" s="50"/>
      <c r="FN612" s="50"/>
      <c r="FO612" s="50"/>
      <c r="FP612" s="50"/>
      <c r="FQ612" s="50"/>
      <c r="FR612" s="50"/>
      <c r="FS612" s="50"/>
      <c r="FT612" s="50"/>
      <c r="FU612" s="50"/>
      <c r="FV612" s="50"/>
      <c r="FW612" s="50"/>
      <c r="FX612" s="50"/>
      <c r="FY612" s="50"/>
      <c r="FZ612" s="50"/>
      <c r="GA612" s="50"/>
      <c r="GB612" s="50"/>
      <c r="GC612" s="50"/>
      <c r="GD612" s="50"/>
      <c r="GE612" s="50"/>
      <c r="GF612" s="50"/>
      <c r="GG612" s="50"/>
      <c r="GH612" s="50"/>
      <c r="GI612" s="50"/>
      <c r="GJ612" s="50"/>
      <c r="GK612" s="50"/>
      <c r="GL612" s="50"/>
      <c r="GM612" s="50"/>
      <c r="GN612" s="50"/>
      <c r="GO612" s="50"/>
      <c r="GP612" s="50"/>
      <c r="GQ612" s="50"/>
      <c r="GR612" s="50"/>
      <c r="GS612" s="50"/>
      <c r="GT612" s="50"/>
      <c r="GU612" s="50"/>
      <c r="GV612" s="50"/>
      <c r="GW612" s="50"/>
      <c r="GX612" s="50"/>
      <c r="GY612" s="50"/>
      <c r="GZ612" s="50"/>
      <c r="HA612" s="50"/>
      <c r="HB612" s="50"/>
      <c r="HC612" s="50"/>
      <c r="HD612" s="50"/>
      <c r="HE612" s="50"/>
      <c r="HF612" s="50"/>
      <c r="HG612" s="50"/>
      <c r="HH612" s="50"/>
      <c r="HI612" s="50"/>
      <c r="HJ612" s="50"/>
      <c r="HK612" s="50"/>
      <c r="HL612" s="50"/>
      <c r="HM612" s="50"/>
      <c r="HN612" s="50"/>
      <c r="HO612" s="50"/>
      <c r="HP612" s="50"/>
      <c r="HQ612" s="50"/>
      <c r="HR612" s="50"/>
      <c r="HS612" s="50"/>
      <c r="HT612" s="50"/>
      <c r="HU612" s="50"/>
      <c r="HV612" s="50"/>
      <c r="HW612" s="50"/>
      <c r="HX612" s="50"/>
      <c r="HY612" s="50"/>
      <c r="HZ612" s="50"/>
      <c r="IA612" s="50"/>
      <c r="IB612" s="50"/>
      <c r="IC612" s="50"/>
      <c r="ID612" s="50"/>
      <c r="IE612" s="50"/>
      <c r="IF612" s="50"/>
      <c r="IG612" s="50"/>
      <c r="IH612" s="50"/>
      <c r="II612" s="50"/>
      <c r="IJ612" s="50"/>
      <c r="IK612" s="50"/>
      <c r="IL612" s="50"/>
      <c r="IM612" s="50"/>
      <c r="IN612" s="50"/>
      <c r="IO612" s="50"/>
      <c r="IP612" s="50"/>
      <c r="IQ612" s="50"/>
      <c r="IR612" s="50"/>
      <c r="IS612" s="50"/>
      <c r="IT612" s="50"/>
      <c r="IU612" s="50"/>
      <c r="IV612" s="50"/>
    </row>
    <row r="613" spans="1:256" s="249" customFormat="1" x14ac:dyDescent="0.2">
      <c r="A613" s="246"/>
      <c r="B613" s="233"/>
      <c r="C613" s="242"/>
      <c r="D613" s="50"/>
      <c r="E613" s="248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  <c r="CG613" s="50"/>
      <c r="CH613" s="50"/>
      <c r="CI613" s="50"/>
      <c r="CJ613" s="50"/>
      <c r="CK613" s="50"/>
      <c r="CL613" s="50"/>
      <c r="CM613" s="50"/>
      <c r="CN613" s="50"/>
      <c r="CO613" s="50"/>
      <c r="CP613" s="50"/>
      <c r="CQ613" s="50"/>
      <c r="CR613" s="50"/>
      <c r="CS613" s="50"/>
      <c r="CT613" s="50"/>
      <c r="CU613" s="50"/>
      <c r="CV613" s="50"/>
      <c r="CW613" s="50"/>
      <c r="CX613" s="50"/>
      <c r="CY613" s="50"/>
      <c r="CZ613" s="50"/>
      <c r="DA613" s="50"/>
      <c r="DB613" s="50"/>
      <c r="DC613" s="50"/>
      <c r="DD613" s="50"/>
      <c r="DE613" s="50"/>
      <c r="DF613" s="50"/>
      <c r="DG613" s="50"/>
      <c r="DH613" s="50"/>
      <c r="DI613" s="50"/>
      <c r="DJ613" s="50"/>
      <c r="DK613" s="50"/>
      <c r="DL613" s="50"/>
      <c r="DM613" s="50"/>
      <c r="DN613" s="50"/>
      <c r="DO613" s="50"/>
      <c r="DP613" s="50"/>
      <c r="DQ613" s="50"/>
      <c r="DR613" s="50"/>
      <c r="DS613" s="50"/>
      <c r="DT613" s="50"/>
      <c r="DU613" s="50"/>
      <c r="DV613" s="50"/>
      <c r="DW613" s="50"/>
      <c r="DX613" s="50"/>
      <c r="DY613" s="50"/>
      <c r="DZ613" s="50"/>
      <c r="EA613" s="50"/>
      <c r="EB613" s="50"/>
      <c r="EC613" s="50"/>
      <c r="ED613" s="50"/>
      <c r="EE613" s="50"/>
      <c r="EF613" s="50"/>
      <c r="EG613" s="50"/>
      <c r="EH613" s="50"/>
      <c r="EI613" s="50"/>
      <c r="EJ613" s="50"/>
      <c r="EK613" s="50"/>
      <c r="EL613" s="50"/>
      <c r="EM613" s="50"/>
      <c r="EN613" s="50"/>
      <c r="EO613" s="50"/>
      <c r="EP613" s="50"/>
      <c r="EQ613" s="50"/>
      <c r="ER613" s="50"/>
      <c r="ES613" s="50"/>
      <c r="ET613" s="50"/>
      <c r="EU613" s="50"/>
      <c r="EV613" s="50"/>
      <c r="EW613" s="50"/>
      <c r="EX613" s="50"/>
      <c r="EY613" s="50"/>
      <c r="EZ613" s="50"/>
      <c r="FA613" s="50"/>
      <c r="FB613" s="50"/>
      <c r="FC613" s="50"/>
      <c r="FD613" s="50"/>
      <c r="FE613" s="50"/>
      <c r="FF613" s="50"/>
      <c r="FG613" s="50"/>
      <c r="FH613" s="50"/>
      <c r="FI613" s="50"/>
      <c r="FJ613" s="50"/>
      <c r="FK613" s="50"/>
      <c r="FL613" s="50"/>
      <c r="FM613" s="50"/>
      <c r="FN613" s="50"/>
      <c r="FO613" s="50"/>
      <c r="FP613" s="50"/>
      <c r="FQ613" s="50"/>
      <c r="FR613" s="50"/>
      <c r="FS613" s="50"/>
      <c r="FT613" s="50"/>
      <c r="FU613" s="50"/>
      <c r="FV613" s="50"/>
      <c r="FW613" s="50"/>
      <c r="FX613" s="50"/>
      <c r="FY613" s="50"/>
      <c r="FZ613" s="50"/>
      <c r="GA613" s="50"/>
      <c r="GB613" s="50"/>
      <c r="GC613" s="50"/>
      <c r="GD613" s="50"/>
      <c r="GE613" s="50"/>
      <c r="GF613" s="50"/>
      <c r="GG613" s="50"/>
      <c r="GH613" s="50"/>
      <c r="GI613" s="50"/>
      <c r="GJ613" s="50"/>
      <c r="GK613" s="50"/>
      <c r="GL613" s="50"/>
      <c r="GM613" s="50"/>
      <c r="GN613" s="50"/>
      <c r="GO613" s="50"/>
      <c r="GP613" s="50"/>
      <c r="GQ613" s="50"/>
      <c r="GR613" s="50"/>
      <c r="GS613" s="50"/>
      <c r="GT613" s="50"/>
      <c r="GU613" s="50"/>
      <c r="GV613" s="50"/>
      <c r="GW613" s="50"/>
      <c r="GX613" s="50"/>
      <c r="GY613" s="50"/>
      <c r="GZ613" s="50"/>
      <c r="HA613" s="50"/>
      <c r="HB613" s="50"/>
      <c r="HC613" s="50"/>
      <c r="HD613" s="50"/>
      <c r="HE613" s="50"/>
      <c r="HF613" s="50"/>
      <c r="HG613" s="50"/>
      <c r="HH613" s="50"/>
      <c r="HI613" s="50"/>
      <c r="HJ613" s="50"/>
      <c r="HK613" s="50"/>
      <c r="HL613" s="50"/>
      <c r="HM613" s="50"/>
      <c r="HN613" s="50"/>
      <c r="HO613" s="50"/>
      <c r="HP613" s="50"/>
      <c r="HQ613" s="50"/>
      <c r="HR613" s="50"/>
      <c r="HS613" s="50"/>
      <c r="HT613" s="50"/>
      <c r="HU613" s="50"/>
      <c r="HV613" s="50"/>
      <c r="HW613" s="50"/>
      <c r="HX613" s="50"/>
      <c r="HY613" s="50"/>
      <c r="HZ613" s="50"/>
      <c r="IA613" s="50"/>
      <c r="IB613" s="50"/>
      <c r="IC613" s="50"/>
      <c r="ID613" s="50"/>
      <c r="IE613" s="50"/>
      <c r="IF613" s="50"/>
      <c r="IG613" s="50"/>
      <c r="IH613" s="50"/>
      <c r="II613" s="50"/>
      <c r="IJ613" s="50"/>
      <c r="IK613" s="50"/>
      <c r="IL613" s="50"/>
      <c r="IM613" s="50"/>
      <c r="IN613" s="50"/>
      <c r="IO613" s="50"/>
      <c r="IP613" s="50"/>
      <c r="IQ613" s="50"/>
      <c r="IR613" s="50"/>
      <c r="IS613" s="50"/>
      <c r="IT613" s="50"/>
      <c r="IU613" s="50"/>
      <c r="IV613" s="50"/>
    </row>
    <row r="614" spans="1:256" s="249" customFormat="1" x14ac:dyDescent="0.2">
      <c r="A614" s="246"/>
      <c r="B614" s="233"/>
      <c r="C614" s="242"/>
      <c r="D614" s="50"/>
      <c r="E614" s="248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50"/>
      <c r="BO614" s="50"/>
      <c r="BP614" s="50"/>
      <c r="BQ614" s="50"/>
      <c r="BR614" s="50"/>
      <c r="BS614" s="50"/>
      <c r="BT614" s="50"/>
      <c r="BU614" s="50"/>
      <c r="BV614" s="50"/>
      <c r="BW614" s="50"/>
      <c r="BX614" s="50"/>
      <c r="BY614" s="50"/>
      <c r="BZ614" s="50"/>
      <c r="CA614" s="50"/>
      <c r="CB614" s="50"/>
      <c r="CC614" s="50"/>
      <c r="CD614" s="50"/>
      <c r="CE614" s="50"/>
      <c r="CF614" s="50"/>
      <c r="CG614" s="50"/>
      <c r="CH614" s="50"/>
      <c r="CI614" s="50"/>
      <c r="CJ614" s="50"/>
      <c r="CK614" s="50"/>
      <c r="CL614" s="50"/>
      <c r="CM614" s="50"/>
      <c r="CN614" s="50"/>
      <c r="CO614" s="50"/>
      <c r="CP614" s="50"/>
      <c r="CQ614" s="50"/>
      <c r="CR614" s="50"/>
      <c r="CS614" s="50"/>
      <c r="CT614" s="50"/>
      <c r="CU614" s="50"/>
      <c r="CV614" s="50"/>
      <c r="CW614" s="50"/>
      <c r="CX614" s="50"/>
      <c r="CY614" s="50"/>
      <c r="CZ614" s="50"/>
      <c r="DA614" s="50"/>
      <c r="DB614" s="50"/>
      <c r="DC614" s="50"/>
      <c r="DD614" s="50"/>
      <c r="DE614" s="50"/>
      <c r="DF614" s="50"/>
      <c r="DG614" s="50"/>
      <c r="DH614" s="50"/>
      <c r="DI614" s="50"/>
      <c r="DJ614" s="50"/>
      <c r="DK614" s="50"/>
      <c r="DL614" s="50"/>
      <c r="DM614" s="50"/>
      <c r="DN614" s="50"/>
      <c r="DO614" s="50"/>
      <c r="DP614" s="50"/>
      <c r="DQ614" s="50"/>
      <c r="DR614" s="50"/>
      <c r="DS614" s="50"/>
      <c r="DT614" s="50"/>
      <c r="DU614" s="50"/>
      <c r="DV614" s="50"/>
      <c r="DW614" s="50"/>
      <c r="DX614" s="50"/>
      <c r="DY614" s="50"/>
      <c r="DZ614" s="50"/>
      <c r="EA614" s="50"/>
      <c r="EB614" s="50"/>
      <c r="EC614" s="50"/>
      <c r="ED614" s="50"/>
      <c r="EE614" s="50"/>
      <c r="EF614" s="50"/>
      <c r="EG614" s="50"/>
      <c r="EH614" s="50"/>
      <c r="EI614" s="50"/>
      <c r="EJ614" s="50"/>
      <c r="EK614" s="50"/>
      <c r="EL614" s="50"/>
      <c r="EM614" s="50"/>
      <c r="EN614" s="50"/>
      <c r="EO614" s="50"/>
      <c r="EP614" s="50"/>
      <c r="EQ614" s="50"/>
      <c r="ER614" s="50"/>
      <c r="ES614" s="50"/>
      <c r="ET614" s="50"/>
      <c r="EU614" s="50"/>
      <c r="EV614" s="50"/>
      <c r="EW614" s="50"/>
      <c r="EX614" s="50"/>
      <c r="EY614" s="50"/>
      <c r="EZ614" s="50"/>
      <c r="FA614" s="50"/>
      <c r="FB614" s="50"/>
      <c r="FC614" s="50"/>
      <c r="FD614" s="50"/>
      <c r="FE614" s="50"/>
      <c r="FF614" s="50"/>
      <c r="FG614" s="50"/>
      <c r="FH614" s="50"/>
      <c r="FI614" s="50"/>
      <c r="FJ614" s="50"/>
      <c r="FK614" s="50"/>
      <c r="FL614" s="50"/>
      <c r="FM614" s="50"/>
      <c r="FN614" s="50"/>
      <c r="FO614" s="50"/>
      <c r="FP614" s="50"/>
      <c r="FQ614" s="50"/>
      <c r="FR614" s="50"/>
      <c r="FS614" s="50"/>
      <c r="FT614" s="50"/>
      <c r="FU614" s="50"/>
      <c r="FV614" s="50"/>
      <c r="FW614" s="50"/>
      <c r="FX614" s="50"/>
      <c r="FY614" s="50"/>
      <c r="FZ614" s="50"/>
      <c r="GA614" s="50"/>
      <c r="GB614" s="50"/>
      <c r="GC614" s="50"/>
      <c r="GD614" s="50"/>
      <c r="GE614" s="50"/>
      <c r="GF614" s="50"/>
      <c r="GG614" s="50"/>
      <c r="GH614" s="50"/>
      <c r="GI614" s="50"/>
      <c r="GJ614" s="50"/>
      <c r="GK614" s="50"/>
      <c r="GL614" s="50"/>
      <c r="GM614" s="50"/>
      <c r="GN614" s="50"/>
      <c r="GO614" s="50"/>
      <c r="GP614" s="50"/>
      <c r="GQ614" s="50"/>
      <c r="GR614" s="50"/>
      <c r="GS614" s="50"/>
      <c r="GT614" s="50"/>
      <c r="GU614" s="50"/>
      <c r="GV614" s="50"/>
      <c r="GW614" s="50"/>
      <c r="GX614" s="50"/>
      <c r="GY614" s="50"/>
      <c r="GZ614" s="50"/>
      <c r="HA614" s="50"/>
      <c r="HB614" s="50"/>
      <c r="HC614" s="50"/>
      <c r="HD614" s="50"/>
      <c r="HE614" s="50"/>
      <c r="HF614" s="50"/>
      <c r="HG614" s="50"/>
      <c r="HH614" s="50"/>
      <c r="HI614" s="50"/>
      <c r="HJ614" s="50"/>
      <c r="HK614" s="50"/>
      <c r="HL614" s="50"/>
      <c r="HM614" s="50"/>
      <c r="HN614" s="50"/>
      <c r="HO614" s="50"/>
      <c r="HP614" s="50"/>
      <c r="HQ614" s="50"/>
      <c r="HR614" s="50"/>
      <c r="HS614" s="50"/>
      <c r="HT614" s="50"/>
      <c r="HU614" s="50"/>
      <c r="HV614" s="50"/>
      <c r="HW614" s="50"/>
      <c r="HX614" s="50"/>
      <c r="HY614" s="50"/>
      <c r="HZ614" s="50"/>
      <c r="IA614" s="50"/>
      <c r="IB614" s="50"/>
      <c r="IC614" s="50"/>
      <c r="ID614" s="50"/>
      <c r="IE614" s="50"/>
      <c r="IF614" s="50"/>
      <c r="IG614" s="50"/>
      <c r="IH614" s="50"/>
      <c r="II614" s="50"/>
      <c r="IJ614" s="50"/>
      <c r="IK614" s="50"/>
      <c r="IL614" s="50"/>
      <c r="IM614" s="50"/>
      <c r="IN614" s="50"/>
      <c r="IO614" s="50"/>
      <c r="IP614" s="50"/>
      <c r="IQ614" s="50"/>
      <c r="IR614" s="50"/>
      <c r="IS614" s="50"/>
      <c r="IT614" s="50"/>
      <c r="IU614" s="50"/>
      <c r="IV614" s="50"/>
    </row>
    <row r="615" spans="1:256" s="249" customFormat="1" x14ac:dyDescent="0.2">
      <c r="A615" s="246"/>
      <c r="B615" s="233"/>
      <c r="C615" s="242"/>
      <c r="D615" s="50"/>
      <c r="E615" s="248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50"/>
      <c r="BO615" s="50"/>
      <c r="BP615" s="50"/>
      <c r="BQ615" s="50"/>
      <c r="BR615" s="50"/>
      <c r="BS615" s="50"/>
      <c r="BT615" s="50"/>
      <c r="BU615" s="50"/>
      <c r="BV615" s="50"/>
      <c r="BW615" s="50"/>
      <c r="BX615" s="50"/>
      <c r="BY615" s="50"/>
      <c r="BZ615" s="50"/>
      <c r="CA615" s="50"/>
      <c r="CB615" s="50"/>
      <c r="CC615" s="50"/>
      <c r="CD615" s="50"/>
      <c r="CE615" s="50"/>
      <c r="CF615" s="50"/>
      <c r="CG615" s="50"/>
      <c r="CH615" s="50"/>
      <c r="CI615" s="50"/>
      <c r="CJ615" s="50"/>
      <c r="CK615" s="50"/>
      <c r="CL615" s="50"/>
      <c r="CM615" s="50"/>
      <c r="CN615" s="50"/>
      <c r="CO615" s="50"/>
      <c r="CP615" s="50"/>
      <c r="CQ615" s="50"/>
      <c r="CR615" s="50"/>
      <c r="CS615" s="50"/>
      <c r="CT615" s="50"/>
      <c r="CU615" s="50"/>
      <c r="CV615" s="50"/>
      <c r="CW615" s="50"/>
      <c r="CX615" s="50"/>
      <c r="CY615" s="50"/>
      <c r="CZ615" s="50"/>
      <c r="DA615" s="50"/>
      <c r="DB615" s="50"/>
      <c r="DC615" s="50"/>
      <c r="DD615" s="50"/>
      <c r="DE615" s="50"/>
      <c r="DF615" s="50"/>
      <c r="DG615" s="50"/>
      <c r="DH615" s="50"/>
      <c r="DI615" s="50"/>
      <c r="DJ615" s="50"/>
      <c r="DK615" s="50"/>
      <c r="DL615" s="50"/>
      <c r="DM615" s="50"/>
      <c r="DN615" s="50"/>
      <c r="DO615" s="50"/>
      <c r="DP615" s="50"/>
      <c r="DQ615" s="50"/>
      <c r="DR615" s="50"/>
      <c r="DS615" s="50"/>
      <c r="DT615" s="50"/>
      <c r="DU615" s="50"/>
      <c r="DV615" s="50"/>
      <c r="DW615" s="50"/>
      <c r="DX615" s="50"/>
      <c r="DY615" s="50"/>
      <c r="DZ615" s="50"/>
      <c r="EA615" s="50"/>
      <c r="EB615" s="50"/>
      <c r="EC615" s="50"/>
      <c r="ED615" s="50"/>
      <c r="EE615" s="50"/>
      <c r="EF615" s="50"/>
      <c r="EG615" s="50"/>
      <c r="EH615" s="50"/>
      <c r="EI615" s="50"/>
      <c r="EJ615" s="50"/>
      <c r="EK615" s="50"/>
      <c r="EL615" s="50"/>
      <c r="EM615" s="50"/>
      <c r="EN615" s="50"/>
      <c r="EO615" s="50"/>
      <c r="EP615" s="50"/>
      <c r="EQ615" s="50"/>
      <c r="ER615" s="50"/>
      <c r="ES615" s="50"/>
      <c r="ET615" s="50"/>
      <c r="EU615" s="50"/>
      <c r="EV615" s="50"/>
      <c r="EW615" s="50"/>
      <c r="EX615" s="50"/>
      <c r="EY615" s="50"/>
      <c r="EZ615" s="50"/>
      <c r="FA615" s="50"/>
      <c r="FB615" s="50"/>
      <c r="FC615" s="50"/>
      <c r="FD615" s="50"/>
      <c r="FE615" s="50"/>
      <c r="FF615" s="50"/>
      <c r="FG615" s="50"/>
      <c r="FH615" s="50"/>
      <c r="FI615" s="50"/>
      <c r="FJ615" s="50"/>
      <c r="FK615" s="50"/>
      <c r="FL615" s="50"/>
      <c r="FM615" s="50"/>
      <c r="FN615" s="50"/>
      <c r="FO615" s="50"/>
      <c r="FP615" s="50"/>
      <c r="FQ615" s="50"/>
      <c r="FR615" s="50"/>
      <c r="FS615" s="50"/>
      <c r="FT615" s="50"/>
      <c r="FU615" s="50"/>
      <c r="FV615" s="50"/>
      <c r="FW615" s="50"/>
      <c r="FX615" s="50"/>
      <c r="FY615" s="50"/>
      <c r="FZ615" s="50"/>
      <c r="GA615" s="50"/>
      <c r="GB615" s="50"/>
      <c r="GC615" s="50"/>
      <c r="GD615" s="50"/>
      <c r="GE615" s="50"/>
      <c r="GF615" s="50"/>
      <c r="GG615" s="50"/>
      <c r="GH615" s="50"/>
      <c r="GI615" s="50"/>
      <c r="GJ615" s="50"/>
      <c r="GK615" s="50"/>
      <c r="GL615" s="50"/>
      <c r="GM615" s="50"/>
      <c r="GN615" s="50"/>
      <c r="GO615" s="50"/>
      <c r="GP615" s="50"/>
      <c r="GQ615" s="50"/>
      <c r="GR615" s="50"/>
      <c r="GS615" s="50"/>
      <c r="GT615" s="50"/>
      <c r="GU615" s="50"/>
      <c r="GV615" s="50"/>
      <c r="GW615" s="50"/>
      <c r="GX615" s="50"/>
      <c r="GY615" s="50"/>
      <c r="GZ615" s="50"/>
      <c r="HA615" s="50"/>
      <c r="HB615" s="50"/>
      <c r="HC615" s="50"/>
      <c r="HD615" s="50"/>
      <c r="HE615" s="50"/>
      <c r="HF615" s="50"/>
      <c r="HG615" s="50"/>
      <c r="HH615" s="50"/>
      <c r="HI615" s="50"/>
      <c r="HJ615" s="50"/>
      <c r="HK615" s="50"/>
      <c r="HL615" s="50"/>
      <c r="HM615" s="50"/>
      <c r="HN615" s="50"/>
      <c r="HO615" s="50"/>
      <c r="HP615" s="50"/>
      <c r="HQ615" s="50"/>
      <c r="HR615" s="50"/>
      <c r="HS615" s="50"/>
      <c r="HT615" s="50"/>
      <c r="HU615" s="50"/>
      <c r="HV615" s="50"/>
      <c r="HW615" s="50"/>
      <c r="HX615" s="50"/>
      <c r="HY615" s="50"/>
      <c r="HZ615" s="50"/>
      <c r="IA615" s="50"/>
      <c r="IB615" s="50"/>
      <c r="IC615" s="50"/>
      <c r="ID615" s="50"/>
      <c r="IE615" s="50"/>
      <c r="IF615" s="50"/>
      <c r="IG615" s="50"/>
      <c r="IH615" s="50"/>
      <c r="II615" s="50"/>
      <c r="IJ615" s="50"/>
      <c r="IK615" s="50"/>
      <c r="IL615" s="50"/>
      <c r="IM615" s="50"/>
      <c r="IN615" s="50"/>
      <c r="IO615" s="50"/>
      <c r="IP615" s="50"/>
      <c r="IQ615" s="50"/>
      <c r="IR615" s="50"/>
      <c r="IS615" s="50"/>
      <c r="IT615" s="50"/>
      <c r="IU615" s="50"/>
      <c r="IV615" s="50"/>
    </row>
    <row r="616" spans="1:256" s="249" customFormat="1" x14ac:dyDescent="0.2">
      <c r="A616" s="246"/>
      <c r="B616" s="233"/>
      <c r="C616" s="242"/>
      <c r="D616" s="50"/>
      <c r="E616" s="248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50"/>
      <c r="BO616" s="50"/>
      <c r="BP616" s="50"/>
      <c r="BQ616" s="50"/>
      <c r="BR616" s="50"/>
      <c r="BS616" s="50"/>
      <c r="BT616" s="50"/>
      <c r="BU616" s="50"/>
      <c r="BV616" s="50"/>
      <c r="BW616" s="50"/>
      <c r="BX616" s="50"/>
      <c r="BY616" s="50"/>
      <c r="BZ616" s="50"/>
      <c r="CA616" s="50"/>
      <c r="CB616" s="50"/>
      <c r="CC616" s="50"/>
      <c r="CD616" s="50"/>
      <c r="CE616" s="50"/>
      <c r="CF616" s="50"/>
      <c r="CG616" s="50"/>
      <c r="CH616" s="50"/>
      <c r="CI616" s="50"/>
      <c r="CJ616" s="50"/>
      <c r="CK616" s="50"/>
      <c r="CL616" s="50"/>
      <c r="CM616" s="50"/>
      <c r="CN616" s="50"/>
      <c r="CO616" s="50"/>
      <c r="CP616" s="50"/>
      <c r="CQ616" s="50"/>
      <c r="CR616" s="50"/>
      <c r="CS616" s="50"/>
      <c r="CT616" s="50"/>
      <c r="CU616" s="50"/>
      <c r="CV616" s="50"/>
      <c r="CW616" s="50"/>
      <c r="CX616" s="50"/>
      <c r="CY616" s="50"/>
      <c r="CZ616" s="50"/>
      <c r="DA616" s="50"/>
      <c r="DB616" s="50"/>
      <c r="DC616" s="50"/>
      <c r="DD616" s="50"/>
      <c r="DE616" s="50"/>
      <c r="DF616" s="50"/>
      <c r="DG616" s="50"/>
      <c r="DH616" s="50"/>
      <c r="DI616" s="50"/>
      <c r="DJ616" s="50"/>
      <c r="DK616" s="50"/>
      <c r="DL616" s="50"/>
      <c r="DM616" s="50"/>
      <c r="DN616" s="50"/>
      <c r="DO616" s="50"/>
      <c r="DP616" s="50"/>
      <c r="DQ616" s="50"/>
      <c r="DR616" s="50"/>
      <c r="DS616" s="50"/>
      <c r="DT616" s="50"/>
      <c r="DU616" s="50"/>
      <c r="DV616" s="50"/>
      <c r="DW616" s="50"/>
      <c r="DX616" s="50"/>
      <c r="DY616" s="50"/>
      <c r="DZ616" s="50"/>
      <c r="EA616" s="50"/>
      <c r="EB616" s="50"/>
      <c r="EC616" s="50"/>
      <c r="ED616" s="50"/>
      <c r="EE616" s="50"/>
      <c r="EF616" s="50"/>
      <c r="EG616" s="50"/>
      <c r="EH616" s="50"/>
      <c r="EI616" s="50"/>
      <c r="EJ616" s="50"/>
      <c r="EK616" s="50"/>
      <c r="EL616" s="50"/>
      <c r="EM616" s="50"/>
      <c r="EN616" s="50"/>
      <c r="EO616" s="50"/>
      <c r="EP616" s="50"/>
      <c r="EQ616" s="50"/>
      <c r="ER616" s="50"/>
      <c r="ES616" s="50"/>
      <c r="ET616" s="50"/>
      <c r="EU616" s="50"/>
      <c r="EV616" s="50"/>
      <c r="EW616" s="50"/>
      <c r="EX616" s="50"/>
      <c r="EY616" s="50"/>
      <c r="EZ616" s="50"/>
      <c r="FA616" s="50"/>
      <c r="FB616" s="50"/>
      <c r="FC616" s="50"/>
      <c r="FD616" s="50"/>
      <c r="FE616" s="50"/>
      <c r="FF616" s="50"/>
      <c r="FG616" s="50"/>
      <c r="FH616" s="50"/>
      <c r="FI616" s="50"/>
      <c r="FJ616" s="50"/>
      <c r="FK616" s="50"/>
      <c r="FL616" s="50"/>
      <c r="FM616" s="50"/>
      <c r="FN616" s="50"/>
      <c r="FO616" s="50"/>
      <c r="FP616" s="50"/>
      <c r="FQ616" s="50"/>
      <c r="FR616" s="50"/>
      <c r="FS616" s="50"/>
      <c r="FT616" s="50"/>
      <c r="FU616" s="50"/>
      <c r="FV616" s="50"/>
      <c r="FW616" s="50"/>
      <c r="FX616" s="50"/>
      <c r="FY616" s="50"/>
      <c r="FZ616" s="50"/>
      <c r="GA616" s="50"/>
      <c r="GB616" s="50"/>
      <c r="GC616" s="50"/>
      <c r="GD616" s="50"/>
      <c r="GE616" s="50"/>
      <c r="GF616" s="50"/>
      <c r="GG616" s="50"/>
      <c r="GH616" s="50"/>
      <c r="GI616" s="50"/>
      <c r="GJ616" s="50"/>
      <c r="GK616" s="50"/>
      <c r="GL616" s="50"/>
      <c r="GM616" s="50"/>
      <c r="GN616" s="50"/>
      <c r="GO616" s="50"/>
      <c r="GP616" s="50"/>
      <c r="GQ616" s="50"/>
      <c r="GR616" s="50"/>
      <c r="GS616" s="50"/>
      <c r="GT616" s="50"/>
      <c r="GU616" s="50"/>
      <c r="GV616" s="50"/>
      <c r="GW616" s="50"/>
      <c r="GX616" s="50"/>
      <c r="GY616" s="50"/>
      <c r="GZ616" s="50"/>
      <c r="HA616" s="50"/>
      <c r="HB616" s="50"/>
      <c r="HC616" s="50"/>
      <c r="HD616" s="50"/>
      <c r="HE616" s="50"/>
      <c r="HF616" s="50"/>
      <c r="HG616" s="50"/>
      <c r="HH616" s="50"/>
      <c r="HI616" s="50"/>
      <c r="HJ616" s="50"/>
      <c r="HK616" s="50"/>
      <c r="HL616" s="50"/>
      <c r="HM616" s="50"/>
      <c r="HN616" s="50"/>
      <c r="HO616" s="50"/>
      <c r="HP616" s="50"/>
      <c r="HQ616" s="50"/>
      <c r="HR616" s="50"/>
      <c r="HS616" s="50"/>
      <c r="HT616" s="50"/>
      <c r="HU616" s="50"/>
      <c r="HV616" s="50"/>
      <c r="HW616" s="50"/>
      <c r="HX616" s="50"/>
      <c r="HY616" s="50"/>
      <c r="HZ616" s="50"/>
      <c r="IA616" s="50"/>
      <c r="IB616" s="50"/>
      <c r="IC616" s="50"/>
      <c r="ID616" s="50"/>
      <c r="IE616" s="50"/>
      <c r="IF616" s="50"/>
      <c r="IG616" s="50"/>
      <c r="IH616" s="50"/>
      <c r="II616" s="50"/>
      <c r="IJ616" s="50"/>
      <c r="IK616" s="50"/>
      <c r="IL616" s="50"/>
      <c r="IM616" s="50"/>
      <c r="IN616" s="50"/>
      <c r="IO616" s="50"/>
      <c r="IP616" s="50"/>
      <c r="IQ616" s="50"/>
      <c r="IR616" s="50"/>
      <c r="IS616" s="50"/>
      <c r="IT616" s="50"/>
      <c r="IU616" s="50"/>
      <c r="IV616" s="50"/>
    </row>
    <row r="617" spans="1:256" s="249" customFormat="1" x14ac:dyDescent="0.2">
      <c r="A617" s="246"/>
      <c r="B617" s="233"/>
      <c r="C617" s="242"/>
      <c r="D617" s="50"/>
      <c r="E617" s="248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50"/>
      <c r="BO617" s="50"/>
      <c r="BP617" s="50"/>
      <c r="BQ617" s="50"/>
      <c r="BR617" s="50"/>
      <c r="BS617" s="50"/>
      <c r="BT617" s="50"/>
      <c r="BU617" s="50"/>
      <c r="BV617" s="50"/>
      <c r="BW617" s="50"/>
      <c r="BX617" s="50"/>
      <c r="BY617" s="50"/>
      <c r="BZ617" s="50"/>
      <c r="CA617" s="50"/>
      <c r="CB617" s="50"/>
      <c r="CC617" s="50"/>
      <c r="CD617" s="50"/>
      <c r="CE617" s="50"/>
      <c r="CF617" s="50"/>
      <c r="CG617" s="50"/>
      <c r="CH617" s="50"/>
      <c r="CI617" s="50"/>
      <c r="CJ617" s="50"/>
      <c r="CK617" s="50"/>
      <c r="CL617" s="50"/>
      <c r="CM617" s="50"/>
      <c r="CN617" s="50"/>
      <c r="CO617" s="50"/>
      <c r="CP617" s="50"/>
      <c r="CQ617" s="50"/>
      <c r="CR617" s="50"/>
      <c r="CS617" s="50"/>
      <c r="CT617" s="50"/>
      <c r="CU617" s="50"/>
      <c r="CV617" s="50"/>
      <c r="CW617" s="50"/>
      <c r="CX617" s="50"/>
      <c r="CY617" s="50"/>
      <c r="CZ617" s="50"/>
      <c r="DA617" s="50"/>
      <c r="DB617" s="50"/>
      <c r="DC617" s="50"/>
      <c r="DD617" s="50"/>
      <c r="DE617" s="50"/>
      <c r="DF617" s="50"/>
      <c r="DG617" s="50"/>
      <c r="DH617" s="50"/>
      <c r="DI617" s="50"/>
      <c r="DJ617" s="50"/>
      <c r="DK617" s="50"/>
      <c r="DL617" s="50"/>
      <c r="DM617" s="50"/>
      <c r="DN617" s="50"/>
      <c r="DO617" s="50"/>
      <c r="DP617" s="50"/>
      <c r="DQ617" s="50"/>
      <c r="DR617" s="50"/>
      <c r="DS617" s="50"/>
      <c r="DT617" s="50"/>
      <c r="DU617" s="50"/>
      <c r="DV617" s="50"/>
      <c r="DW617" s="50"/>
      <c r="DX617" s="50"/>
      <c r="DY617" s="50"/>
      <c r="DZ617" s="50"/>
      <c r="EA617" s="50"/>
      <c r="EB617" s="50"/>
      <c r="EC617" s="50"/>
      <c r="ED617" s="50"/>
      <c r="EE617" s="50"/>
      <c r="EF617" s="50"/>
      <c r="EG617" s="50"/>
      <c r="EH617" s="50"/>
      <c r="EI617" s="50"/>
      <c r="EJ617" s="50"/>
      <c r="EK617" s="50"/>
      <c r="EL617" s="50"/>
      <c r="EM617" s="50"/>
      <c r="EN617" s="50"/>
      <c r="EO617" s="50"/>
      <c r="EP617" s="50"/>
      <c r="EQ617" s="50"/>
      <c r="ER617" s="50"/>
      <c r="ES617" s="50"/>
      <c r="ET617" s="50"/>
      <c r="EU617" s="50"/>
      <c r="EV617" s="50"/>
      <c r="EW617" s="50"/>
      <c r="EX617" s="50"/>
      <c r="EY617" s="50"/>
      <c r="EZ617" s="50"/>
      <c r="FA617" s="50"/>
      <c r="FB617" s="50"/>
      <c r="FC617" s="50"/>
      <c r="FD617" s="50"/>
      <c r="FE617" s="50"/>
      <c r="FF617" s="50"/>
      <c r="FG617" s="50"/>
      <c r="FH617" s="50"/>
      <c r="FI617" s="50"/>
      <c r="FJ617" s="50"/>
      <c r="FK617" s="50"/>
      <c r="FL617" s="50"/>
      <c r="FM617" s="50"/>
      <c r="FN617" s="50"/>
      <c r="FO617" s="50"/>
      <c r="FP617" s="50"/>
      <c r="FQ617" s="50"/>
      <c r="FR617" s="50"/>
      <c r="FS617" s="50"/>
      <c r="FT617" s="50"/>
      <c r="FU617" s="50"/>
      <c r="FV617" s="50"/>
      <c r="FW617" s="50"/>
      <c r="FX617" s="50"/>
      <c r="FY617" s="50"/>
      <c r="FZ617" s="50"/>
      <c r="GA617" s="50"/>
      <c r="GB617" s="50"/>
      <c r="GC617" s="50"/>
      <c r="GD617" s="50"/>
      <c r="GE617" s="50"/>
      <c r="GF617" s="50"/>
      <c r="GG617" s="50"/>
      <c r="GH617" s="50"/>
      <c r="GI617" s="50"/>
      <c r="GJ617" s="50"/>
      <c r="GK617" s="50"/>
      <c r="GL617" s="50"/>
      <c r="GM617" s="50"/>
      <c r="GN617" s="50"/>
      <c r="GO617" s="50"/>
      <c r="GP617" s="50"/>
      <c r="GQ617" s="50"/>
      <c r="GR617" s="50"/>
      <c r="GS617" s="50"/>
      <c r="GT617" s="50"/>
      <c r="GU617" s="50"/>
      <c r="GV617" s="50"/>
      <c r="GW617" s="50"/>
      <c r="GX617" s="50"/>
      <c r="GY617" s="50"/>
      <c r="GZ617" s="50"/>
      <c r="HA617" s="50"/>
      <c r="HB617" s="50"/>
      <c r="HC617" s="50"/>
      <c r="HD617" s="50"/>
      <c r="HE617" s="50"/>
      <c r="HF617" s="50"/>
      <c r="HG617" s="50"/>
      <c r="HH617" s="50"/>
      <c r="HI617" s="50"/>
      <c r="HJ617" s="50"/>
      <c r="HK617" s="50"/>
      <c r="HL617" s="50"/>
      <c r="HM617" s="50"/>
      <c r="HN617" s="50"/>
      <c r="HO617" s="50"/>
      <c r="HP617" s="50"/>
      <c r="HQ617" s="50"/>
      <c r="HR617" s="50"/>
      <c r="HS617" s="50"/>
      <c r="HT617" s="50"/>
      <c r="HU617" s="50"/>
      <c r="HV617" s="50"/>
      <c r="HW617" s="50"/>
      <c r="HX617" s="50"/>
      <c r="HY617" s="50"/>
      <c r="HZ617" s="50"/>
      <c r="IA617" s="50"/>
      <c r="IB617" s="50"/>
      <c r="IC617" s="50"/>
      <c r="ID617" s="50"/>
      <c r="IE617" s="50"/>
      <c r="IF617" s="50"/>
      <c r="IG617" s="50"/>
      <c r="IH617" s="50"/>
      <c r="II617" s="50"/>
      <c r="IJ617" s="50"/>
      <c r="IK617" s="50"/>
      <c r="IL617" s="50"/>
      <c r="IM617" s="50"/>
      <c r="IN617" s="50"/>
      <c r="IO617" s="50"/>
      <c r="IP617" s="50"/>
      <c r="IQ617" s="50"/>
      <c r="IR617" s="50"/>
      <c r="IS617" s="50"/>
      <c r="IT617" s="50"/>
      <c r="IU617" s="50"/>
      <c r="IV617" s="50"/>
    </row>
    <row r="618" spans="1:256" s="249" customFormat="1" x14ac:dyDescent="0.2">
      <c r="A618" s="246"/>
      <c r="B618" s="233"/>
      <c r="C618" s="242"/>
      <c r="D618" s="50"/>
      <c r="E618" s="248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50"/>
      <c r="BO618" s="50"/>
      <c r="BP618" s="50"/>
      <c r="BQ618" s="50"/>
      <c r="BR618" s="50"/>
      <c r="BS618" s="50"/>
      <c r="BT618" s="50"/>
      <c r="BU618" s="50"/>
      <c r="BV618" s="50"/>
      <c r="BW618" s="50"/>
      <c r="BX618" s="50"/>
      <c r="BY618" s="50"/>
      <c r="BZ618" s="50"/>
      <c r="CA618" s="50"/>
      <c r="CB618" s="50"/>
      <c r="CC618" s="50"/>
      <c r="CD618" s="50"/>
      <c r="CE618" s="50"/>
      <c r="CF618" s="50"/>
      <c r="CG618" s="50"/>
      <c r="CH618" s="50"/>
      <c r="CI618" s="50"/>
      <c r="CJ618" s="50"/>
      <c r="CK618" s="50"/>
      <c r="CL618" s="50"/>
      <c r="CM618" s="50"/>
      <c r="CN618" s="50"/>
      <c r="CO618" s="50"/>
      <c r="CP618" s="50"/>
      <c r="CQ618" s="50"/>
      <c r="CR618" s="50"/>
      <c r="CS618" s="50"/>
      <c r="CT618" s="50"/>
      <c r="CU618" s="50"/>
      <c r="CV618" s="50"/>
      <c r="CW618" s="50"/>
      <c r="CX618" s="50"/>
      <c r="CY618" s="50"/>
      <c r="CZ618" s="50"/>
      <c r="DA618" s="50"/>
      <c r="DB618" s="50"/>
      <c r="DC618" s="50"/>
      <c r="DD618" s="50"/>
      <c r="DE618" s="50"/>
      <c r="DF618" s="50"/>
      <c r="DG618" s="50"/>
      <c r="DH618" s="50"/>
      <c r="DI618" s="50"/>
      <c r="DJ618" s="50"/>
      <c r="DK618" s="50"/>
      <c r="DL618" s="50"/>
      <c r="DM618" s="50"/>
      <c r="DN618" s="50"/>
      <c r="DO618" s="50"/>
      <c r="DP618" s="50"/>
      <c r="DQ618" s="50"/>
      <c r="DR618" s="50"/>
      <c r="DS618" s="50"/>
      <c r="DT618" s="50"/>
      <c r="DU618" s="50"/>
      <c r="DV618" s="50"/>
      <c r="DW618" s="50"/>
      <c r="DX618" s="50"/>
      <c r="DY618" s="50"/>
      <c r="DZ618" s="50"/>
      <c r="EA618" s="50"/>
      <c r="EB618" s="50"/>
      <c r="EC618" s="50"/>
      <c r="ED618" s="50"/>
      <c r="EE618" s="50"/>
      <c r="EF618" s="50"/>
      <c r="EG618" s="50"/>
      <c r="EH618" s="50"/>
      <c r="EI618" s="50"/>
      <c r="EJ618" s="50"/>
      <c r="EK618" s="50"/>
      <c r="EL618" s="50"/>
      <c r="EM618" s="50"/>
      <c r="EN618" s="50"/>
      <c r="EO618" s="50"/>
      <c r="EP618" s="50"/>
      <c r="EQ618" s="50"/>
      <c r="ER618" s="50"/>
      <c r="ES618" s="50"/>
      <c r="ET618" s="50"/>
      <c r="EU618" s="50"/>
      <c r="EV618" s="50"/>
      <c r="EW618" s="50"/>
      <c r="EX618" s="50"/>
      <c r="EY618" s="50"/>
      <c r="EZ618" s="50"/>
      <c r="FA618" s="50"/>
      <c r="FB618" s="50"/>
      <c r="FC618" s="50"/>
      <c r="FD618" s="50"/>
      <c r="FE618" s="50"/>
      <c r="FF618" s="50"/>
      <c r="FG618" s="50"/>
      <c r="FH618" s="50"/>
      <c r="FI618" s="50"/>
      <c r="FJ618" s="50"/>
      <c r="FK618" s="50"/>
      <c r="FL618" s="50"/>
      <c r="FM618" s="50"/>
      <c r="FN618" s="50"/>
      <c r="FO618" s="50"/>
      <c r="FP618" s="50"/>
      <c r="FQ618" s="50"/>
      <c r="FR618" s="50"/>
      <c r="FS618" s="50"/>
      <c r="FT618" s="50"/>
      <c r="FU618" s="50"/>
      <c r="FV618" s="50"/>
      <c r="FW618" s="50"/>
      <c r="FX618" s="50"/>
      <c r="FY618" s="50"/>
      <c r="FZ618" s="50"/>
      <c r="GA618" s="50"/>
      <c r="GB618" s="50"/>
      <c r="GC618" s="50"/>
      <c r="GD618" s="50"/>
      <c r="GE618" s="50"/>
      <c r="GF618" s="50"/>
      <c r="GG618" s="50"/>
      <c r="GH618" s="50"/>
      <c r="GI618" s="50"/>
      <c r="GJ618" s="50"/>
      <c r="GK618" s="50"/>
      <c r="GL618" s="50"/>
      <c r="GM618" s="50"/>
      <c r="GN618" s="50"/>
      <c r="GO618" s="50"/>
      <c r="GP618" s="50"/>
      <c r="GQ618" s="50"/>
      <c r="GR618" s="50"/>
      <c r="GS618" s="50"/>
      <c r="GT618" s="50"/>
      <c r="GU618" s="50"/>
      <c r="GV618" s="50"/>
      <c r="GW618" s="50"/>
      <c r="GX618" s="50"/>
      <c r="GY618" s="50"/>
      <c r="GZ618" s="50"/>
      <c r="HA618" s="50"/>
      <c r="HB618" s="50"/>
      <c r="HC618" s="50"/>
      <c r="HD618" s="50"/>
      <c r="HE618" s="50"/>
      <c r="HF618" s="50"/>
      <c r="HG618" s="50"/>
      <c r="HH618" s="50"/>
      <c r="HI618" s="50"/>
      <c r="HJ618" s="50"/>
      <c r="HK618" s="50"/>
      <c r="HL618" s="50"/>
      <c r="HM618" s="50"/>
      <c r="HN618" s="50"/>
      <c r="HO618" s="50"/>
      <c r="HP618" s="50"/>
      <c r="HQ618" s="50"/>
      <c r="HR618" s="50"/>
      <c r="HS618" s="50"/>
      <c r="HT618" s="50"/>
      <c r="HU618" s="50"/>
      <c r="HV618" s="50"/>
      <c r="HW618" s="50"/>
      <c r="HX618" s="50"/>
      <c r="HY618" s="50"/>
      <c r="HZ618" s="50"/>
      <c r="IA618" s="50"/>
      <c r="IB618" s="50"/>
      <c r="IC618" s="50"/>
      <c r="ID618" s="50"/>
      <c r="IE618" s="50"/>
      <c r="IF618" s="50"/>
      <c r="IG618" s="50"/>
      <c r="IH618" s="50"/>
      <c r="II618" s="50"/>
      <c r="IJ618" s="50"/>
      <c r="IK618" s="50"/>
      <c r="IL618" s="50"/>
      <c r="IM618" s="50"/>
      <c r="IN618" s="50"/>
      <c r="IO618" s="50"/>
      <c r="IP618" s="50"/>
      <c r="IQ618" s="50"/>
      <c r="IR618" s="50"/>
      <c r="IS618" s="50"/>
      <c r="IT618" s="50"/>
      <c r="IU618" s="50"/>
      <c r="IV618" s="50"/>
    </row>
    <row r="619" spans="1:256" s="249" customFormat="1" x14ac:dyDescent="0.2">
      <c r="A619" s="246"/>
      <c r="B619" s="233"/>
      <c r="C619" s="242"/>
      <c r="D619" s="50"/>
      <c r="E619" s="248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50"/>
      <c r="BO619" s="50"/>
      <c r="BP619" s="50"/>
      <c r="BQ619" s="50"/>
      <c r="BR619" s="50"/>
      <c r="BS619" s="50"/>
      <c r="BT619" s="50"/>
      <c r="BU619" s="50"/>
      <c r="BV619" s="50"/>
      <c r="BW619" s="50"/>
      <c r="BX619" s="50"/>
      <c r="BY619" s="50"/>
      <c r="BZ619" s="50"/>
      <c r="CA619" s="50"/>
      <c r="CB619" s="50"/>
      <c r="CC619" s="50"/>
      <c r="CD619" s="50"/>
      <c r="CE619" s="50"/>
      <c r="CF619" s="50"/>
      <c r="CG619" s="50"/>
      <c r="CH619" s="50"/>
      <c r="CI619" s="50"/>
      <c r="CJ619" s="50"/>
      <c r="CK619" s="50"/>
      <c r="CL619" s="50"/>
      <c r="CM619" s="50"/>
      <c r="CN619" s="50"/>
      <c r="CO619" s="50"/>
      <c r="CP619" s="50"/>
      <c r="CQ619" s="50"/>
      <c r="CR619" s="50"/>
      <c r="CS619" s="50"/>
      <c r="CT619" s="50"/>
      <c r="CU619" s="50"/>
      <c r="CV619" s="50"/>
      <c r="CW619" s="50"/>
      <c r="CX619" s="50"/>
      <c r="CY619" s="50"/>
      <c r="CZ619" s="50"/>
      <c r="DA619" s="50"/>
      <c r="DB619" s="50"/>
      <c r="DC619" s="50"/>
      <c r="DD619" s="50"/>
      <c r="DE619" s="50"/>
      <c r="DF619" s="50"/>
      <c r="DG619" s="50"/>
      <c r="DH619" s="50"/>
      <c r="DI619" s="50"/>
      <c r="DJ619" s="50"/>
      <c r="DK619" s="50"/>
      <c r="DL619" s="50"/>
      <c r="DM619" s="50"/>
      <c r="DN619" s="50"/>
      <c r="DO619" s="50"/>
      <c r="DP619" s="50"/>
      <c r="DQ619" s="50"/>
      <c r="DR619" s="50"/>
      <c r="DS619" s="50"/>
      <c r="DT619" s="50"/>
      <c r="DU619" s="50"/>
      <c r="DV619" s="50"/>
      <c r="DW619" s="50"/>
      <c r="DX619" s="50"/>
      <c r="DY619" s="50"/>
      <c r="DZ619" s="50"/>
      <c r="EA619" s="50"/>
      <c r="EB619" s="50"/>
      <c r="EC619" s="50"/>
      <c r="ED619" s="50"/>
      <c r="EE619" s="50"/>
      <c r="EF619" s="50"/>
      <c r="EG619" s="50"/>
      <c r="EH619" s="50"/>
      <c r="EI619" s="50"/>
      <c r="EJ619" s="50"/>
      <c r="EK619" s="50"/>
      <c r="EL619" s="50"/>
      <c r="EM619" s="50"/>
      <c r="EN619" s="50"/>
      <c r="EO619" s="50"/>
      <c r="EP619" s="50"/>
      <c r="EQ619" s="50"/>
      <c r="ER619" s="50"/>
      <c r="ES619" s="50"/>
      <c r="ET619" s="50"/>
      <c r="EU619" s="50"/>
      <c r="EV619" s="50"/>
      <c r="EW619" s="50"/>
      <c r="EX619" s="50"/>
      <c r="EY619" s="50"/>
      <c r="EZ619" s="50"/>
      <c r="FA619" s="50"/>
      <c r="FB619" s="50"/>
      <c r="FC619" s="50"/>
      <c r="FD619" s="50"/>
      <c r="FE619" s="50"/>
      <c r="FF619" s="50"/>
      <c r="FG619" s="50"/>
      <c r="FH619" s="50"/>
      <c r="FI619" s="50"/>
      <c r="FJ619" s="50"/>
      <c r="FK619" s="50"/>
      <c r="FL619" s="50"/>
      <c r="FM619" s="50"/>
      <c r="FN619" s="50"/>
      <c r="FO619" s="50"/>
      <c r="FP619" s="50"/>
      <c r="FQ619" s="50"/>
      <c r="FR619" s="50"/>
      <c r="FS619" s="50"/>
      <c r="FT619" s="50"/>
      <c r="FU619" s="50"/>
      <c r="FV619" s="50"/>
      <c r="FW619" s="50"/>
      <c r="FX619" s="50"/>
      <c r="FY619" s="50"/>
      <c r="FZ619" s="50"/>
      <c r="GA619" s="50"/>
      <c r="GB619" s="50"/>
      <c r="GC619" s="50"/>
      <c r="GD619" s="50"/>
      <c r="GE619" s="50"/>
      <c r="GF619" s="50"/>
      <c r="GG619" s="50"/>
      <c r="GH619" s="50"/>
      <c r="GI619" s="50"/>
      <c r="GJ619" s="50"/>
      <c r="GK619" s="50"/>
      <c r="GL619" s="50"/>
      <c r="GM619" s="50"/>
      <c r="GN619" s="50"/>
      <c r="GO619" s="50"/>
      <c r="GP619" s="50"/>
      <c r="GQ619" s="50"/>
      <c r="GR619" s="50"/>
      <c r="GS619" s="50"/>
      <c r="GT619" s="50"/>
      <c r="GU619" s="50"/>
      <c r="GV619" s="50"/>
      <c r="GW619" s="50"/>
      <c r="GX619" s="50"/>
      <c r="GY619" s="50"/>
      <c r="GZ619" s="50"/>
      <c r="HA619" s="50"/>
      <c r="HB619" s="50"/>
      <c r="HC619" s="50"/>
      <c r="HD619" s="50"/>
      <c r="HE619" s="50"/>
      <c r="HF619" s="50"/>
      <c r="HG619" s="50"/>
      <c r="HH619" s="50"/>
      <c r="HI619" s="50"/>
      <c r="HJ619" s="50"/>
      <c r="HK619" s="50"/>
      <c r="HL619" s="50"/>
      <c r="HM619" s="50"/>
      <c r="HN619" s="50"/>
      <c r="HO619" s="50"/>
      <c r="HP619" s="50"/>
      <c r="HQ619" s="50"/>
      <c r="HR619" s="50"/>
      <c r="HS619" s="50"/>
      <c r="HT619" s="50"/>
      <c r="HU619" s="50"/>
      <c r="HV619" s="50"/>
      <c r="HW619" s="50"/>
      <c r="HX619" s="50"/>
      <c r="HY619" s="50"/>
      <c r="HZ619" s="50"/>
      <c r="IA619" s="50"/>
      <c r="IB619" s="50"/>
      <c r="IC619" s="50"/>
      <c r="ID619" s="50"/>
      <c r="IE619" s="50"/>
      <c r="IF619" s="50"/>
      <c r="IG619" s="50"/>
      <c r="IH619" s="50"/>
      <c r="II619" s="50"/>
      <c r="IJ619" s="50"/>
      <c r="IK619" s="50"/>
      <c r="IL619" s="50"/>
      <c r="IM619" s="50"/>
      <c r="IN619" s="50"/>
      <c r="IO619" s="50"/>
      <c r="IP619" s="50"/>
      <c r="IQ619" s="50"/>
      <c r="IR619" s="50"/>
      <c r="IS619" s="50"/>
      <c r="IT619" s="50"/>
      <c r="IU619" s="50"/>
      <c r="IV619" s="50"/>
    </row>
    <row r="620" spans="1:256" s="249" customFormat="1" x14ac:dyDescent="0.2">
      <c r="A620" s="246"/>
      <c r="B620" s="233"/>
      <c r="C620" s="242"/>
      <c r="D620" s="50"/>
      <c r="E620" s="248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50"/>
      <c r="BO620" s="50"/>
      <c r="BP620" s="50"/>
      <c r="BQ620" s="50"/>
      <c r="BR620" s="50"/>
      <c r="BS620" s="50"/>
      <c r="BT620" s="50"/>
      <c r="BU620" s="50"/>
      <c r="BV620" s="50"/>
      <c r="BW620" s="50"/>
      <c r="BX620" s="50"/>
      <c r="BY620" s="50"/>
      <c r="BZ620" s="50"/>
      <c r="CA620" s="50"/>
      <c r="CB620" s="50"/>
      <c r="CC620" s="50"/>
      <c r="CD620" s="50"/>
      <c r="CE620" s="50"/>
      <c r="CF620" s="50"/>
      <c r="CG620" s="50"/>
      <c r="CH620" s="50"/>
      <c r="CI620" s="50"/>
      <c r="CJ620" s="50"/>
      <c r="CK620" s="50"/>
      <c r="CL620" s="50"/>
      <c r="CM620" s="50"/>
      <c r="CN620" s="50"/>
      <c r="CO620" s="50"/>
      <c r="CP620" s="50"/>
      <c r="CQ620" s="50"/>
      <c r="CR620" s="50"/>
      <c r="CS620" s="50"/>
      <c r="CT620" s="50"/>
      <c r="CU620" s="50"/>
      <c r="CV620" s="50"/>
      <c r="CW620" s="50"/>
      <c r="CX620" s="50"/>
      <c r="CY620" s="50"/>
      <c r="CZ620" s="50"/>
      <c r="DA620" s="50"/>
      <c r="DB620" s="50"/>
      <c r="DC620" s="50"/>
      <c r="DD620" s="50"/>
      <c r="DE620" s="50"/>
      <c r="DF620" s="50"/>
      <c r="DG620" s="50"/>
      <c r="DH620" s="50"/>
      <c r="DI620" s="50"/>
      <c r="DJ620" s="50"/>
      <c r="DK620" s="50"/>
      <c r="DL620" s="50"/>
      <c r="DM620" s="50"/>
      <c r="DN620" s="50"/>
      <c r="DO620" s="50"/>
      <c r="DP620" s="50"/>
      <c r="DQ620" s="50"/>
      <c r="DR620" s="50"/>
      <c r="DS620" s="50"/>
      <c r="DT620" s="50"/>
      <c r="DU620" s="50"/>
      <c r="DV620" s="50"/>
      <c r="DW620" s="50"/>
      <c r="DX620" s="50"/>
      <c r="DY620" s="50"/>
      <c r="DZ620" s="50"/>
      <c r="EA620" s="50"/>
      <c r="EB620" s="50"/>
      <c r="EC620" s="50"/>
      <c r="ED620" s="50"/>
      <c r="EE620" s="50"/>
      <c r="EF620" s="50"/>
      <c r="EG620" s="50"/>
      <c r="EH620" s="50"/>
      <c r="EI620" s="50"/>
      <c r="EJ620" s="50"/>
      <c r="EK620" s="50"/>
      <c r="EL620" s="50"/>
      <c r="EM620" s="50"/>
      <c r="EN620" s="50"/>
      <c r="EO620" s="50"/>
      <c r="EP620" s="50"/>
      <c r="EQ620" s="50"/>
      <c r="ER620" s="50"/>
      <c r="ES620" s="50"/>
      <c r="ET620" s="50"/>
      <c r="EU620" s="50"/>
      <c r="EV620" s="50"/>
      <c r="EW620" s="50"/>
      <c r="EX620" s="50"/>
      <c r="EY620" s="50"/>
      <c r="EZ620" s="50"/>
      <c r="FA620" s="50"/>
      <c r="FB620" s="50"/>
      <c r="FC620" s="50"/>
      <c r="FD620" s="50"/>
      <c r="FE620" s="50"/>
      <c r="FF620" s="50"/>
      <c r="FG620" s="50"/>
      <c r="FH620" s="50"/>
      <c r="FI620" s="50"/>
      <c r="FJ620" s="50"/>
      <c r="FK620" s="50"/>
      <c r="FL620" s="50"/>
      <c r="FM620" s="50"/>
      <c r="FN620" s="50"/>
      <c r="FO620" s="50"/>
      <c r="FP620" s="50"/>
      <c r="FQ620" s="50"/>
      <c r="FR620" s="50"/>
      <c r="FS620" s="50"/>
      <c r="FT620" s="50"/>
      <c r="FU620" s="50"/>
      <c r="FV620" s="50"/>
      <c r="FW620" s="50"/>
      <c r="FX620" s="50"/>
      <c r="FY620" s="50"/>
      <c r="FZ620" s="50"/>
      <c r="GA620" s="50"/>
      <c r="GB620" s="50"/>
      <c r="GC620" s="50"/>
      <c r="GD620" s="50"/>
      <c r="GE620" s="50"/>
      <c r="GF620" s="50"/>
      <c r="GG620" s="50"/>
      <c r="GH620" s="50"/>
      <c r="GI620" s="50"/>
      <c r="GJ620" s="50"/>
      <c r="GK620" s="50"/>
      <c r="GL620" s="50"/>
      <c r="GM620" s="50"/>
      <c r="GN620" s="50"/>
      <c r="GO620" s="50"/>
      <c r="GP620" s="50"/>
      <c r="GQ620" s="50"/>
      <c r="GR620" s="50"/>
      <c r="GS620" s="50"/>
      <c r="GT620" s="50"/>
      <c r="GU620" s="50"/>
      <c r="GV620" s="50"/>
      <c r="GW620" s="50"/>
      <c r="GX620" s="50"/>
      <c r="GY620" s="50"/>
      <c r="GZ620" s="50"/>
      <c r="HA620" s="50"/>
      <c r="HB620" s="50"/>
      <c r="HC620" s="50"/>
      <c r="HD620" s="50"/>
      <c r="HE620" s="50"/>
      <c r="HF620" s="50"/>
      <c r="HG620" s="50"/>
      <c r="HH620" s="50"/>
      <c r="HI620" s="50"/>
      <c r="HJ620" s="50"/>
      <c r="HK620" s="50"/>
      <c r="HL620" s="50"/>
      <c r="HM620" s="50"/>
      <c r="HN620" s="50"/>
      <c r="HO620" s="50"/>
      <c r="HP620" s="50"/>
      <c r="HQ620" s="50"/>
      <c r="HR620" s="50"/>
      <c r="HS620" s="50"/>
      <c r="HT620" s="50"/>
      <c r="HU620" s="50"/>
      <c r="HV620" s="50"/>
      <c r="HW620" s="50"/>
      <c r="HX620" s="50"/>
      <c r="HY620" s="50"/>
      <c r="HZ620" s="50"/>
      <c r="IA620" s="50"/>
      <c r="IB620" s="50"/>
      <c r="IC620" s="50"/>
      <c r="ID620" s="50"/>
      <c r="IE620" s="50"/>
      <c r="IF620" s="50"/>
      <c r="IG620" s="50"/>
      <c r="IH620" s="50"/>
      <c r="II620" s="50"/>
      <c r="IJ620" s="50"/>
      <c r="IK620" s="50"/>
      <c r="IL620" s="50"/>
      <c r="IM620" s="50"/>
      <c r="IN620" s="50"/>
      <c r="IO620" s="50"/>
      <c r="IP620" s="50"/>
      <c r="IQ620" s="50"/>
      <c r="IR620" s="50"/>
      <c r="IS620" s="50"/>
      <c r="IT620" s="50"/>
      <c r="IU620" s="50"/>
      <c r="IV620" s="50"/>
    </row>
    <row r="621" spans="1:256" s="249" customFormat="1" x14ac:dyDescent="0.2">
      <c r="A621" s="246"/>
      <c r="B621" s="233"/>
      <c r="C621" s="242"/>
      <c r="D621" s="50"/>
      <c r="E621" s="248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50"/>
      <c r="BO621" s="50"/>
      <c r="BP621" s="50"/>
      <c r="BQ621" s="50"/>
      <c r="BR621" s="50"/>
      <c r="BS621" s="50"/>
      <c r="BT621" s="50"/>
      <c r="BU621" s="50"/>
      <c r="BV621" s="50"/>
      <c r="BW621" s="50"/>
      <c r="BX621" s="50"/>
      <c r="BY621" s="50"/>
      <c r="BZ621" s="50"/>
      <c r="CA621" s="50"/>
      <c r="CB621" s="50"/>
      <c r="CC621" s="50"/>
      <c r="CD621" s="50"/>
      <c r="CE621" s="50"/>
      <c r="CF621" s="50"/>
      <c r="CG621" s="50"/>
      <c r="CH621" s="50"/>
      <c r="CI621" s="50"/>
      <c r="CJ621" s="50"/>
      <c r="CK621" s="50"/>
      <c r="CL621" s="50"/>
      <c r="CM621" s="50"/>
      <c r="CN621" s="50"/>
      <c r="CO621" s="50"/>
      <c r="CP621" s="50"/>
      <c r="CQ621" s="50"/>
      <c r="CR621" s="50"/>
      <c r="CS621" s="50"/>
      <c r="CT621" s="50"/>
      <c r="CU621" s="50"/>
      <c r="CV621" s="50"/>
      <c r="CW621" s="50"/>
      <c r="CX621" s="50"/>
      <c r="CY621" s="50"/>
      <c r="CZ621" s="50"/>
      <c r="DA621" s="50"/>
      <c r="DB621" s="50"/>
      <c r="DC621" s="50"/>
      <c r="DD621" s="50"/>
      <c r="DE621" s="50"/>
      <c r="DF621" s="50"/>
      <c r="DG621" s="50"/>
      <c r="DH621" s="50"/>
      <c r="DI621" s="50"/>
      <c r="DJ621" s="50"/>
      <c r="DK621" s="50"/>
      <c r="DL621" s="50"/>
      <c r="DM621" s="50"/>
      <c r="DN621" s="50"/>
      <c r="DO621" s="50"/>
      <c r="DP621" s="50"/>
      <c r="DQ621" s="50"/>
      <c r="DR621" s="50"/>
      <c r="DS621" s="50"/>
      <c r="DT621" s="50"/>
      <c r="DU621" s="50"/>
      <c r="DV621" s="50"/>
      <c r="DW621" s="50"/>
      <c r="DX621" s="50"/>
      <c r="DY621" s="50"/>
      <c r="DZ621" s="50"/>
      <c r="EA621" s="50"/>
      <c r="EB621" s="50"/>
      <c r="EC621" s="50"/>
      <c r="ED621" s="50"/>
      <c r="EE621" s="50"/>
      <c r="EF621" s="50"/>
      <c r="EG621" s="50"/>
      <c r="EH621" s="50"/>
      <c r="EI621" s="50"/>
      <c r="EJ621" s="50"/>
      <c r="EK621" s="50"/>
      <c r="EL621" s="50"/>
      <c r="EM621" s="50"/>
      <c r="EN621" s="50"/>
      <c r="EO621" s="50"/>
      <c r="EP621" s="50"/>
      <c r="EQ621" s="50"/>
      <c r="ER621" s="50"/>
      <c r="ES621" s="50"/>
      <c r="ET621" s="50"/>
      <c r="EU621" s="50"/>
      <c r="EV621" s="50"/>
      <c r="EW621" s="50"/>
      <c r="EX621" s="50"/>
      <c r="EY621" s="50"/>
      <c r="EZ621" s="50"/>
      <c r="FA621" s="50"/>
      <c r="FB621" s="50"/>
      <c r="FC621" s="50"/>
      <c r="FD621" s="50"/>
      <c r="FE621" s="50"/>
      <c r="FF621" s="50"/>
      <c r="FG621" s="50"/>
      <c r="FH621" s="50"/>
      <c r="FI621" s="50"/>
      <c r="FJ621" s="50"/>
      <c r="FK621" s="50"/>
      <c r="FL621" s="50"/>
      <c r="FM621" s="50"/>
      <c r="FN621" s="50"/>
      <c r="FO621" s="50"/>
      <c r="FP621" s="50"/>
      <c r="FQ621" s="50"/>
      <c r="FR621" s="50"/>
      <c r="FS621" s="50"/>
      <c r="FT621" s="50"/>
      <c r="FU621" s="50"/>
      <c r="FV621" s="50"/>
      <c r="FW621" s="50"/>
      <c r="FX621" s="50"/>
      <c r="FY621" s="50"/>
      <c r="FZ621" s="50"/>
      <c r="GA621" s="50"/>
      <c r="GB621" s="50"/>
      <c r="GC621" s="50"/>
      <c r="GD621" s="50"/>
      <c r="GE621" s="50"/>
      <c r="GF621" s="50"/>
      <c r="GG621" s="50"/>
      <c r="GH621" s="50"/>
      <c r="GI621" s="50"/>
      <c r="GJ621" s="50"/>
      <c r="GK621" s="50"/>
      <c r="GL621" s="50"/>
      <c r="GM621" s="50"/>
      <c r="GN621" s="50"/>
      <c r="GO621" s="50"/>
      <c r="GP621" s="50"/>
      <c r="GQ621" s="50"/>
      <c r="GR621" s="50"/>
      <c r="GS621" s="50"/>
      <c r="GT621" s="50"/>
      <c r="GU621" s="50"/>
      <c r="GV621" s="50"/>
      <c r="GW621" s="50"/>
      <c r="GX621" s="50"/>
      <c r="GY621" s="50"/>
      <c r="GZ621" s="50"/>
      <c r="HA621" s="50"/>
      <c r="HB621" s="50"/>
      <c r="HC621" s="50"/>
      <c r="HD621" s="50"/>
      <c r="HE621" s="50"/>
      <c r="HF621" s="50"/>
      <c r="HG621" s="50"/>
      <c r="HH621" s="50"/>
      <c r="HI621" s="50"/>
      <c r="HJ621" s="50"/>
      <c r="HK621" s="50"/>
      <c r="HL621" s="50"/>
      <c r="HM621" s="50"/>
      <c r="HN621" s="50"/>
      <c r="HO621" s="50"/>
      <c r="HP621" s="50"/>
      <c r="HQ621" s="50"/>
      <c r="HR621" s="50"/>
      <c r="HS621" s="50"/>
      <c r="HT621" s="50"/>
      <c r="HU621" s="50"/>
      <c r="HV621" s="50"/>
      <c r="HW621" s="50"/>
      <c r="HX621" s="50"/>
      <c r="HY621" s="50"/>
      <c r="HZ621" s="50"/>
      <c r="IA621" s="50"/>
      <c r="IB621" s="50"/>
      <c r="IC621" s="50"/>
      <c r="ID621" s="50"/>
      <c r="IE621" s="50"/>
      <c r="IF621" s="50"/>
      <c r="IG621" s="50"/>
      <c r="IH621" s="50"/>
      <c r="II621" s="50"/>
      <c r="IJ621" s="50"/>
      <c r="IK621" s="50"/>
      <c r="IL621" s="50"/>
      <c r="IM621" s="50"/>
      <c r="IN621" s="50"/>
      <c r="IO621" s="50"/>
      <c r="IP621" s="50"/>
      <c r="IQ621" s="50"/>
      <c r="IR621" s="50"/>
      <c r="IS621" s="50"/>
      <c r="IT621" s="50"/>
      <c r="IU621" s="50"/>
      <c r="IV621" s="50"/>
    </row>
    <row r="622" spans="1:256" s="249" customFormat="1" x14ac:dyDescent="0.2">
      <c r="A622" s="246"/>
      <c r="B622" s="233"/>
      <c r="C622" s="242"/>
      <c r="D622" s="50"/>
      <c r="E622" s="248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50"/>
      <c r="BO622" s="50"/>
      <c r="BP622" s="50"/>
      <c r="BQ622" s="50"/>
      <c r="BR622" s="50"/>
      <c r="BS622" s="50"/>
      <c r="BT622" s="50"/>
      <c r="BU622" s="50"/>
      <c r="BV622" s="50"/>
      <c r="BW622" s="50"/>
      <c r="BX622" s="50"/>
      <c r="BY622" s="50"/>
      <c r="BZ622" s="50"/>
      <c r="CA622" s="50"/>
      <c r="CB622" s="50"/>
      <c r="CC622" s="50"/>
      <c r="CD622" s="50"/>
      <c r="CE622" s="50"/>
      <c r="CF622" s="50"/>
      <c r="CG622" s="50"/>
      <c r="CH622" s="50"/>
      <c r="CI622" s="50"/>
      <c r="CJ622" s="50"/>
      <c r="CK622" s="50"/>
      <c r="CL622" s="50"/>
      <c r="CM622" s="50"/>
      <c r="CN622" s="50"/>
      <c r="CO622" s="50"/>
      <c r="CP622" s="50"/>
      <c r="CQ622" s="50"/>
      <c r="CR622" s="50"/>
      <c r="CS622" s="50"/>
      <c r="CT622" s="50"/>
      <c r="CU622" s="50"/>
      <c r="CV622" s="50"/>
      <c r="CW622" s="50"/>
      <c r="CX622" s="50"/>
      <c r="CY622" s="50"/>
      <c r="CZ622" s="50"/>
      <c r="DA622" s="50"/>
      <c r="DB622" s="50"/>
      <c r="DC622" s="50"/>
      <c r="DD622" s="50"/>
      <c r="DE622" s="50"/>
      <c r="DF622" s="50"/>
      <c r="DG622" s="50"/>
      <c r="DH622" s="50"/>
      <c r="DI622" s="50"/>
      <c r="DJ622" s="50"/>
      <c r="DK622" s="50"/>
      <c r="DL622" s="50"/>
      <c r="DM622" s="50"/>
      <c r="DN622" s="50"/>
      <c r="DO622" s="50"/>
      <c r="DP622" s="50"/>
      <c r="DQ622" s="50"/>
      <c r="DR622" s="50"/>
      <c r="DS622" s="50"/>
      <c r="DT622" s="50"/>
      <c r="DU622" s="50"/>
      <c r="DV622" s="50"/>
      <c r="DW622" s="50"/>
      <c r="DX622" s="50"/>
      <c r="DY622" s="50"/>
      <c r="DZ622" s="50"/>
      <c r="EA622" s="50"/>
      <c r="EB622" s="50"/>
      <c r="EC622" s="50"/>
      <c r="ED622" s="50"/>
      <c r="EE622" s="50"/>
      <c r="EF622" s="50"/>
      <c r="EG622" s="50"/>
      <c r="EH622" s="50"/>
      <c r="EI622" s="50"/>
      <c r="EJ622" s="50"/>
      <c r="EK622" s="50"/>
      <c r="EL622" s="50"/>
      <c r="EM622" s="50"/>
      <c r="EN622" s="50"/>
      <c r="EO622" s="50"/>
      <c r="EP622" s="50"/>
      <c r="EQ622" s="50"/>
      <c r="ER622" s="50"/>
      <c r="ES622" s="50"/>
      <c r="ET622" s="50"/>
      <c r="EU622" s="50"/>
      <c r="EV622" s="50"/>
      <c r="EW622" s="50"/>
      <c r="EX622" s="50"/>
      <c r="EY622" s="50"/>
      <c r="EZ622" s="50"/>
      <c r="FA622" s="50"/>
      <c r="FB622" s="50"/>
      <c r="FC622" s="50"/>
      <c r="FD622" s="50"/>
      <c r="FE622" s="50"/>
      <c r="FF622" s="50"/>
      <c r="FG622" s="50"/>
      <c r="FH622" s="50"/>
      <c r="FI622" s="50"/>
      <c r="FJ622" s="50"/>
      <c r="FK622" s="50"/>
      <c r="FL622" s="50"/>
      <c r="FM622" s="50"/>
      <c r="FN622" s="50"/>
      <c r="FO622" s="50"/>
      <c r="FP622" s="50"/>
      <c r="FQ622" s="50"/>
      <c r="FR622" s="50"/>
      <c r="FS622" s="50"/>
      <c r="FT622" s="50"/>
      <c r="FU622" s="50"/>
      <c r="FV622" s="50"/>
      <c r="FW622" s="50"/>
      <c r="FX622" s="50"/>
      <c r="FY622" s="50"/>
      <c r="FZ622" s="50"/>
      <c r="GA622" s="50"/>
      <c r="GB622" s="50"/>
      <c r="GC622" s="50"/>
      <c r="GD622" s="50"/>
      <c r="GE622" s="50"/>
      <c r="GF622" s="50"/>
      <c r="GG622" s="50"/>
      <c r="GH622" s="50"/>
      <c r="GI622" s="50"/>
      <c r="GJ622" s="50"/>
      <c r="GK622" s="50"/>
      <c r="GL622" s="50"/>
      <c r="GM622" s="50"/>
      <c r="GN622" s="50"/>
      <c r="GO622" s="50"/>
      <c r="GP622" s="50"/>
      <c r="GQ622" s="50"/>
      <c r="GR622" s="50"/>
      <c r="GS622" s="50"/>
      <c r="GT622" s="50"/>
      <c r="GU622" s="50"/>
      <c r="GV622" s="50"/>
      <c r="GW622" s="50"/>
      <c r="GX622" s="50"/>
      <c r="GY622" s="50"/>
      <c r="GZ622" s="50"/>
      <c r="HA622" s="50"/>
      <c r="HB622" s="50"/>
      <c r="HC622" s="50"/>
      <c r="HD622" s="50"/>
      <c r="HE622" s="50"/>
      <c r="HF622" s="50"/>
      <c r="HG622" s="50"/>
      <c r="HH622" s="50"/>
      <c r="HI622" s="50"/>
      <c r="HJ622" s="50"/>
      <c r="HK622" s="50"/>
      <c r="HL622" s="50"/>
      <c r="HM622" s="50"/>
      <c r="HN622" s="50"/>
      <c r="HO622" s="50"/>
      <c r="HP622" s="50"/>
      <c r="HQ622" s="50"/>
      <c r="HR622" s="50"/>
      <c r="HS622" s="50"/>
      <c r="HT622" s="50"/>
      <c r="HU622" s="50"/>
      <c r="HV622" s="50"/>
      <c r="HW622" s="50"/>
      <c r="HX622" s="50"/>
      <c r="HY622" s="50"/>
      <c r="HZ622" s="50"/>
      <c r="IA622" s="50"/>
      <c r="IB622" s="50"/>
      <c r="IC622" s="50"/>
      <c r="ID622" s="50"/>
      <c r="IE622" s="50"/>
      <c r="IF622" s="50"/>
      <c r="IG622" s="50"/>
      <c r="IH622" s="50"/>
      <c r="II622" s="50"/>
      <c r="IJ622" s="50"/>
      <c r="IK622" s="50"/>
      <c r="IL622" s="50"/>
      <c r="IM622" s="50"/>
      <c r="IN622" s="50"/>
      <c r="IO622" s="50"/>
      <c r="IP622" s="50"/>
      <c r="IQ622" s="50"/>
      <c r="IR622" s="50"/>
      <c r="IS622" s="50"/>
      <c r="IT622" s="50"/>
      <c r="IU622" s="50"/>
      <c r="IV622" s="50"/>
    </row>
    <row r="623" spans="1:256" s="249" customFormat="1" x14ac:dyDescent="0.2">
      <c r="A623" s="246"/>
      <c r="B623" s="233"/>
      <c r="C623" s="242"/>
      <c r="D623" s="50"/>
      <c r="E623" s="248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50"/>
      <c r="BO623" s="50"/>
      <c r="BP623" s="50"/>
      <c r="BQ623" s="50"/>
      <c r="BR623" s="50"/>
      <c r="BS623" s="50"/>
      <c r="BT623" s="50"/>
      <c r="BU623" s="50"/>
      <c r="BV623" s="50"/>
      <c r="BW623" s="50"/>
      <c r="BX623" s="50"/>
      <c r="BY623" s="50"/>
      <c r="BZ623" s="50"/>
      <c r="CA623" s="50"/>
      <c r="CB623" s="50"/>
      <c r="CC623" s="50"/>
      <c r="CD623" s="50"/>
      <c r="CE623" s="50"/>
      <c r="CF623" s="50"/>
      <c r="CG623" s="50"/>
      <c r="CH623" s="50"/>
      <c r="CI623" s="50"/>
      <c r="CJ623" s="50"/>
      <c r="CK623" s="50"/>
      <c r="CL623" s="50"/>
      <c r="CM623" s="50"/>
      <c r="CN623" s="50"/>
      <c r="CO623" s="50"/>
      <c r="CP623" s="50"/>
      <c r="CQ623" s="50"/>
      <c r="CR623" s="50"/>
      <c r="CS623" s="50"/>
      <c r="CT623" s="50"/>
      <c r="CU623" s="50"/>
      <c r="CV623" s="50"/>
      <c r="CW623" s="50"/>
      <c r="CX623" s="50"/>
      <c r="CY623" s="50"/>
      <c r="CZ623" s="50"/>
      <c r="DA623" s="50"/>
      <c r="DB623" s="50"/>
      <c r="DC623" s="50"/>
      <c r="DD623" s="50"/>
      <c r="DE623" s="50"/>
      <c r="DF623" s="50"/>
      <c r="DG623" s="50"/>
      <c r="DH623" s="50"/>
      <c r="DI623" s="50"/>
      <c r="DJ623" s="50"/>
      <c r="DK623" s="50"/>
      <c r="DL623" s="50"/>
      <c r="DM623" s="50"/>
      <c r="DN623" s="50"/>
      <c r="DO623" s="50"/>
      <c r="DP623" s="50"/>
      <c r="DQ623" s="50"/>
      <c r="DR623" s="50"/>
      <c r="DS623" s="50"/>
      <c r="DT623" s="50"/>
      <c r="DU623" s="50"/>
      <c r="DV623" s="50"/>
      <c r="DW623" s="50"/>
      <c r="DX623" s="50"/>
      <c r="DY623" s="50"/>
      <c r="DZ623" s="50"/>
      <c r="EA623" s="50"/>
      <c r="EB623" s="50"/>
      <c r="EC623" s="50"/>
      <c r="ED623" s="50"/>
      <c r="EE623" s="50"/>
      <c r="EF623" s="50"/>
      <c r="EG623" s="50"/>
      <c r="EH623" s="50"/>
      <c r="EI623" s="50"/>
      <c r="EJ623" s="50"/>
      <c r="EK623" s="50"/>
      <c r="EL623" s="50"/>
      <c r="EM623" s="50"/>
      <c r="EN623" s="50"/>
      <c r="EO623" s="50"/>
      <c r="EP623" s="50"/>
      <c r="EQ623" s="50"/>
      <c r="ER623" s="50"/>
      <c r="ES623" s="50"/>
      <c r="ET623" s="50"/>
      <c r="EU623" s="50"/>
      <c r="EV623" s="50"/>
      <c r="EW623" s="50"/>
      <c r="EX623" s="50"/>
      <c r="EY623" s="50"/>
      <c r="EZ623" s="50"/>
      <c r="FA623" s="50"/>
      <c r="FB623" s="50"/>
      <c r="FC623" s="50"/>
      <c r="FD623" s="50"/>
      <c r="FE623" s="50"/>
      <c r="FF623" s="50"/>
      <c r="FG623" s="50"/>
      <c r="FH623" s="50"/>
      <c r="FI623" s="50"/>
      <c r="FJ623" s="50"/>
      <c r="FK623" s="50"/>
      <c r="FL623" s="50"/>
      <c r="FM623" s="50"/>
      <c r="FN623" s="50"/>
      <c r="FO623" s="50"/>
      <c r="FP623" s="50"/>
      <c r="FQ623" s="50"/>
      <c r="FR623" s="50"/>
      <c r="FS623" s="50"/>
      <c r="FT623" s="50"/>
      <c r="FU623" s="50"/>
      <c r="FV623" s="50"/>
      <c r="FW623" s="50"/>
      <c r="FX623" s="50"/>
      <c r="FY623" s="50"/>
      <c r="FZ623" s="50"/>
      <c r="GA623" s="50"/>
      <c r="GB623" s="50"/>
      <c r="GC623" s="50"/>
      <c r="GD623" s="50"/>
      <c r="GE623" s="50"/>
      <c r="GF623" s="50"/>
      <c r="GG623" s="50"/>
      <c r="GH623" s="50"/>
      <c r="GI623" s="50"/>
      <c r="GJ623" s="50"/>
      <c r="GK623" s="50"/>
      <c r="GL623" s="50"/>
      <c r="GM623" s="50"/>
      <c r="GN623" s="50"/>
      <c r="GO623" s="50"/>
      <c r="GP623" s="50"/>
      <c r="GQ623" s="50"/>
      <c r="GR623" s="50"/>
      <c r="GS623" s="50"/>
      <c r="GT623" s="50"/>
      <c r="GU623" s="50"/>
      <c r="GV623" s="50"/>
      <c r="GW623" s="50"/>
      <c r="GX623" s="50"/>
      <c r="GY623" s="50"/>
      <c r="GZ623" s="50"/>
      <c r="HA623" s="50"/>
      <c r="HB623" s="50"/>
      <c r="HC623" s="50"/>
      <c r="HD623" s="50"/>
      <c r="HE623" s="50"/>
      <c r="HF623" s="50"/>
      <c r="HG623" s="50"/>
      <c r="HH623" s="50"/>
      <c r="HI623" s="50"/>
      <c r="HJ623" s="50"/>
      <c r="HK623" s="50"/>
      <c r="HL623" s="50"/>
      <c r="HM623" s="50"/>
      <c r="HN623" s="50"/>
      <c r="HO623" s="50"/>
      <c r="HP623" s="50"/>
      <c r="HQ623" s="50"/>
      <c r="HR623" s="50"/>
      <c r="HS623" s="50"/>
      <c r="HT623" s="50"/>
      <c r="HU623" s="50"/>
      <c r="HV623" s="50"/>
      <c r="HW623" s="50"/>
      <c r="HX623" s="50"/>
      <c r="HY623" s="50"/>
      <c r="HZ623" s="50"/>
      <c r="IA623" s="50"/>
      <c r="IB623" s="50"/>
      <c r="IC623" s="50"/>
      <c r="ID623" s="50"/>
      <c r="IE623" s="50"/>
      <c r="IF623" s="50"/>
      <c r="IG623" s="50"/>
      <c r="IH623" s="50"/>
      <c r="II623" s="50"/>
      <c r="IJ623" s="50"/>
      <c r="IK623" s="50"/>
      <c r="IL623" s="50"/>
      <c r="IM623" s="50"/>
      <c r="IN623" s="50"/>
      <c r="IO623" s="50"/>
      <c r="IP623" s="50"/>
      <c r="IQ623" s="50"/>
      <c r="IR623" s="50"/>
      <c r="IS623" s="50"/>
      <c r="IT623" s="50"/>
      <c r="IU623" s="50"/>
      <c r="IV623" s="50"/>
    </row>
    <row r="624" spans="1:256" s="249" customFormat="1" x14ac:dyDescent="0.2">
      <c r="A624" s="246"/>
      <c r="B624" s="233"/>
      <c r="C624" s="242"/>
      <c r="D624" s="50"/>
      <c r="E624" s="248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50"/>
      <c r="BO624" s="50"/>
      <c r="BP624" s="50"/>
      <c r="BQ624" s="50"/>
      <c r="BR624" s="50"/>
      <c r="BS624" s="50"/>
      <c r="BT624" s="50"/>
      <c r="BU624" s="50"/>
      <c r="BV624" s="50"/>
      <c r="BW624" s="50"/>
      <c r="BX624" s="50"/>
      <c r="BY624" s="50"/>
      <c r="BZ624" s="50"/>
      <c r="CA624" s="50"/>
      <c r="CB624" s="50"/>
      <c r="CC624" s="50"/>
      <c r="CD624" s="50"/>
      <c r="CE624" s="50"/>
      <c r="CF624" s="50"/>
      <c r="CG624" s="50"/>
      <c r="CH624" s="50"/>
      <c r="CI624" s="50"/>
      <c r="CJ624" s="50"/>
      <c r="CK624" s="50"/>
      <c r="CL624" s="50"/>
      <c r="CM624" s="50"/>
      <c r="CN624" s="50"/>
      <c r="CO624" s="50"/>
      <c r="CP624" s="50"/>
      <c r="CQ624" s="50"/>
      <c r="CR624" s="50"/>
      <c r="CS624" s="50"/>
      <c r="CT624" s="50"/>
      <c r="CU624" s="50"/>
      <c r="CV624" s="50"/>
      <c r="CW624" s="50"/>
      <c r="CX624" s="50"/>
      <c r="CY624" s="50"/>
      <c r="CZ624" s="50"/>
      <c r="DA624" s="50"/>
      <c r="DB624" s="50"/>
      <c r="DC624" s="50"/>
      <c r="DD624" s="50"/>
      <c r="DE624" s="50"/>
      <c r="DF624" s="50"/>
      <c r="DG624" s="50"/>
      <c r="DH624" s="50"/>
      <c r="DI624" s="50"/>
      <c r="DJ624" s="50"/>
      <c r="DK624" s="50"/>
      <c r="DL624" s="50"/>
      <c r="DM624" s="50"/>
      <c r="DN624" s="50"/>
      <c r="DO624" s="50"/>
      <c r="DP624" s="50"/>
      <c r="DQ624" s="50"/>
      <c r="DR624" s="50"/>
      <c r="DS624" s="50"/>
      <c r="DT624" s="50"/>
      <c r="DU624" s="50"/>
      <c r="DV624" s="50"/>
      <c r="DW624" s="50"/>
      <c r="DX624" s="50"/>
      <c r="DY624" s="50"/>
      <c r="DZ624" s="50"/>
      <c r="EA624" s="50"/>
      <c r="EB624" s="50"/>
      <c r="EC624" s="50"/>
      <c r="ED624" s="50"/>
      <c r="EE624" s="50"/>
      <c r="EF624" s="50"/>
      <c r="EG624" s="50"/>
      <c r="EH624" s="50"/>
      <c r="EI624" s="50"/>
      <c r="EJ624" s="50"/>
      <c r="EK624" s="50"/>
      <c r="EL624" s="50"/>
      <c r="EM624" s="50"/>
      <c r="EN624" s="50"/>
      <c r="EO624" s="50"/>
      <c r="EP624" s="50"/>
      <c r="EQ624" s="50"/>
      <c r="ER624" s="50"/>
      <c r="ES624" s="50"/>
      <c r="ET624" s="50"/>
      <c r="EU624" s="50"/>
      <c r="EV624" s="50"/>
      <c r="EW624" s="50"/>
      <c r="EX624" s="50"/>
      <c r="EY624" s="50"/>
      <c r="EZ624" s="50"/>
      <c r="FA624" s="50"/>
      <c r="FB624" s="50"/>
      <c r="FC624" s="50"/>
      <c r="FD624" s="50"/>
      <c r="FE624" s="50"/>
      <c r="FF624" s="50"/>
      <c r="FG624" s="50"/>
      <c r="FH624" s="50"/>
      <c r="FI624" s="50"/>
      <c r="FJ624" s="50"/>
      <c r="FK624" s="50"/>
      <c r="FL624" s="50"/>
      <c r="FM624" s="50"/>
      <c r="FN624" s="50"/>
      <c r="FO624" s="50"/>
      <c r="FP624" s="50"/>
      <c r="FQ624" s="50"/>
      <c r="FR624" s="50"/>
      <c r="FS624" s="50"/>
      <c r="FT624" s="50"/>
      <c r="FU624" s="50"/>
      <c r="FV624" s="50"/>
      <c r="FW624" s="50"/>
      <c r="FX624" s="50"/>
      <c r="FY624" s="50"/>
      <c r="FZ624" s="50"/>
      <c r="GA624" s="50"/>
      <c r="GB624" s="50"/>
      <c r="GC624" s="50"/>
      <c r="GD624" s="50"/>
      <c r="GE624" s="50"/>
      <c r="GF624" s="50"/>
      <c r="GG624" s="50"/>
      <c r="GH624" s="50"/>
      <c r="GI624" s="50"/>
      <c r="GJ624" s="50"/>
      <c r="GK624" s="50"/>
      <c r="GL624" s="50"/>
      <c r="GM624" s="50"/>
      <c r="GN624" s="50"/>
      <c r="GO624" s="50"/>
      <c r="GP624" s="50"/>
      <c r="GQ624" s="50"/>
      <c r="GR624" s="50"/>
      <c r="GS624" s="50"/>
      <c r="GT624" s="50"/>
      <c r="GU624" s="50"/>
      <c r="GV624" s="50"/>
      <c r="GW624" s="50"/>
      <c r="GX624" s="50"/>
      <c r="GY624" s="50"/>
      <c r="GZ624" s="50"/>
      <c r="HA624" s="50"/>
      <c r="HB624" s="50"/>
      <c r="HC624" s="50"/>
      <c r="HD624" s="50"/>
      <c r="HE624" s="50"/>
      <c r="HF624" s="50"/>
      <c r="HG624" s="50"/>
      <c r="HH624" s="50"/>
      <c r="HI624" s="50"/>
      <c r="HJ624" s="50"/>
      <c r="HK624" s="50"/>
      <c r="HL624" s="50"/>
      <c r="HM624" s="50"/>
      <c r="HN624" s="50"/>
      <c r="HO624" s="50"/>
      <c r="HP624" s="50"/>
      <c r="HQ624" s="50"/>
      <c r="HR624" s="50"/>
      <c r="HS624" s="50"/>
      <c r="HT624" s="50"/>
      <c r="HU624" s="50"/>
      <c r="HV624" s="50"/>
      <c r="HW624" s="50"/>
      <c r="HX624" s="50"/>
      <c r="HY624" s="50"/>
      <c r="HZ624" s="50"/>
      <c r="IA624" s="50"/>
      <c r="IB624" s="50"/>
      <c r="IC624" s="50"/>
      <c r="ID624" s="50"/>
      <c r="IE624" s="50"/>
      <c r="IF624" s="50"/>
      <c r="IG624" s="50"/>
      <c r="IH624" s="50"/>
      <c r="II624" s="50"/>
      <c r="IJ624" s="50"/>
      <c r="IK624" s="50"/>
      <c r="IL624" s="50"/>
      <c r="IM624" s="50"/>
      <c r="IN624" s="50"/>
      <c r="IO624" s="50"/>
      <c r="IP624" s="50"/>
      <c r="IQ624" s="50"/>
      <c r="IR624" s="50"/>
      <c r="IS624" s="50"/>
      <c r="IT624" s="50"/>
      <c r="IU624" s="50"/>
      <c r="IV624" s="50"/>
    </row>
    <row r="625" spans="1:256" s="249" customFormat="1" x14ac:dyDescent="0.2">
      <c r="A625" s="246"/>
      <c r="B625" s="233"/>
      <c r="C625" s="242"/>
      <c r="D625" s="50"/>
      <c r="E625" s="248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  <c r="CE625" s="50"/>
      <c r="CF625" s="50"/>
      <c r="CG625" s="50"/>
      <c r="CH625" s="50"/>
      <c r="CI625" s="50"/>
      <c r="CJ625" s="50"/>
      <c r="CK625" s="50"/>
      <c r="CL625" s="50"/>
      <c r="CM625" s="50"/>
      <c r="CN625" s="50"/>
      <c r="CO625" s="50"/>
      <c r="CP625" s="50"/>
      <c r="CQ625" s="50"/>
      <c r="CR625" s="50"/>
      <c r="CS625" s="50"/>
      <c r="CT625" s="50"/>
      <c r="CU625" s="50"/>
      <c r="CV625" s="50"/>
      <c r="CW625" s="50"/>
      <c r="CX625" s="50"/>
      <c r="CY625" s="50"/>
      <c r="CZ625" s="50"/>
      <c r="DA625" s="50"/>
      <c r="DB625" s="50"/>
      <c r="DC625" s="50"/>
      <c r="DD625" s="50"/>
      <c r="DE625" s="50"/>
      <c r="DF625" s="50"/>
      <c r="DG625" s="50"/>
      <c r="DH625" s="50"/>
      <c r="DI625" s="50"/>
      <c r="DJ625" s="50"/>
      <c r="DK625" s="50"/>
      <c r="DL625" s="50"/>
      <c r="DM625" s="50"/>
      <c r="DN625" s="50"/>
      <c r="DO625" s="50"/>
      <c r="DP625" s="50"/>
      <c r="DQ625" s="50"/>
      <c r="DR625" s="50"/>
      <c r="DS625" s="50"/>
      <c r="DT625" s="50"/>
      <c r="DU625" s="50"/>
      <c r="DV625" s="50"/>
      <c r="DW625" s="50"/>
      <c r="DX625" s="50"/>
      <c r="DY625" s="50"/>
      <c r="DZ625" s="50"/>
      <c r="EA625" s="50"/>
      <c r="EB625" s="50"/>
      <c r="EC625" s="50"/>
      <c r="ED625" s="50"/>
      <c r="EE625" s="50"/>
      <c r="EF625" s="50"/>
      <c r="EG625" s="50"/>
      <c r="EH625" s="50"/>
      <c r="EI625" s="50"/>
      <c r="EJ625" s="50"/>
      <c r="EK625" s="50"/>
      <c r="EL625" s="50"/>
      <c r="EM625" s="50"/>
      <c r="EN625" s="50"/>
      <c r="EO625" s="50"/>
      <c r="EP625" s="50"/>
      <c r="EQ625" s="50"/>
      <c r="ER625" s="50"/>
      <c r="ES625" s="50"/>
      <c r="ET625" s="50"/>
      <c r="EU625" s="50"/>
      <c r="EV625" s="50"/>
      <c r="EW625" s="50"/>
      <c r="EX625" s="50"/>
      <c r="EY625" s="50"/>
      <c r="EZ625" s="50"/>
      <c r="FA625" s="50"/>
      <c r="FB625" s="50"/>
      <c r="FC625" s="50"/>
      <c r="FD625" s="50"/>
      <c r="FE625" s="50"/>
      <c r="FF625" s="50"/>
      <c r="FG625" s="50"/>
      <c r="FH625" s="50"/>
      <c r="FI625" s="50"/>
      <c r="FJ625" s="50"/>
      <c r="FK625" s="50"/>
      <c r="FL625" s="50"/>
      <c r="FM625" s="50"/>
      <c r="FN625" s="50"/>
      <c r="FO625" s="50"/>
      <c r="FP625" s="50"/>
      <c r="FQ625" s="50"/>
      <c r="FR625" s="50"/>
      <c r="FS625" s="50"/>
      <c r="FT625" s="50"/>
      <c r="FU625" s="50"/>
      <c r="FV625" s="50"/>
      <c r="FW625" s="50"/>
      <c r="FX625" s="50"/>
      <c r="FY625" s="50"/>
      <c r="FZ625" s="50"/>
      <c r="GA625" s="50"/>
      <c r="GB625" s="50"/>
      <c r="GC625" s="50"/>
      <c r="GD625" s="50"/>
      <c r="GE625" s="50"/>
      <c r="GF625" s="50"/>
      <c r="GG625" s="50"/>
      <c r="GH625" s="50"/>
      <c r="GI625" s="50"/>
      <c r="GJ625" s="50"/>
      <c r="GK625" s="50"/>
      <c r="GL625" s="50"/>
      <c r="GM625" s="50"/>
      <c r="GN625" s="50"/>
      <c r="GO625" s="50"/>
      <c r="GP625" s="50"/>
      <c r="GQ625" s="50"/>
      <c r="GR625" s="50"/>
      <c r="GS625" s="50"/>
      <c r="GT625" s="50"/>
      <c r="GU625" s="50"/>
      <c r="GV625" s="50"/>
      <c r="GW625" s="50"/>
      <c r="GX625" s="50"/>
      <c r="GY625" s="50"/>
      <c r="GZ625" s="50"/>
      <c r="HA625" s="50"/>
      <c r="HB625" s="50"/>
      <c r="HC625" s="50"/>
      <c r="HD625" s="50"/>
      <c r="HE625" s="50"/>
      <c r="HF625" s="50"/>
      <c r="HG625" s="50"/>
      <c r="HH625" s="50"/>
      <c r="HI625" s="50"/>
      <c r="HJ625" s="50"/>
      <c r="HK625" s="50"/>
      <c r="HL625" s="50"/>
      <c r="HM625" s="50"/>
      <c r="HN625" s="50"/>
      <c r="HO625" s="50"/>
      <c r="HP625" s="50"/>
      <c r="HQ625" s="50"/>
      <c r="HR625" s="50"/>
      <c r="HS625" s="50"/>
      <c r="HT625" s="50"/>
      <c r="HU625" s="50"/>
      <c r="HV625" s="50"/>
      <c r="HW625" s="50"/>
      <c r="HX625" s="50"/>
      <c r="HY625" s="50"/>
      <c r="HZ625" s="50"/>
      <c r="IA625" s="50"/>
      <c r="IB625" s="50"/>
      <c r="IC625" s="50"/>
      <c r="ID625" s="50"/>
      <c r="IE625" s="50"/>
      <c r="IF625" s="50"/>
      <c r="IG625" s="50"/>
      <c r="IH625" s="50"/>
      <c r="II625" s="50"/>
      <c r="IJ625" s="50"/>
      <c r="IK625" s="50"/>
      <c r="IL625" s="50"/>
      <c r="IM625" s="50"/>
      <c r="IN625" s="50"/>
      <c r="IO625" s="50"/>
      <c r="IP625" s="50"/>
      <c r="IQ625" s="50"/>
      <c r="IR625" s="50"/>
      <c r="IS625" s="50"/>
      <c r="IT625" s="50"/>
      <c r="IU625" s="50"/>
      <c r="IV625" s="50"/>
    </row>
    <row r="626" spans="1:256" s="249" customFormat="1" x14ac:dyDescent="0.2">
      <c r="A626" s="246"/>
      <c r="B626" s="233"/>
      <c r="C626" s="242"/>
      <c r="D626" s="50"/>
      <c r="E626" s="248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0"/>
      <c r="BQ626" s="50"/>
      <c r="BR626" s="50"/>
      <c r="BS626" s="50"/>
      <c r="BT626" s="50"/>
      <c r="BU626" s="50"/>
      <c r="BV626" s="50"/>
      <c r="BW626" s="50"/>
      <c r="BX626" s="50"/>
      <c r="BY626" s="50"/>
      <c r="BZ626" s="50"/>
      <c r="CA626" s="50"/>
      <c r="CB626" s="50"/>
      <c r="CC626" s="50"/>
      <c r="CD626" s="50"/>
      <c r="CE626" s="50"/>
      <c r="CF626" s="50"/>
      <c r="CG626" s="50"/>
      <c r="CH626" s="50"/>
      <c r="CI626" s="50"/>
      <c r="CJ626" s="50"/>
      <c r="CK626" s="50"/>
      <c r="CL626" s="50"/>
      <c r="CM626" s="50"/>
      <c r="CN626" s="50"/>
      <c r="CO626" s="50"/>
      <c r="CP626" s="50"/>
      <c r="CQ626" s="50"/>
      <c r="CR626" s="50"/>
      <c r="CS626" s="50"/>
      <c r="CT626" s="50"/>
      <c r="CU626" s="50"/>
      <c r="CV626" s="50"/>
      <c r="CW626" s="50"/>
      <c r="CX626" s="50"/>
      <c r="CY626" s="50"/>
      <c r="CZ626" s="50"/>
      <c r="DA626" s="50"/>
      <c r="DB626" s="50"/>
      <c r="DC626" s="50"/>
      <c r="DD626" s="50"/>
      <c r="DE626" s="50"/>
      <c r="DF626" s="50"/>
      <c r="DG626" s="50"/>
      <c r="DH626" s="50"/>
      <c r="DI626" s="50"/>
      <c r="DJ626" s="50"/>
      <c r="DK626" s="50"/>
      <c r="DL626" s="50"/>
      <c r="DM626" s="50"/>
      <c r="DN626" s="50"/>
      <c r="DO626" s="50"/>
      <c r="DP626" s="50"/>
      <c r="DQ626" s="50"/>
      <c r="DR626" s="50"/>
      <c r="DS626" s="50"/>
      <c r="DT626" s="50"/>
      <c r="DU626" s="50"/>
      <c r="DV626" s="50"/>
      <c r="DW626" s="50"/>
      <c r="DX626" s="50"/>
      <c r="DY626" s="50"/>
      <c r="DZ626" s="50"/>
      <c r="EA626" s="50"/>
      <c r="EB626" s="50"/>
      <c r="EC626" s="50"/>
      <c r="ED626" s="50"/>
      <c r="EE626" s="50"/>
      <c r="EF626" s="50"/>
      <c r="EG626" s="50"/>
      <c r="EH626" s="50"/>
      <c r="EI626" s="50"/>
      <c r="EJ626" s="50"/>
      <c r="EK626" s="50"/>
      <c r="EL626" s="50"/>
      <c r="EM626" s="50"/>
      <c r="EN626" s="50"/>
      <c r="EO626" s="50"/>
      <c r="EP626" s="50"/>
      <c r="EQ626" s="50"/>
      <c r="ER626" s="50"/>
      <c r="ES626" s="50"/>
      <c r="ET626" s="50"/>
      <c r="EU626" s="50"/>
      <c r="EV626" s="50"/>
      <c r="EW626" s="50"/>
      <c r="EX626" s="50"/>
      <c r="EY626" s="50"/>
      <c r="EZ626" s="50"/>
      <c r="FA626" s="50"/>
      <c r="FB626" s="50"/>
      <c r="FC626" s="50"/>
      <c r="FD626" s="50"/>
      <c r="FE626" s="50"/>
      <c r="FF626" s="50"/>
      <c r="FG626" s="50"/>
      <c r="FH626" s="50"/>
      <c r="FI626" s="50"/>
      <c r="FJ626" s="50"/>
      <c r="FK626" s="50"/>
      <c r="FL626" s="50"/>
      <c r="FM626" s="50"/>
      <c r="FN626" s="50"/>
      <c r="FO626" s="50"/>
      <c r="FP626" s="50"/>
      <c r="FQ626" s="50"/>
      <c r="FR626" s="50"/>
      <c r="FS626" s="50"/>
      <c r="FT626" s="50"/>
      <c r="FU626" s="50"/>
      <c r="FV626" s="50"/>
      <c r="FW626" s="50"/>
      <c r="FX626" s="50"/>
      <c r="FY626" s="50"/>
      <c r="FZ626" s="50"/>
      <c r="GA626" s="50"/>
      <c r="GB626" s="50"/>
      <c r="GC626" s="50"/>
      <c r="GD626" s="50"/>
      <c r="GE626" s="50"/>
      <c r="GF626" s="50"/>
      <c r="GG626" s="50"/>
      <c r="GH626" s="50"/>
      <c r="GI626" s="50"/>
      <c r="GJ626" s="50"/>
      <c r="GK626" s="50"/>
      <c r="GL626" s="50"/>
      <c r="GM626" s="50"/>
      <c r="GN626" s="50"/>
      <c r="GO626" s="50"/>
      <c r="GP626" s="50"/>
      <c r="GQ626" s="50"/>
      <c r="GR626" s="50"/>
      <c r="GS626" s="50"/>
      <c r="GT626" s="50"/>
      <c r="GU626" s="50"/>
      <c r="GV626" s="50"/>
      <c r="GW626" s="50"/>
      <c r="GX626" s="50"/>
      <c r="GY626" s="50"/>
      <c r="GZ626" s="50"/>
      <c r="HA626" s="50"/>
      <c r="HB626" s="50"/>
      <c r="HC626" s="50"/>
      <c r="HD626" s="50"/>
      <c r="HE626" s="50"/>
      <c r="HF626" s="50"/>
      <c r="HG626" s="50"/>
      <c r="HH626" s="50"/>
      <c r="HI626" s="50"/>
      <c r="HJ626" s="50"/>
      <c r="HK626" s="50"/>
      <c r="HL626" s="50"/>
      <c r="HM626" s="50"/>
      <c r="HN626" s="50"/>
      <c r="HO626" s="50"/>
      <c r="HP626" s="50"/>
      <c r="HQ626" s="50"/>
      <c r="HR626" s="50"/>
      <c r="HS626" s="50"/>
      <c r="HT626" s="50"/>
      <c r="HU626" s="50"/>
      <c r="HV626" s="50"/>
      <c r="HW626" s="50"/>
      <c r="HX626" s="50"/>
      <c r="HY626" s="50"/>
      <c r="HZ626" s="50"/>
      <c r="IA626" s="50"/>
      <c r="IB626" s="50"/>
      <c r="IC626" s="50"/>
      <c r="ID626" s="50"/>
      <c r="IE626" s="50"/>
      <c r="IF626" s="50"/>
      <c r="IG626" s="50"/>
      <c r="IH626" s="50"/>
      <c r="II626" s="50"/>
      <c r="IJ626" s="50"/>
      <c r="IK626" s="50"/>
      <c r="IL626" s="50"/>
      <c r="IM626" s="50"/>
      <c r="IN626" s="50"/>
      <c r="IO626" s="50"/>
      <c r="IP626" s="50"/>
      <c r="IQ626" s="50"/>
      <c r="IR626" s="50"/>
      <c r="IS626" s="50"/>
      <c r="IT626" s="50"/>
      <c r="IU626" s="50"/>
      <c r="IV626" s="50"/>
    </row>
    <row r="627" spans="1:256" s="249" customFormat="1" x14ac:dyDescent="0.2">
      <c r="A627" s="246"/>
      <c r="B627" s="233"/>
      <c r="C627" s="242"/>
      <c r="D627" s="50"/>
      <c r="E627" s="248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50"/>
      <c r="BO627" s="50"/>
      <c r="BP627" s="50"/>
      <c r="BQ627" s="50"/>
      <c r="BR627" s="50"/>
      <c r="BS627" s="50"/>
      <c r="BT627" s="50"/>
      <c r="BU627" s="50"/>
      <c r="BV627" s="50"/>
      <c r="BW627" s="50"/>
      <c r="BX627" s="50"/>
      <c r="BY627" s="50"/>
      <c r="BZ627" s="50"/>
      <c r="CA627" s="50"/>
      <c r="CB627" s="50"/>
      <c r="CC627" s="50"/>
      <c r="CD627" s="50"/>
      <c r="CE627" s="50"/>
      <c r="CF627" s="50"/>
      <c r="CG627" s="50"/>
      <c r="CH627" s="50"/>
      <c r="CI627" s="50"/>
      <c r="CJ627" s="50"/>
      <c r="CK627" s="50"/>
      <c r="CL627" s="50"/>
      <c r="CM627" s="50"/>
      <c r="CN627" s="50"/>
      <c r="CO627" s="50"/>
      <c r="CP627" s="50"/>
      <c r="CQ627" s="50"/>
      <c r="CR627" s="50"/>
      <c r="CS627" s="50"/>
      <c r="CT627" s="50"/>
      <c r="CU627" s="50"/>
      <c r="CV627" s="50"/>
      <c r="CW627" s="50"/>
      <c r="CX627" s="50"/>
      <c r="CY627" s="50"/>
      <c r="CZ627" s="50"/>
      <c r="DA627" s="50"/>
      <c r="DB627" s="50"/>
      <c r="DC627" s="50"/>
      <c r="DD627" s="50"/>
      <c r="DE627" s="50"/>
      <c r="DF627" s="50"/>
      <c r="DG627" s="50"/>
      <c r="DH627" s="50"/>
      <c r="DI627" s="50"/>
      <c r="DJ627" s="50"/>
      <c r="DK627" s="50"/>
      <c r="DL627" s="50"/>
      <c r="DM627" s="50"/>
      <c r="DN627" s="50"/>
      <c r="DO627" s="50"/>
      <c r="DP627" s="50"/>
      <c r="DQ627" s="50"/>
      <c r="DR627" s="50"/>
      <c r="DS627" s="50"/>
      <c r="DT627" s="50"/>
      <c r="DU627" s="50"/>
      <c r="DV627" s="50"/>
      <c r="DW627" s="50"/>
      <c r="DX627" s="50"/>
      <c r="DY627" s="50"/>
      <c r="DZ627" s="50"/>
      <c r="EA627" s="50"/>
      <c r="EB627" s="50"/>
      <c r="EC627" s="50"/>
      <c r="ED627" s="50"/>
      <c r="EE627" s="50"/>
      <c r="EF627" s="50"/>
      <c r="EG627" s="50"/>
      <c r="EH627" s="50"/>
      <c r="EI627" s="50"/>
      <c r="EJ627" s="50"/>
      <c r="EK627" s="50"/>
      <c r="EL627" s="50"/>
      <c r="EM627" s="50"/>
      <c r="EN627" s="50"/>
      <c r="EO627" s="50"/>
      <c r="EP627" s="50"/>
      <c r="EQ627" s="50"/>
      <c r="ER627" s="50"/>
      <c r="ES627" s="50"/>
      <c r="ET627" s="50"/>
      <c r="EU627" s="50"/>
      <c r="EV627" s="50"/>
      <c r="EW627" s="50"/>
      <c r="EX627" s="50"/>
      <c r="EY627" s="50"/>
      <c r="EZ627" s="50"/>
      <c r="FA627" s="50"/>
      <c r="FB627" s="50"/>
      <c r="FC627" s="50"/>
      <c r="FD627" s="50"/>
      <c r="FE627" s="50"/>
      <c r="FF627" s="50"/>
      <c r="FG627" s="50"/>
      <c r="FH627" s="50"/>
      <c r="FI627" s="50"/>
      <c r="FJ627" s="50"/>
      <c r="FK627" s="50"/>
      <c r="FL627" s="50"/>
      <c r="FM627" s="50"/>
      <c r="FN627" s="50"/>
      <c r="FO627" s="50"/>
      <c r="FP627" s="50"/>
      <c r="FQ627" s="50"/>
      <c r="FR627" s="50"/>
      <c r="FS627" s="50"/>
      <c r="FT627" s="50"/>
      <c r="FU627" s="50"/>
      <c r="FV627" s="50"/>
      <c r="FW627" s="50"/>
      <c r="FX627" s="50"/>
      <c r="FY627" s="50"/>
      <c r="FZ627" s="50"/>
      <c r="GA627" s="50"/>
      <c r="GB627" s="50"/>
      <c r="GC627" s="50"/>
      <c r="GD627" s="50"/>
      <c r="GE627" s="50"/>
      <c r="GF627" s="50"/>
      <c r="GG627" s="50"/>
      <c r="GH627" s="50"/>
      <c r="GI627" s="50"/>
      <c r="GJ627" s="50"/>
      <c r="GK627" s="50"/>
      <c r="GL627" s="50"/>
      <c r="GM627" s="50"/>
      <c r="GN627" s="50"/>
      <c r="GO627" s="50"/>
      <c r="GP627" s="50"/>
      <c r="GQ627" s="50"/>
      <c r="GR627" s="50"/>
      <c r="GS627" s="50"/>
      <c r="GT627" s="50"/>
      <c r="GU627" s="50"/>
      <c r="GV627" s="50"/>
      <c r="GW627" s="50"/>
      <c r="GX627" s="50"/>
      <c r="GY627" s="50"/>
      <c r="GZ627" s="50"/>
      <c r="HA627" s="50"/>
      <c r="HB627" s="50"/>
      <c r="HC627" s="50"/>
      <c r="HD627" s="50"/>
      <c r="HE627" s="50"/>
      <c r="HF627" s="50"/>
      <c r="HG627" s="50"/>
      <c r="HH627" s="50"/>
      <c r="HI627" s="50"/>
      <c r="HJ627" s="50"/>
      <c r="HK627" s="50"/>
      <c r="HL627" s="50"/>
      <c r="HM627" s="50"/>
      <c r="HN627" s="50"/>
      <c r="HO627" s="50"/>
      <c r="HP627" s="50"/>
      <c r="HQ627" s="50"/>
      <c r="HR627" s="50"/>
      <c r="HS627" s="50"/>
      <c r="HT627" s="50"/>
      <c r="HU627" s="50"/>
      <c r="HV627" s="50"/>
      <c r="HW627" s="50"/>
      <c r="HX627" s="50"/>
      <c r="HY627" s="50"/>
      <c r="HZ627" s="50"/>
      <c r="IA627" s="50"/>
      <c r="IB627" s="50"/>
      <c r="IC627" s="50"/>
      <c r="ID627" s="50"/>
      <c r="IE627" s="50"/>
      <c r="IF627" s="50"/>
      <c r="IG627" s="50"/>
      <c r="IH627" s="50"/>
      <c r="II627" s="50"/>
      <c r="IJ627" s="50"/>
      <c r="IK627" s="50"/>
      <c r="IL627" s="50"/>
      <c r="IM627" s="50"/>
      <c r="IN627" s="50"/>
      <c r="IO627" s="50"/>
      <c r="IP627" s="50"/>
      <c r="IQ627" s="50"/>
      <c r="IR627" s="50"/>
      <c r="IS627" s="50"/>
      <c r="IT627" s="50"/>
      <c r="IU627" s="50"/>
      <c r="IV627" s="50"/>
    </row>
  </sheetData>
  <pageMargins left="0.25" right="0.25" top="0.95" bottom="0.75" header="0.09" footer="0.3"/>
  <pageSetup scale="76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635"/>
  <sheetViews>
    <sheetView zoomScaleNormal="100" workbookViewId="0">
      <selection activeCell="B67" sqref="B67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bestFit="1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104</v>
      </c>
      <c r="B9" s="232">
        <v>45513</v>
      </c>
      <c r="C9" s="233" t="s">
        <v>82</v>
      </c>
      <c r="D9" s="234">
        <v>488893</v>
      </c>
      <c r="E9" s="235">
        <f>D9</f>
        <v>488893</v>
      </c>
      <c r="F9" s="236"/>
      <c r="G9" s="236"/>
      <c r="H9" s="236">
        <f>E9</f>
        <v>488893</v>
      </c>
    </row>
    <row r="10" spans="1:9" x14ac:dyDescent="0.2">
      <c r="A10" s="231" t="s">
        <v>104</v>
      </c>
      <c r="B10" s="237">
        <v>45541</v>
      </c>
      <c r="C10" s="233" t="s">
        <v>106</v>
      </c>
      <c r="D10" s="234">
        <v>12149</v>
      </c>
      <c r="E10" s="235">
        <f t="shared" ref="E10:E23" si="0">E9+D10</f>
        <v>501042</v>
      </c>
      <c r="F10" s="239"/>
      <c r="G10" s="236">
        <f t="shared" ref="G10:G23" si="1">G9+F10</f>
        <v>0</v>
      </c>
      <c r="H10" s="236">
        <f t="shared" ref="H10:H23" si="2">H9-F10+D10</f>
        <v>501042</v>
      </c>
    </row>
    <row r="11" spans="1:9" x14ac:dyDescent="0.2">
      <c r="A11" s="231" t="s">
        <v>104</v>
      </c>
      <c r="B11" s="232">
        <v>45579</v>
      </c>
      <c r="C11" s="233" t="s">
        <v>122</v>
      </c>
      <c r="D11" s="234">
        <v>171854.06</v>
      </c>
      <c r="E11" s="235">
        <f t="shared" si="0"/>
        <v>672896.06</v>
      </c>
      <c r="F11" s="239"/>
      <c r="G11" s="236">
        <f t="shared" si="1"/>
        <v>0</v>
      </c>
      <c r="H11" s="236">
        <f t="shared" si="2"/>
        <v>672896.06</v>
      </c>
    </row>
    <row r="12" spans="1:9" x14ac:dyDescent="0.2">
      <c r="A12" s="231" t="s">
        <v>104</v>
      </c>
      <c r="B12" s="232">
        <v>45590</v>
      </c>
      <c r="C12" s="233" t="s">
        <v>126</v>
      </c>
      <c r="D12" s="234">
        <v>28577.08</v>
      </c>
      <c r="E12" s="235">
        <f t="shared" si="0"/>
        <v>701473.14</v>
      </c>
      <c r="F12" s="239"/>
      <c r="G12" s="236">
        <f t="shared" si="1"/>
        <v>0</v>
      </c>
      <c r="H12" s="236">
        <f t="shared" si="2"/>
        <v>701473.14</v>
      </c>
    </row>
    <row r="13" spans="1:9" x14ac:dyDescent="0.2">
      <c r="A13" s="231" t="s">
        <v>138</v>
      </c>
      <c r="B13" s="232">
        <v>45618</v>
      </c>
      <c r="C13" s="233" t="s">
        <v>139</v>
      </c>
      <c r="D13" s="235"/>
      <c r="E13" s="235">
        <f t="shared" si="0"/>
        <v>701473.14</v>
      </c>
      <c r="F13" s="238">
        <v>266030.42</v>
      </c>
      <c r="G13" s="236">
        <f t="shared" si="1"/>
        <v>266030.42</v>
      </c>
      <c r="H13" s="236">
        <f t="shared" si="2"/>
        <v>435442.72000000003</v>
      </c>
      <c r="I13" s="239">
        <v>14001.6</v>
      </c>
    </row>
    <row r="14" spans="1:9" x14ac:dyDescent="0.2">
      <c r="A14" s="231" t="s">
        <v>104</v>
      </c>
      <c r="B14" s="232">
        <v>45618</v>
      </c>
      <c r="C14" s="233" t="s">
        <v>140</v>
      </c>
      <c r="D14" s="234">
        <v>21482.959999999999</v>
      </c>
      <c r="E14" s="235">
        <f t="shared" si="0"/>
        <v>722956.1</v>
      </c>
      <c r="F14" s="236"/>
      <c r="G14" s="236">
        <f t="shared" si="1"/>
        <v>266030.42</v>
      </c>
      <c r="H14" s="236">
        <f t="shared" si="2"/>
        <v>456925.68000000005</v>
      </c>
    </row>
    <row r="15" spans="1:9" x14ac:dyDescent="0.2">
      <c r="A15" s="231" t="s">
        <v>154</v>
      </c>
      <c r="B15" s="232">
        <v>45637</v>
      </c>
      <c r="C15" s="233" t="s">
        <v>155</v>
      </c>
      <c r="D15" s="235"/>
      <c r="E15" s="235">
        <f t="shared" si="0"/>
        <v>722956.1</v>
      </c>
      <c r="F15" s="238">
        <v>162253.95000000001</v>
      </c>
      <c r="G15" s="236">
        <f t="shared" si="1"/>
        <v>428284.37</v>
      </c>
      <c r="H15" s="236">
        <f t="shared" si="2"/>
        <v>294671.73000000004</v>
      </c>
      <c r="I15" s="239">
        <f>I13+8539.68</f>
        <v>22541.279999999999</v>
      </c>
    </row>
    <row r="16" spans="1:9" x14ac:dyDescent="0.2">
      <c r="A16" s="231" t="s">
        <v>104</v>
      </c>
      <c r="B16" s="232">
        <v>45637</v>
      </c>
      <c r="C16" s="233" t="s">
        <v>157</v>
      </c>
      <c r="D16" s="234">
        <v>0</v>
      </c>
      <c r="E16" s="235">
        <f t="shared" si="0"/>
        <v>722956.1</v>
      </c>
      <c r="F16" s="239"/>
      <c r="G16" s="236">
        <f t="shared" si="1"/>
        <v>428284.37</v>
      </c>
      <c r="H16" s="236">
        <f t="shared" si="2"/>
        <v>294671.73000000004</v>
      </c>
    </row>
    <row r="17" spans="1:9" x14ac:dyDescent="0.2">
      <c r="A17" s="231" t="s">
        <v>176</v>
      </c>
      <c r="B17" s="232">
        <v>45664</v>
      </c>
      <c r="C17" s="233" t="s">
        <v>177</v>
      </c>
      <c r="D17" s="235"/>
      <c r="E17" s="235">
        <f t="shared" si="0"/>
        <v>722956.1</v>
      </c>
      <c r="F17" s="238">
        <v>72396.160000000003</v>
      </c>
      <c r="G17" s="236">
        <f t="shared" si="1"/>
        <v>500680.53</v>
      </c>
      <c r="H17" s="236">
        <f t="shared" si="2"/>
        <v>222275.57000000004</v>
      </c>
      <c r="I17" s="239">
        <f>I15+3810.33</f>
        <v>26351.61</v>
      </c>
    </row>
    <row r="18" spans="1:9" x14ac:dyDescent="0.2">
      <c r="A18" s="231" t="s">
        <v>104</v>
      </c>
      <c r="B18" s="232">
        <v>45693</v>
      </c>
      <c r="C18" s="233" t="s">
        <v>197</v>
      </c>
      <c r="D18" s="240">
        <v>-156553.23000000001</v>
      </c>
      <c r="E18" s="235">
        <f t="shared" si="0"/>
        <v>566402.87</v>
      </c>
      <c r="F18" s="238"/>
      <c r="G18" s="236">
        <f t="shared" si="1"/>
        <v>500680.53</v>
      </c>
      <c r="H18" s="236">
        <f t="shared" si="2"/>
        <v>65722.340000000026</v>
      </c>
    </row>
    <row r="19" spans="1:9" x14ac:dyDescent="0.2">
      <c r="A19" s="231" t="s">
        <v>203</v>
      </c>
      <c r="B19" s="232">
        <v>45705</v>
      </c>
      <c r="C19" s="233" t="s">
        <v>204</v>
      </c>
      <c r="D19" s="235"/>
      <c r="E19" s="235">
        <f t="shared" si="0"/>
        <v>566402.87</v>
      </c>
      <c r="F19" s="238">
        <v>10933.87</v>
      </c>
      <c r="G19" s="236">
        <f t="shared" si="1"/>
        <v>511614.4</v>
      </c>
      <c r="H19" s="236">
        <f t="shared" si="2"/>
        <v>54788.470000000023</v>
      </c>
      <c r="I19" s="239">
        <f>I17+575.47</f>
        <v>26927.08</v>
      </c>
    </row>
    <row r="20" spans="1:9" x14ac:dyDescent="0.2">
      <c r="A20" s="231" t="s">
        <v>245</v>
      </c>
      <c r="B20" s="232">
        <v>45854</v>
      </c>
      <c r="C20" s="233" t="s">
        <v>248</v>
      </c>
      <c r="D20" s="240"/>
      <c r="E20" s="235">
        <f t="shared" si="0"/>
        <v>566402.87</v>
      </c>
      <c r="F20" s="238">
        <v>17555.62</v>
      </c>
      <c r="G20" s="236">
        <f t="shared" si="1"/>
        <v>529170.02</v>
      </c>
      <c r="H20" s="236">
        <f t="shared" si="2"/>
        <v>37232.85000000002</v>
      </c>
      <c r="I20" s="239">
        <f>I19+923.98</f>
        <v>27851.06</v>
      </c>
    </row>
    <row r="21" spans="1:9" x14ac:dyDescent="0.2">
      <c r="A21" s="231" t="s">
        <v>246</v>
      </c>
      <c r="B21" s="232">
        <v>45862</v>
      </c>
      <c r="C21" s="233" t="s">
        <v>247</v>
      </c>
      <c r="D21" s="240"/>
      <c r="E21" s="235">
        <f t="shared" si="0"/>
        <v>566402.87</v>
      </c>
      <c r="F21" s="238">
        <v>609.61</v>
      </c>
      <c r="G21" s="236">
        <f t="shared" si="1"/>
        <v>529779.63</v>
      </c>
      <c r="H21" s="236">
        <f t="shared" si="2"/>
        <v>36623.24000000002</v>
      </c>
      <c r="I21" s="239">
        <f>I20+32.09</f>
        <v>27883.15</v>
      </c>
    </row>
    <row r="22" spans="1:9" x14ac:dyDescent="0.2">
      <c r="A22" s="231" t="s">
        <v>251</v>
      </c>
      <c r="B22" s="232">
        <v>45887</v>
      </c>
      <c r="C22" s="233" t="s">
        <v>252</v>
      </c>
      <c r="D22" s="240">
        <v>-8740.09</v>
      </c>
      <c r="E22" s="235">
        <f t="shared" si="0"/>
        <v>557662.78</v>
      </c>
      <c r="F22" s="239">
        <v>27883.15</v>
      </c>
      <c r="G22" s="236">
        <f t="shared" si="1"/>
        <v>557662.78</v>
      </c>
      <c r="H22" s="236">
        <f t="shared" si="2"/>
        <v>1.8189894035458565E-11</v>
      </c>
      <c r="I22" s="239"/>
    </row>
    <row r="23" spans="1:9" x14ac:dyDescent="0.2">
      <c r="A23" s="231"/>
      <c r="B23" s="232"/>
      <c r="C23" s="241"/>
      <c r="D23" s="235"/>
      <c r="E23" s="235">
        <f t="shared" si="0"/>
        <v>557662.78</v>
      </c>
      <c r="F23" s="236"/>
      <c r="G23" s="236">
        <f t="shared" si="1"/>
        <v>557662.78</v>
      </c>
      <c r="H23" s="236">
        <f t="shared" si="2"/>
        <v>1.8189894035458565E-11</v>
      </c>
    </row>
    <row r="24" spans="1:9" x14ac:dyDescent="0.2">
      <c r="A24" s="231"/>
      <c r="D24" s="236"/>
      <c r="E24" s="236"/>
      <c r="F24" s="236"/>
      <c r="G24" s="236"/>
      <c r="H24" s="236"/>
    </row>
    <row r="25" spans="1:9" ht="13.5" thickBot="1" x14ac:dyDescent="0.25">
      <c r="A25" s="231"/>
      <c r="B25" s="243"/>
      <c r="C25" s="244" t="s">
        <v>28</v>
      </c>
      <c r="D25" s="245">
        <f>SUM(D9:D24)</f>
        <v>557662.78</v>
      </c>
      <c r="E25" s="245"/>
      <c r="F25" s="245">
        <f>SUM(F9:F24)</f>
        <v>557662.78</v>
      </c>
      <c r="G25" s="245"/>
      <c r="H25" s="245">
        <f>D25-F25</f>
        <v>0</v>
      </c>
      <c r="I25" s="44" t="s">
        <v>147</v>
      </c>
    </row>
    <row r="26" spans="1:9" ht="13.5" thickTop="1" x14ac:dyDescent="0.2">
      <c r="D26" s="236"/>
      <c r="E26" s="236"/>
      <c r="F26" s="236"/>
      <c r="G26" s="236"/>
      <c r="H26" s="236"/>
    </row>
    <row r="27" spans="1:9" x14ac:dyDescent="0.2">
      <c r="D27" s="236"/>
      <c r="E27" s="236"/>
      <c r="F27" s="236"/>
      <c r="G27" s="236"/>
      <c r="H27" s="236"/>
    </row>
    <row r="28" spans="1:9" x14ac:dyDescent="0.2">
      <c r="C28" s="242" t="s">
        <v>105</v>
      </c>
      <c r="D28" s="236">
        <v>147881</v>
      </c>
      <c r="E28" s="236"/>
      <c r="F28" s="236">
        <f>96567.83+43919.12+7394.05</f>
        <v>147881</v>
      </c>
      <c r="G28" s="236"/>
      <c r="H28" s="236">
        <f>D28-F28</f>
        <v>0</v>
      </c>
    </row>
    <row r="29" spans="1:9" x14ac:dyDescent="0.2">
      <c r="C29" s="242" t="s">
        <v>84</v>
      </c>
      <c r="D29" s="236">
        <f>267669-33726.38</f>
        <v>233942.62</v>
      </c>
      <c r="E29" s="236"/>
      <c r="F29" s="236">
        <v>233942.62</v>
      </c>
      <c r="G29" s="236"/>
      <c r="H29" s="236">
        <f t="shared" ref="H29:H38" si="3">D29-F29</f>
        <v>0</v>
      </c>
    </row>
    <row r="30" spans="1:9" x14ac:dyDescent="0.2">
      <c r="C30" s="242" t="s">
        <v>85</v>
      </c>
      <c r="D30" s="236">
        <f>37989-688.75</f>
        <v>37300.25</v>
      </c>
      <c r="E30" s="236"/>
      <c r="F30" s="236">
        <v>37300.25</v>
      </c>
      <c r="G30" s="236"/>
      <c r="H30" s="236">
        <f t="shared" si="3"/>
        <v>0</v>
      </c>
    </row>
    <row r="31" spans="1:9" x14ac:dyDescent="0.2">
      <c r="C31" s="242" t="s">
        <v>86</v>
      </c>
      <c r="D31" s="236">
        <v>9200</v>
      </c>
      <c r="E31" s="236"/>
      <c r="F31" s="236">
        <v>9200</v>
      </c>
      <c r="G31" s="236"/>
      <c r="H31" s="236">
        <f t="shared" si="3"/>
        <v>0</v>
      </c>
    </row>
    <row r="32" spans="1:9" x14ac:dyDescent="0.2">
      <c r="C32" s="242" t="s">
        <v>87</v>
      </c>
      <c r="D32" s="236">
        <f>26154-22203.62</f>
        <v>3950.380000000001</v>
      </c>
      <c r="E32" s="236"/>
      <c r="F32" s="236">
        <v>3950.38</v>
      </c>
      <c r="G32" s="236"/>
      <c r="H32" s="236">
        <f t="shared" si="3"/>
        <v>0</v>
      </c>
    </row>
    <row r="33" spans="3:8" x14ac:dyDescent="0.2">
      <c r="C33" s="242" t="s">
        <v>106</v>
      </c>
      <c r="D33" s="236">
        <f>12149-12149</f>
        <v>0</v>
      </c>
      <c r="E33" s="236"/>
      <c r="F33" s="236"/>
      <c r="G33" s="236"/>
      <c r="H33" s="236">
        <f t="shared" si="3"/>
        <v>0</v>
      </c>
    </row>
    <row r="34" spans="3:8" x14ac:dyDescent="0.2">
      <c r="C34" s="242" t="s">
        <v>122</v>
      </c>
      <c r="D34" s="236">
        <f>171854.06-57974.87</f>
        <v>113879.19</v>
      </c>
      <c r="E34" s="236"/>
      <c r="F34" s="236">
        <v>113879.19</v>
      </c>
      <c r="G34" s="236"/>
      <c r="H34" s="236">
        <f t="shared" si="3"/>
        <v>0</v>
      </c>
    </row>
    <row r="35" spans="3:8" x14ac:dyDescent="0.2">
      <c r="C35" s="242" t="s">
        <v>126</v>
      </c>
      <c r="D35" s="236">
        <f>28577.08-28577.08</f>
        <v>0</v>
      </c>
      <c r="E35" s="236"/>
      <c r="F35" s="236"/>
      <c r="G35" s="236"/>
      <c r="H35" s="236">
        <f t="shared" si="3"/>
        <v>0</v>
      </c>
    </row>
    <row r="36" spans="3:8" x14ac:dyDescent="0.2">
      <c r="C36" s="242" t="s">
        <v>140</v>
      </c>
      <c r="D36" s="236">
        <f>21482.96-9973.62</f>
        <v>11509.339999999998</v>
      </c>
      <c r="E36" s="236"/>
      <c r="F36" s="236">
        <v>11509.34</v>
      </c>
      <c r="G36" s="236"/>
      <c r="H36" s="236">
        <f t="shared" si="3"/>
        <v>0</v>
      </c>
    </row>
    <row r="37" spans="3:8" x14ac:dyDescent="0.2">
      <c r="C37" s="242" t="s">
        <v>196</v>
      </c>
      <c r="D37" s="236">
        <v>0</v>
      </c>
      <c r="E37" s="236"/>
      <c r="F37" s="236"/>
      <c r="G37" s="236"/>
      <c r="H37" s="236">
        <f t="shared" si="3"/>
        <v>0</v>
      </c>
    </row>
    <row r="38" spans="3:8" x14ac:dyDescent="0.2">
      <c r="C38" s="242" t="s">
        <v>197</v>
      </c>
      <c r="D38" s="249">
        <f>-156553.23+156553.23</f>
        <v>0</v>
      </c>
      <c r="E38" s="236"/>
      <c r="F38" s="236"/>
      <c r="G38" s="236"/>
      <c r="H38" s="249">
        <f t="shared" si="3"/>
        <v>0</v>
      </c>
    </row>
    <row r="39" spans="3:8" ht="13.5" thickBot="1" x14ac:dyDescent="0.25">
      <c r="C39" s="247" t="s">
        <v>225</v>
      </c>
      <c r="D39" s="267">
        <f>SUM(D28:D38)</f>
        <v>557662.77999999991</v>
      </c>
      <c r="E39" s="236"/>
      <c r="F39" s="267">
        <f>SUM(F28:F38)</f>
        <v>557662.77999999991</v>
      </c>
      <c r="G39" s="236"/>
      <c r="H39" s="267">
        <f>SUM(H28:H38)</f>
        <v>0</v>
      </c>
    </row>
    <row r="40" spans="3:8" ht="13.5" thickTop="1" x14ac:dyDescent="0.2">
      <c r="E40" s="248"/>
    </row>
    <row r="41" spans="3:8" x14ac:dyDescent="0.2">
      <c r="E41" s="248"/>
    </row>
    <row r="42" spans="3:8" x14ac:dyDescent="0.2">
      <c r="E42" s="248"/>
    </row>
    <row r="43" spans="3:8" x14ac:dyDescent="0.2">
      <c r="E43" s="248"/>
    </row>
    <row r="44" spans="3:8" x14ac:dyDescent="0.2">
      <c r="E44" s="248"/>
    </row>
    <row r="45" spans="3:8" x14ac:dyDescent="0.2">
      <c r="E45" s="248"/>
    </row>
    <row r="46" spans="3:8" x14ac:dyDescent="0.2">
      <c r="E46" s="248"/>
    </row>
    <row r="47" spans="3:8" x14ac:dyDescent="0.2">
      <c r="E47" s="248"/>
    </row>
    <row r="48" spans="3:8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  <row r="629" spans="5:5" x14ac:dyDescent="0.2">
      <c r="E629" s="248"/>
    </row>
    <row r="630" spans="5:5" x14ac:dyDescent="0.2">
      <c r="E630" s="248"/>
    </row>
    <row r="631" spans="5:5" x14ac:dyDescent="0.2">
      <c r="E631" s="248"/>
    </row>
    <row r="632" spans="5:5" x14ac:dyDescent="0.2">
      <c r="E632" s="248"/>
    </row>
    <row r="633" spans="5:5" x14ac:dyDescent="0.2">
      <c r="E633" s="248"/>
    </row>
    <row r="634" spans="5:5" x14ac:dyDescent="0.2">
      <c r="E634" s="248"/>
    </row>
    <row r="635" spans="5:5" x14ac:dyDescent="0.2">
      <c r="E635" s="248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628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110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113</v>
      </c>
      <c r="B9" s="232">
        <v>45513</v>
      </c>
      <c r="C9" s="233" t="s">
        <v>82</v>
      </c>
      <c r="D9" s="234">
        <v>20358.400000000001</v>
      </c>
      <c r="E9" s="235">
        <f>D9</f>
        <v>20358.400000000001</v>
      </c>
      <c r="F9" s="236"/>
      <c r="G9" s="236"/>
      <c r="H9" s="236">
        <f>E9</f>
        <v>20358.400000000001</v>
      </c>
    </row>
    <row r="10" spans="1:9" x14ac:dyDescent="0.2">
      <c r="A10" s="231" t="s">
        <v>145</v>
      </c>
      <c r="B10" s="237">
        <v>45631</v>
      </c>
      <c r="C10" s="233" t="s">
        <v>144</v>
      </c>
      <c r="D10" s="234"/>
      <c r="E10" s="235">
        <f t="shared" ref="E10:E21" si="0">E9+D10</f>
        <v>20358.400000000001</v>
      </c>
      <c r="F10" s="238">
        <v>16878.509999999998</v>
      </c>
      <c r="G10" s="236">
        <f t="shared" ref="G10:G21" si="1">G9+F10</f>
        <v>16878.509999999998</v>
      </c>
      <c r="H10" s="236">
        <f t="shared" ref="H10:H21" si="2">H9-F10+D10</f>
        <v>3479.8900000000031</v>
      </c>
      <c r="I10" s="239">
        <v>888.34</v>
      </c>
    </row>
    <row r="11" spans="1:9" x14ac:dyDescent="0.2">
      <c r="A11" s="231" t="s">
        <v>163</v>
      </c>
      <c r="B11" s="232">
        <v>45660</v>
      </c>
      <c r="C11" s="233" t="s">
        <v>162</v>
      </c>
      <c r="D11" s="240">
        <v>-2591.5500000000002</v>
      </c>
      <c r="E11" s="235">
        <f t="shared" si="0"/>
        <v>17766.850000000002</v>
      </c>
      <c r="F11" s="239">
        <v>888.34</v>
      </c>
      <c r="G11" s="236">
        <f t="shared" si="1"/>
        <v>17766.849999999999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35"/>
      <c r="E12" s="235">
        <f t="shared" si="0"/>
        <v>17766.850000000002</v>
      </c>
      <c r="F12" s="239"/>
      <c r="G12" s="236">
        <f t="shared" si="1"/>
        <v>17766.849999999999</v>
      </c>
      <c r="H12" s="236">
        <f t="shared" si="2"/>
        <v>0</v>
      </c>
      <c r="I12" s="236"/>
    </row>
    <row r="13" spans="1:9" x14ac:dyDescent="0.2">
      <c r="A13" s="231"/>
      <c r="B13" s="232"/>
      <c r="C13" s="233"/>
      <c r="D13" s="235"/>
      <c r="E13" s="235">
        <f t="shared" si="0"/>
        <v>17766.850000000002</v>
      </c>
      <c r="F13" s="239"/>
      <c r="G13" s="236">
        <f t="shared" si="1"/>
        <v>17766.849999999999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17766.850000000002</v>
      </c>
      <c r="F14" s="236"/>
      <c r="G14" s="236">
        <f t="shared" si="1"/>
        <v>17766.849999999999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17766.850000000002</v>
      </c>
      <c r="F15" s="239"/>
      <c r="G15" s="236">
        <f t="shared" si="1"/>
        <v>17766.849999999999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17766.850000000002</v>
      </c>
      <c r="F16" s="239"/>
      <c r="G16" s="236">
        <f t="shared" si="1"/>
        <v>17766.849999999999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17766.850000000002</v>
      </c>
      <c r="F17" s="239"/>
      <c r="G17" s="236">
        <f t="shared" si="1"/>
        <v>17766.849999999999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17766.850000000002</v>
      </c>
      <c r="F18" s="239"/>
      <c r="G18" s="236">
        <f t="shared" si="1"/>
        <v>17766.849999999999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17766.850000000002</v>
      </c>
      <c r="F19" s="236"/>
      <c r="G19" s="236">
        <f t="shared" si="1"/>
        <v>17766.849999999999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17766.850000000002</v>
      </c>
      <c r="F20" s="236"/>
      <c r="G20" s="236">
        <f t="shared" si="1"/>
        <v>17766.849999999999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17766.850000000002</v>
      </c>
      <c r="F21" s="236"/>
      <c r="G21" s="236">
        <f t="shared" si="1"/>
        <v>17766.849999999999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17766.850000000002</v>
      </c>
      <c r="E23" s="245"/>
      <c r="F23" s="245">
        <f>SUM(F9:F22)</f>
        <v>17766.849999999999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Language</vt:lpstr>
      <vt:lpstr>FINANCIAL</vt:lpstr>
      <vt:lpstr>RECAP #9420.00</vt:lpstr>
      <vt:lpstr>#9420.00 Neumann Brothers</vt:lpstr>
      <vt:lpstr>#9420.00 PM TIME</vt:lpstr>
      <vt:lpstr>#9420.00 Misc</vt:lpstr>
      <vt:lpstr>#9420.00 Samuels Group</vt:lpstr>
      <vt:lpstr>#9420.00 Neumann Brothers (2)</vt:lpstr>
      <vt:lpstr>#9420.00 MTS Contracting</vt:lpstr>
      <vt:lpstr>#9420.00 MTS Contracting (2)</vt:lpstr>
      <vt:lpstr>#9420.00 Samuels Group (2)</vt:lpstr>
      <vt:lpstr>#9420.00 OPN Architects</vt:lpstr>
      <vt:lpstr>#9420.00 MTS Contracting (3)</vt:lpstr>
      <vt:lpstr>#9420.00 Neumann Brothers (3)</vt:lpstr>
      <vt:lpstr>RECAP #XXXX.XX</vt:lpstr>
      <vt:lpstr>#XXXX.XX Vendor A</vt:lpstr>
      <vt:lpstr>#XXXX.XX PM TIME</vt:lpstr>
      <vt:lpstr>#XXXX.XX Misc</vt:lpstr>
      <vt:lpstr>'#XXXX.XX Misc'!Print_Area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2026-01-02T14:09:27Z</cp:lastPrinted>
  <dcterms:created xsi:type="dcterms:W3CDTF">2015-06-05T18:17:20Z</dcterms:created>
  <dcterms:modified xsi:type="dcterms:W3CDTF">2026-01-02T14:13:43Z</dcterms:modified>
</cp:coreProperties>
</file>