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F160E9C7-A5E8-4B22-8D6C-974B0CC8AC0F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#9420.00 MTS Contracting (3)" sheetId="19" r:id="rId13"/>
    <sheet name="RECAP #XXXX.XX" sheetId="2" r:id="rId14"/>
    <sheet name="#XXXX.XX Vendor A" sheetId="3" r:id="rId15"/>
    <sheet name="#XXXX.XX PM TIME" sheetId="4" r:id="rId16"/>
    <sheet name="#XXXX.XX Misc" sheetId="5" r:id="rId1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G28" i="10" l="1"/>
  <c r="I28" i="10" s="1"/>
  <c r="I29" i="10" s="1"/>
  <c r="I30" i="10" s="1"/>
  <c r="G29" i="10"/>
  <c r="F28" i="10"/>
  <c r="F29" i="10" s="1"/>
  <c r="F30" i="10" s="1"/>
  <c r="H28" i="10" l="1"/>
  <c r="H29" i="10" s="1"/>
  <c r="H30" i="10" s="1"/>
  <c r="D28" i="19"/>
  <c r="H27" i="19"/>
  <c r="H26" i="19"/>
  <c r="H28" i="19" s="1"/>
  <c r="F19" i="8"/>
  <c r="E19" i="8"/>
  <c r="D19" i="8"/>
  <c r="F23" i="19"/>
  <c r="D23" i="19"/>
  <c r="H23" i="19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A6" i="19"/>
  <c r="D3" i="19"/>
  <c r="A3" i="19"/>
  <c r="A2" i="19"/>
  <c r="A1" i="19"/>
  <c r="F31" i="16"/>
  <c r="F29" i="16"/>
  <c r="F28" i="16"/>
  <c r="F26" i="16"/>
  <c r="F28" i="19" l="1"/>
  <c r="H9" i="19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E15" i="6"/>
  <c r="E9" i="10" l="1"/>
  <c r="G27" i="10" l="1"/>
  <c r="G26" i="10"/>
  <c r="F28" i="17" l="1"/>
  <c r="F26" i="17"/>
  <c r="G25" i="10" l="1"/>
  <c r="G24" i="10"/>
  <c r="A1" i="11" l="1"/>
  <c r="G22" i="10" l="1"/>
  <c r="G23" i="10"/>
  <c r="H37" i="13" l="1"/>
  <c r="F37" i="13"/>
  <c r="F34" i="13" l="1"/>
  <c r="I19" i="13"/>
  <c r="D37" i="13" l="1"/>
  <c r="H36" i="13"/>
  <c r="H35" i="13"/>
  <c r="D30" i="9" l="1"/>
  <c r="D28" i="9"/>
  <c r="D27" i="9"/>
  <c r="D26" i="9"/>
  <c r="F30" i="9"/>
  <c r="F29" i="9"/>
  <c r="F28" i="9"/>
  <c r="F27" i="9"/>
  <c r="F26" i="9"/>
  <c r="D18" i="8" l="1"/>
  <c r="H29" i="17"/>
  <c r="H30" i="17"/>
  <c r="H31" i="17"/>
  <c r="D32" i="17"/>
  <c r="F32" i="17"/>
  <c r="H28" i="17"/>
  <c r="H27" i="17"/>
  <c r="H26" i="17"/>
  <c r="H32" i="17" s="1"/>
  <c r="F23" i="17"/>
  <c r="E18" i="8" s="1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23" i="17" l="1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D17" i="8" l="1"/>
  <c r="D35" i="16"/>
  <c r="F33" i="16"/>
  <c r="D33" i="16"/>
  <c r="H32" i="16"/>
  <c r="H31" i="16"/>
  <c r="H28" i="16"/>
  <c r="D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F26" i="13" l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32" i="10" s="1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32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1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F10" i="10" l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E12" i="8"/>
  <c r="F12" i="8" s="1"/>
  <c r="H23" i="13"/>
  <c r="F14" i="8" s="1"/>
  <c r="H23" i="15"/>
  <c r="F16" i="8" s="1"/>
  <c r="H23" i="9"/>
  <c r="F10" i="8" s="1"/>
  <c r="F14" i="2"/>
  <c r="G14" i="2"/>
  <c r="E11" i="8"/>
  <c r="I32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1" i="8" s="1"/>
  <c r="G21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E21" i="8" l="1"/>
  <c r="I15" i="6" s="1"/>
  <c r="I40" i="6" s="1"/>
  <c r="H15" i="6"/>
  <c r="H40" i="6" s="1"/>
  <c r="J45" i="6" s="1"/>
  <c r="K45" i="6" s="1"/>
  <c r="K46" i="6" s="1"/>
  <c r="F21" i="8" l="1"/>
  <c r="J15" i="6" s="1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<sst xmlns="http://schemas.openxmlformats.org/spreadsheetml/2006/main" count="483" uniqueCount="231">
  <si>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</si>
  <si>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</si>
  <si>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</si>
  <si>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</si>
  <si>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</si>
  <si>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</si>
  <si>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</si>
  <si>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</si>
  <si>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</si>
  <si>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</si>
  <si>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</si>
  <si>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</si>
  <si>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</si>
  <si>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</si>
  <si>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</si>
  <si>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</si>
  <si>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</si>
  <si>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</si>
  <si>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</si>
  <si>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</si>
  <si>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</si>
  <si>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</si>
  <si>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</si>
  <si>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</si>
  <si>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</si>
  <si>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</si>
  <si>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</si>
  <si>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</si>
  <si>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</si>
  <si>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</si>
  <si>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</si>
  <si>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</si>
  <si>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</si>
  <si>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</si>
  <si>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</si>
  <si>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</si>
  <si>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</si>
  <si>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</si>
  <si>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</si>
  <si>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</si>
  <si>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</si>
  <si>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</si>
  <si>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</si>
  <si>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</si>
  <si>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</si>
  <si>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</si>
  <si>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</si>
  <si>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</si>
  <si>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</si>
  <si>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</si>
  <si>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</si>
  <si>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</si>
  <si>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</si>
  <si>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</si>
  <si>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</si>
  <si>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</si>
  <si>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</si>
  <si>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</si>
  <si>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</si>
  <si>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</si>
  <si>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</si>
  <si>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</si>
  <si>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</si>
  <si>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</si>
  <si>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</si>
  <si>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</si>
  <si>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</si>
  <si>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</si>
  <si>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</si>
  <si>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</si>
  <si>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</si>
  <si>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</si>
  <si>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</si>
  <si>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</si>
  <si>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</si>
  <si>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</si>
  <si>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</si>
  <si>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</si>
  <si>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</si>
  <si>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</si>
  <si>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</si>
  <si>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</si>
  <si>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</si>
  <si>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</si>
  <si>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</si>
  <si>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</si>
  <si>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</si>
  <si>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</si>
  <si>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</si>
  <si>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</si>
  <si>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</si>
  <si>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</si>
  <si>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</si>
  <si>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</si>
  <si>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</si>
  <si>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</si>
  <si>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</si>
  <si>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</si>
  <si>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</si>
  <si>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</si>
  <si>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</si>
  <si>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</si>
  <si>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</si>
  <si>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</si>
  <si>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</si>
  <si>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</si>
  <si>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</si>
  <si>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</si>
  <si>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</si>
  <si>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</si>
  <si>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</si>
  <si>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</si>
  <si>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</si>
  <si>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</si>
  <si>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</si>
  <si>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</si>
  <si>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</si>
  <si>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</si>
  <si>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</si>
  <si>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</si>
  <si>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</si>
  <si>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</si>
  <si>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</si>
  <si>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</si>
  <si>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</si>
  <si>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</si>
  <si>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</si>
  <si>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</si>
  <si>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</si>
  <si>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</si>
  <si>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</si>
  <si>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</si>
  <si>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</si>
  <si>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</si>
  <si>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</si>
  <si>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</si>
  <si>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</si>
  <si>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</si>
  <si>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</si>
  <si>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</si>
  <si>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</si>
  <si>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</si>
  <si>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</si>
  <si>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</si>
  <si>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</si>
  <si>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</si>
  <si>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</si>
  <si>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</si>
  <si>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</si>
  <si>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</si>
  <si>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</si>
  <si>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</si>
  <si>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</si>
  <si>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</si>
  <si>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</si>
  <si>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</si>
  <si>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</si>
  <si>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</si>
  <si>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</si>
  <si>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</si>
  <si>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</si>
  <si>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</si>
  <si>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</si>
  <si>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</si>
  <si>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</si>
  <si>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</si>
  <si>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</si>
  <si>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</si>
  <si>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</si>
  <si>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</si>
  <si>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</si>
  <si>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</si>
  <si>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</si>
  <si>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</si>
  <si>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</si>
  <si>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</si>
  <si>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</si>
  <si>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</si>
  <si>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</si>
  <si>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</si>
  <si>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</si>
  <si>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</si>
  <si>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</si>
  <si>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</si>
  <si>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</si>
  <si>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</si>
  <si>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</si>
  <si>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</si>
  <si>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</si>
  <si>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</si>
  <si>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</si>
  <si>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</si>
  <si>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</si>
  <si>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</si>
  <si>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</si>
  <si>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</si>
  <si>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</si>
  <si>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</si>
  <si>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</si>
  <si>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</si>
  <si>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</si>
  <si>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</si>
  <si>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</si>
  <si>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</si>
  <si>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</si>
  <si>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</si>
  <si>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</si>
  <si>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</si>
  <si>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</si>
  <si>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</si>
  <si>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</si>
  <si>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</si>
  <si>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</si>
  <si>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</si>
  <si>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</si>
  <si>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</si>
  <si>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</si>
  <si>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</si>
  <si>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</si>
  <si>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</si>
  <si>
    <t>PRC 3352500PD3910</t>
  </si>
  <si>
    <t>Inv. 7747.04942000</t>
  </si>
  <si>
    <t>MTS Contracting (3)</t>
  </si>
  <si>
    <t>PO 33525128900</t>
  </si>
  <si>
    <t>Mason</t>
  </si>
  <si>
    <t>Total:</t>
  </si>
  <si>
    <t>Grand Total:</t>
  </si>
  <si>
    <t>Shipping Code 035</t>
  </si>
  <si>
    <t>IET DAS202510115300001</t>
  </si>
  <si>
    <t>Finance Support for April 01-30, 2025</t>
  </si>
  <si>
    <t>DAS Support for April 01-30,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</si>
</sst>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6" fillId="0" borderId="0" xfId="0" applyFont="1"/>
    <xf numFmtId="40" fontId="5" fillId="0" borderId="0" xfId="4" applyNumberFormat="1" applyFont="1" applyAlignment="1">
      <alignment horizontal="left"/>
    </xf>
    <xf numFmtId="164" fontId="11" fillId="0" borderId="0" xfId="4" applyNumberFormat="1" applyFont="1" applyBorder="1"/>
    <xf numFmtId="40" fontId="11" fillId="0" borderId="0" xfId="4" applyNumberFormat="1" applyFont="1" applyBorder="1"/>
    <xf numFmtId="4" fontId="28" fillId="0" borderId="0" xfId="4" applyNumberFormat="1" applyFont="1" applyAlignment="1">
      <alignment horizontal="right"/>
    </xf>
    <xf numFmtId="4" fontId="23" fillId="0" borderId="0" xfId="4" applyNumberFormat="1" applyFont="1"/>
    <xf numFmtId="0" fontId="0" fillId="7" borderId="0" xfId="0" applyFill="1"/>
    <xf numFmtId="0" fontId="37" fillId="7" borderId="0" xfId="0" applyFont="1" applyFill="1" applyBorder="1" applyAlignment="1"/>
    <xf numFmtId="0" fontId="38" fillId="7" borderId="0" xfId="0" applyFont="1" applyFill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131445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95250</xdr:colOff>
      <xdr:row>69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283844</xdr:colOff>
      <xdr:row>80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245744</xdr:colOff>
      <xdr:row>122</xdr:row>
      <xdr:rowOff>164238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945A-E74A-4BAD-8778-F3A4F7BD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20925"/>
          <a:ext cx="8162924" cy="7216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"/>
  <sheetViews>
    <sheetView workbookViewId="0">
      <selection activeCell="K1" sqref="K1"/>
    </sheetView>
  </sheetViews>
  <sheetFormatPr defaultRowHeight="15" x14ac:dyDescent="0.25"/>
  <sheetData>
    <row r="1" spans="1:8" ht="23.25" x14ac:dyDescent="0.35">
      <c r="A1" s="281" t="s">
        <v>175</v>
      </c>
      <c r="B1" s="282"/>
      <c r="C1" s="282"/>
      <c r="D1" s="282"/>
      <c r="E1" s="282"/>
      <c r="F1" s="282"/>
      <c r="G1" s="280"/>
      <c r="H1" s="28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#9420.00'!D21</f>
        <v>1108792</v>
      </c>
      <c r="I15" s="134">
        <f>'RECAP #9420.00'!E21</f>
        <v>932120.11</v>
      </c>
      <c r="J15" s="134">
        <f>'RECAP #9420.00'!F21</f>
        <v>176671.89</v>
      </c>
      <c r="K15" s="134">
        <f>'RECAP #9420.00'!G21</f>
        <v>891208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1108792</v>
      </c>
      <c r="I40" s="161">
        <f t="shared" si="1"/>
        <v>932120.11</v>
      </c>
      <c r="J40" s="161">
        <f t="shared" si="1"/>
        <v>176671.89</v>
      </c>
      <c r="K40" s="161">
        <f t="shared" si="1"/>
        <v>891208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891208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-1108792</v>
      </c>
      <c r="K45" s="175">
        <f>SUM(J44:J45)</f>
        <v>891208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7" zoomScaleNormal="100" workbookViewId="0">
      <selection activeCell="D28" sqref="D2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TIME'!E32</f>
        <v>30000</v>
      </c>
      <c r="E11" s="24">
        <f>'#9420.00 PM TIME'!G32</f>
        <v>23219.040000000001</v>
      </c>
      <c r="F11" s="24">
        <f>'#9420.00 PM TIME'!I32</f>
        <v>6780.9599999999991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566402.87</v>
      </c>
      <c r="E14" s="28">
        <f>'#9420.00 Neumann Brothers (2)'!F23</f>
        <v>511614.4</v>
      </c>
      <c r="F14" s="24">
        <f>'#9420.00 Neumann Brothers (2)'!H23</f>
        <v>54788.469999999972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23909.579999999998</v>
      </c>
      <c r="F17" s="24">
        <f>'#9420.00 Samuels Group (2)'!H23</f>
        <v>41308.22</v>
      </c>
      <c r="G17" s="25"/>
      <c r="H17" s="17"/>
    </row>
    <row r="18" spans="1:8" x14ac:dyDescent="0.2">
      <c r="A18" s="212"/>
      <c r="B18" s="5" t="s">
        <v>183</v>
      </c>
      <c r="C18" s="27"/>
      <c r="D18" s="28">
        <f>'#9420.00 OPN Architects'!D23</f>
        <v>73864</v>
      </c>
      <c r="E18" s="28">
        <f>'#9420.00 OPN Architects'!F23</f>
        <v>35224.800000000003</v>
      </c>
      <c r="F18" s="24">
        <f>'#9420.00 OPN Architects'!H23</f>
        <v>38639.199999999997</v>
      </c>
      <c r="G18" s="25"/>
      <c r="H18" s="17"/>
    </row>
    <row r="19" spans="1:8" x14ac:dyDescent="0.2">
      <c r="A19" s="212"/>
      <c r="B19" s="5" t="s">
        <v>222</v>
      </c>
      <c r="C19" s="27"/>
      <c r="D19" s="28">
        <f>'#9420.00 MTS Contracting (3)'!D23</f>
        <v>35155.040000000001</v>
      </c>
      <c r="E19" s="28">
        <f>'#9420.00 MTS Contracting (3)'!F23</f>
        <v>0</v>
      </c>
      <c r="F19" s="24">
        <f>'#9420.00 MTS Contracting (3)'!H23</f>
        <v>35155.040000000001</v>
      </c>
      <c r="G19" s="25"/>
      <c r="H19" s="17"/>
    </row>
    <row r="20" spans="1:8" s="17" customFormat="1" ht="13.35" customHeight="1" x14ac:dyDescent="0.2">
      <c r="A20" s="12"/>
      <c r="B20" s="5"/>
      <c r="C20" s="27"/>
      <c r="D20" s="28"/>
      <c r="E20" s="28"/>
      <c r="F20" s="24"/>
      <c r="G20" s="29"/>
    </row>
    <row r="21" spans="1:8" s="30" customFormat="1" ht="24" customHeight="1" thickBot="1" x14ac:dyDescent="0.3">
      <c r="B21" s="31" t="s">
        <v>16</v>
      </c>
      <c r="C21" s="32">
        <f>SUM(C8:C20)</f>
        <v>2000000</v>
      </c>
      <c r="D21" s="32">
        <f>SUM(D8:D20)</f>
        <v>1108792</v>
      </c>
      <c r="E21" s="32">
        <f>SUM(E8:E20)</f>
        <v>932120.11</v>
      </c>
      <c r="F21" s="32">
        <f>SUM(D21-E21)</f>
        <v>176671.89</v>
      </c>
      <c r="G21" s="32">
        <f>C21-D21</f>
        <v>891208</v>
      </c>
    </row>
    <row r="22" spans="1:8" s="17" customFormat="1" ht="13.35" customHeight="1" thickTop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s="17" customFormat="1" ht="13.35" customHeight="1" x14ac:dyDescent="0.2">
      <c r="A29" s="12"/>
      <c r="B29" s="5"/>
      <c r="C29" s="5"/>
      <c r="D29" s="29"/>
      <c r="E29" s="29"/>
      <c r="F29" s="29"/>
      <c r="G29" s="29"/>
    </row>
    <row r="30" spans="1:8" x14ac:dyDescent="0.2">
      <c r="D30" s="33"/>
    </row>
    <row r="31" spans="1:8" x14ac:dyDescent="0.2">
      <c r="D31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194</v>
      </c>
      <c r="B15" s="234">
        <v>45688</v>
      </c>
      <c r="C15" s="235" t="s">
        <v>195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69">
        <f>SUM(D26:D30)</f>
        <v>158157.09</v>
      </c>
      <c r="E31" s="238"/>
      <c r="F31" s="269">
        <f>SUM(F26:F30)</f>
        <v>158157.09000000003</v>
      </c>
      <c r="G31" s="238"/>
      <c r="H31" s="269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6"/>
  <sheetViews>
    <sheetView topLeftCell="A7" zoomScaleNormal="100" workbookViewId="0">
      <selection activeCell="L25" sqref="L2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30" si="0">F9+E10</f>
        <v>30000</v>
      </c>
      <c r="G10" s="203">
        <f>160.43+83.44</f>
        <v>243.87</v>
      </c>
      <c r="H10" s="64">
        <f t="shared" ref="H10:H30" si="1">H9+G10</f>
        <v>243.87</v>
      </c>
      <c r="I10" s="64">
        <f t="shared" ref="I10:I30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178</v>
      </c>
      <c r="B20" s="261">
        <v>45666</v>
      </c>
      <c r="C20" s="262">
        <v>2507</v>
      </c>
      <c r="D20" s="263" t="s">
        <v>179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178</v>
      </c>
      <c r="B21" s="261">
        <v>45666</v>
      </c>
      <c r="C21" s="262">
        <v>9500</v>
      </c>
      <c r="D21" s="264" t="s">
        <v>180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200</v>
      </c>
      <c r="B22" s="261">
        <v>45699</v>
      </c>
      <c r="C22" s="262">
        <v>2507</v>
      </c>
      <c r="D22" s="263" t="s">
        <v>201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200</v>
      </c>
      <c r="B23" s="261">
        <v>45699</v>
      </c>
      <c r="C23" s="262">
        <v>9500</v>
      </c>
      <c r="D23" s="264" t="s">
        <v>202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207</v>
      </c>
      <c r="B24" s="272">
        <v>45723</v>
      </c>
      <c r="C24" s="273">
        <v>2507</v>
      </c>
      <c r="D24" s="263" t="s">
        <v>208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207</v>
      </c>
      <c r="B25" s="272">
        <v>45723</v>
      </c>
      <c r="C25" s="273">
        <v>9500</v>
      </c>
      <c r="D25" s="264" t="s">
        <v>209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213</v>
      </c>
      <c r="B26" s="272">
        <v>45756</v>
      </c>
      <c r="C26" s="273">
        <v>2507</v>
      </c>
      <c r="D26" s="263" t="s">
        <v>214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213</v>
      </c>
      <c r="B27" s="272">
        <v>45756</v>
      </c>
      <c r="C27" s="273">
        <v>9500</v>
      </c>
      <c r="D27" s="264" t="s">
        <v>215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 t="s">
        <v>228</v>
      </c>
      <c r="B28" s="272">
        <v>45786</v>
      </c>
      <c r="C28" s="273">
        <v>2507</v>
      </c>
      <c r="D28" s="263" t="s">
        <v>229</v>
      </c>
      <c r="E28" s="63"/>
      <c r="F28" s="63">
        <f t="shared" si="0"/>
        <v>30000</v>
      </c>
      <c r="G28" s="203">
        <f>104.56+140.24</f>
        <v>244.8</v>
      </c>
      <c r="H28" s="64">
        <f t="shared" si="1"/>
        <v>21539.24</v>
      </c>
      <c r="I28" s="64">
        <f t="shared" si="2"/>
        <v>8460.760000000002</v>
      </c>
    </row>
    <row r="29" spans="1:9" x14ac:dyDescent="0.2">
      <c r="A29" s="208" t="s">
        <v>228</v>
      </c>
      <c r="B29" s="272">
        <v>45786</v>
      </c>
      <c r="C29" s="273">
        <v>9500</v>
      </c>
      <c r="D29" s="264" t="s">
        <v>230</v>
      </c>
      <c r="E29" s="63"/>
      <c r="F29" s="63">
        <f t="shared" si="0"/>
        <v>30000</v>
      </c>
      <c r="G29" s="203">
        <f>131+1548.8</f>
        <v>1679.8</v>
      </c>
      <c r="H29" s="64">
        <f t="shared" si="1"/>
        <v>23219.040000000001</v>
      </c>
      <c r="I29" s="64">
        <f t="shared" si="2"/>
        <v>6780.9600000000019</v>
      </c>
    </row>
    <row r="30" spans="1:9" x14ac:dyDescent="0.2">
      <c r="A30" s="208"/>
      <c r="B30" s="261"/>
      <c r="C30" s="262"/>
      <c r="D30" s="264"/>
      <c r="E30" s="63"/>
      <c r="F30" s="63">
        <f t="shared" si="0"/>
        <v>30000</v>
      </c>
      <c r="G30" s="278"/>
      <c r="H30" s="64">
        <f t="shared" si="1"/>
        <v>23219.040000000001</v>
      </c>
      <c r="I30" s="64">
        <f t="shared" si="2"/>
        <v>6780.9600000000019</v>
      </c>
    </row>
    <row r="31" spans="1:9" x14ac:dyDescent="0.2">
      <c r="A31" s="73"/>
      <c r="B31" s="61"/>
      <c r="C31" s="61"/>
      <c r="D31" s="69"/>
      <c r="E31" s="64"/>
      <c r="F31" s="64"/>
      <c r="G31" s="279"/>
      <c r="H31" s="64"/>
      <c r="I31" s="64"/>
    </row>
    <row r="32" spans="1:9" ht="13.5" thickBot="1" x14ac:dyDescent="0.25">
      <c r="A32" s="73"/>
      <c r="B32" s="70"/>
      <c r="C32" s="70"/>
      <c r="D32" s="71" t="s">
        <v>28</v>
      </c>
      <c r="E32" s="72">
        <f>SUM(E9:E31)</f>
        <v>30000</v>
      </c>
      <c r="F32" s="72"/>
      <c r="G32" s="72">
        <f>SUM(G9:G31)</f>
        <v>23219.040000000001</v>
      </c>
      <c r="H32" s="72"/>
      <c r="I32" s="72">
        <f>E32-G32</f>
        <v>6780.9599999999991</v>
      </c>
    </row>
    <row r="33" spans="1:9" ht="13.5" thickTop="1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x14ac:dyDescent="0.2">
      <c r="A38" s="73"/>
      <c r="B38" s="61"/>
      <c r="C38" s="61"/>
      <c r="D38" s="69"/>
      <c r="E38" s="64"/>
      <c r="F38" s="64"/>
      <c r="G38" s="64"/>
      <c r="H38" s="64"/>
      <c r="I38" s="64"/>
    </row>
    <row r="39" spans="1:9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x14ac:dyDescent="0.2">
      <c r="A40" s="73"/>
      <c r="B40" s="61"/>
      <c r="C40" s="61"/>
      <c r="D40" s="69"/>
      <c r="E40" s="64"/>
      <c r="F40" s="64"/>
      <c r="G40" s="64"/>
      <c r="H40" s="64"/>
      <c r="I40" s="64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F51" s="79"/>
    </row>
    <row r="52" spans="1:9" x14ac:dyDescent="0.2">
      <c r="F52" s="79"/>
    </row>
    <row r="53" spans="1:9" x14ac:dyDescent="0.2">
      <c r="F53" s="79"/>
    </row>
    <row r="54" spans="1:9" x14ac:dyDescent="0.2">
      <c r="F54" s="79"/>
    </row>
    <row r="55" spans="1:9" x14ac:dyDescent="0.2">
      <c r="F55" s="79"/>
    </row>
    <row r="56" spans="1:9" x14ac:dyDescent="0.2">
      <c r="F56" s="79"/>
    </row>
    <row r="57" spans="1:9" x14ac:dyDescent="0.2">
      <c r="F57" s="79"/>
    </row>
    <row r="58" spans="1:9" x14ac:dyDescent="0.2">
      <c r="F58" s="79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227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213</v>
      </c>
      <c r="B10" s="272">
        <v>45756</v>
      </c>
      <c r="C10" s="273">
        <v>2507</v>
      </c>
      <c r="D10" s="93"/>
      <c r="E10" s="274" t="s">
        <v>216</v>
      </c>
      <c r="F10" s="275" t="s">
        <v>217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71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71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1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71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71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71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71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71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71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71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3"/>
  <sheetViews>
    <sheetView zoomScaleNormal="100" workbookViewId="0">
      <selection activeCell="A39" sqref="A3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176</v>
      </c>
      <c r="B17" s="60">
        <v>45664</v>
      </c>
      <c r="C17" s="61" t="s">
        <v>177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197</v>
      </c>
      <c r="D18" s="270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203</v>
      </c>
      <c r="B19" s="60">
        <v>45705</v>
      </c>
      <c r="C19" s="61" t="s">
        <v>204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/>
      <c r="B20" s="60"/>
      <c r="C20" s="61"/>
      <c r="D20" s="63"/>
      <c r="E20" s="63">
        <f t="shared" si="0"/>
        <v>566402.87</v>
      </c>
      <c r="F20" s="64"/>
      <c r="G20" s="64">
        <f t="shared" si="1"/>
        <v>511614.4</v>
      </c>
      <c r="H20" s="64">
        <f t="shared" si="2"/>
        <v>54788.470000000023</v>
      </c>
    </row>
    <row r="21" spans="1:9" x14ac:dyDescent="0.2">
      <c r="A21" s="59"/>
      <c r="B21" s="60"/>
      <c r="C21" s="68"/>
      <c r="D21" s="63"/>
      <c r="E21" s="63">
        <f t="shared" si="0"/>
        <v>566402.87</v>
      </c>
      <c r="F21" s="64"/>
      <c r="G21" s="64">
        <f t="shared" si="1"/>
        <v>511614.4</v>
      </c>
      <c r="H21" s="64">
        <f t="shared" si="2"/>
        <v>54788.470000000023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566402.87</v>
      </c>
      <c r="E23" s="72"/>
      <c r="F23" s="72">
        <f>SUM(F9:F22)</f>
        <v>511614.4</v>
      </c>
      <c r="G23" s="72"/>
      <c r="H23" s="72">
        <f>D23-F23</f>
        <v>54788.469999999972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6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>
        <f>10933.87</f>
        <v>10933.87</v>
      </c>
      <c r="G34" s="64"/>
      <c r="H34" s="64">
        <f t="shared" si="3"/>
        <v>10549.089999999998</v>
      </c>
    </row>
    <row r="35" spans="1:8" x14ac:dyDescent="0.2">
      <c r="A35" s="73"/>
      <c r="B35" s="61"/>
      <c r="C35" s="69" t="s">
        <v>196</v>
      </c>
      <c r="D35" s="64">
        <v>0</v>
      </c>
      <c r="E35" s="64"/>
      <c r="F35" s="64"/>
      <c r="G35" s="64"/>
      <c r="H35" s="64">
        <f t="shared" si="3"/>
        <v>0</v>
      </c>
    </row>
    <row r="36" spans="1:8" x14ac:dyDescent="0.2">
      <c r="A36" s="73"/>
      <c r="B36" s="61"/>
      <c r="C36" s="69" t="s">
        <v>197</v>
      </c>
      <c r="D36" s="75">
        <v>-156553.23000000001</v>
      </c>
      <c r="E36" s="64"/>
      <c r="F36" s="64"/>
      <c r="G36" s="64"/>
      <c r="H36" s="75">
        <f t="shared" si="3"/>
        <v>-156553.23000000001</v>
      </c>
    </row>
    <row r="37" spans="1:8" ht="13.5" thickBot="1" x14ac:dyDescent="0.25">
      <c r="A37" s="73"/>
      <c r="B37" s="61"/>
      <c r="C37" s="96" t="s">
        <v>225</v>
      </c>
      <c r="D37" s="211">
        <f>SUM(D26:D36)</f>
        <v>566402.87</v>
      </c>
      <c r="E37" s="64"/>
      <c r="F37" s="211">
        <f>SUM(F26:F36)</f>
        <v>511614.39999999997</v>
      </c>
      <c r="G37" s="64"/>
      <c r="H37" s="211">
        <f>SUM(H26:H36)</f>
        <v>54788.469999999972</v>
      </c>
    </row>
    <row r="38" spans="1:8" ht="13.5" thickTop="1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181</v>
      </c>
      <c r="B13" s="234">
        <v>45666</v>
      </c>
      <c r="C13" s="235" t="s">
        <v>182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L19" sqref="L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198</v>
      </c>
      <c r="B10" s="66">
        <v>45694</v>
      </c>
      <c r="C10" s="61" t="s">
        <v>199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 t="s">
        <v>205</v>
      </c>
      <c r="B11" s="60">
        <v>45722</v>
      </c>
      <c r="C11" s="61" t="s">
        <v>206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2"/>
    </row>
    <row r="12" spans="1:9" x14ac:dyDescent="0.2">
      <c r="A12" s="59" t="s">
        <v>218</v>
      </c>
      <c r="B12" s="60">
        <v>45755</v>
      </c>
      <c r="C12" s="61" t="s">
        <v>219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10"/>
    </row>
    <row r="13" spans="1:9" x14ac:dyDescent="0.2">
      <c r="A13" s="59" t="s">
        <v>220</v>
      </c>
      <c r="B13" s="60">
        <v>45785</v>
      </c>
      <c r="C13" s="61" t="s">
        <v>221</v>
      </c>
      <c r="D13" s="63"/>
      <c r="E13" s="63">
        <f t="shared" si="0"/>
        <v>65217.8</v>
      </c>
      <c r="F13" s="203">
        <v>3953.73</v>
      </c>
      <c r="G13" s="64">
        <f t="shared" si="1"/>
        <v>23909.579999999998</v>
      </c>
      <c r="H13" s="64">
        <f t="shared" si="2"/>
        <v>41308.219999999994</v>
      </c>
      <c r="I13" s="252"/>
    </row>
    <row r="14" spans="1:9" x14ac:dyDescent="0.2">
      <c r="A14" s="59"/>
      <c r="B14" s="60"/>
      <c r="C14" s="61"/>
      <c r="D14" s="63"/>
      <c r="E14" s="63">
        <f t="shared" si="0"/>
        <v>65217.8</v>
      </c>
      <c r="F14" s="64"/>
      <c r="G14" s="64">
        <f t="shared" si="1"/>
        <v>23909.579999999998</v>
      </c>
      <c r="H14" s="64">
        <f t="shared" si="2"/>
        <v>41308.219999999994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23909.579999999998</v>
      </c>
      <c r="H15" s="64">
        <f t="shared" si="2"/>
        <v>41308.219999999994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23909.579999999998</v>
      </c>
      <c r="H16" s="64">
        <f t="shared" si="2"/>
        <v>41308.219999999994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23909.579999999998</v>
      </c>
      <c r="H17" s="64">
        <f t="shared" si="2"/>
        <v>41308.219999999994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23909.579999999998</v>
      </c>
      <c r="H18" s="64">
        <f t="shared" si="2"/>
        <v>41308.219999999994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23909.579999999998</v>
      </c>
      <c r="H19" s="64">
        <f t="shared" si="2"/>
        <v>41308.219999999994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23909.579999999998</v>
      </c>
      <c r="H20" s="64">
        <f t="shared" si="2"/>
        <v>41308.219999999994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23909.579999999998</v>
      </c>
      <c r="H21" s="64">
        <f t="shared" si="2"/>
        <v>41308.219999999994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23909.579999999998</v>
      </c>
      <c r="G23" s="72"/>
      <c r="H23" s="72">
        <f>D23-F23</f>
        <v>41308.22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1157.03+701.49+2360.3</f>
        <v>4218.82</v>
      </c>
      <c r="G26" s="64"/>
      <c r="H26" s="64">
        <f>D26-F26</f>
        <v>20753.61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4000+1866.53+500</f>
        <v>6366.53</v>
      </c>
      <c r="G28" s="64"/>
      <c r="H28" s="64">
        <f>D28-F28</f>
        <v>3411.0199999999995</v>
      </c>
      <c r="I28" s="206"/>
    </row>
    <row r="29" spans="1:9" ht="13.5" thickBot="1" x14ac:dyDescent="0.25">
      <c r="A29" s="73"/>
      <c r="B29" s="61"/>
      <c r="C29" s="96" t="s">
        <v>225</v>
      </c>
      <c r="D29" s="72">
        <f>SUM(D26:D28)</f>
        <v>37249.979999999996</v>
      </c>
      <c r="E29" s="64"/>
      <c r="F29" s="72">
        <f>SUM(F26:F28)</f>
        <v>10585.349999999999</v>
      </c>
      <c r="G29" s="64"/>
      <c r="H29" s="72">
        <f>SUM(H26:H28)</f>
        <v>26664.63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1777.66+1040.06+9413.08+1093.43</f>
        <v>13324.23</v>
      </c>
      <c r="G31" s="64"/>
      <c r="H31" s="64">
        <f>D31-F31</f>
        <v>14443.59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225</v>
      </c>
      <c r="D33" s="72">
        <f>SUM(D30:D32)</f>
        <v>27967.82</v>
      </c>
      <c r="E33" s="64"/>
      <c r="F33" s="72">
        <f>SUM(F30:F32)</f>
        <v>13324.23</v>
      </c>
      <c r="G33" s="64"/>
      <c r="H33" s="72">
        <f>SUM(H30:H32)</f>
        <v>14643.59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226</v>
      </c>
      <c r="D35" s="72">
        <f>D29+D33</f>
        <v>65217.799999999996</v>
      </c>
      <c r="E35" s="74"/>
      <c r="F35" s="72">
        <f>F29+F33</f>
        <v>23909.579999999998</v>
      </c>
      <c r="G35" s="75"/>
      <c r="H35" s="72">
        <f>H29+H33</f>
        <v>41308.22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zoomScaleNormal="100" workbookViewId="0">
      <selection activeCell="C32" sqref="C32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183</v>
      </c>
      <c r="B4" s="37"/>
      <c r="C4" s="38"/>
      <c r="D4" s="39" t="s">
        <v>185</v>
      </c>
      <c r="E4" s="40"/>
      <c r="F4" s="34"/>
      <c r="G4" s="34"/>
    </row>
    <row r="5" spans="1:9" s="35" customFormat="1" ht="15.75" x14ac:dyDescent="0.25">
      <c r="A5" s="41" t="s">
        <v>184</v>
      </c>
      <c r="B5" s="42"/>
      <c r="C5" s="43"/>
      <c r="D5" s="44" t="s">
        <v>186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188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 t="s">
        <v>210</v>
      </c>
      <c r="B10" s="66">
        <v>45727</v>
      </c>
      <c r="C10" s="61" t="s">
        <v>211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10"/>
    </row>
    <row r="11" spans="1:9" x14ac:dyDescent="0.2">
      <c r="A11" s="59"/>
      <c r="B11" s="60"/>
      <c r="C11" s="61"/>
      <c r="D11" s="202"/>
      <c r="E11" s="63">
        <f t="shared" si="0"/>
        <v>73864</v>
      </c>
      <c r="F11" s="203"/>
      <c r="G11" s="64">
        <f t="shared" si="1"/>
        <v>35224.800000000003</v>
      </c>
      <c r="H11" s="64">
        <f t="shared" si="2"/>
        <v>38639.199999999997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35224.800000000003</v>
      </c>
      <c r="H12" s="64">
        <f t="shared" si="2"/>
        <v>38639.199999999997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35224.800000000003</v>
      </c>
      <c r="H13" s="64">
        <f t="shared" si="2"/>
        <v>38639.199999999997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35224.800000000003</v>
      </c>
      <c r="H14" s="64">
        <f t="shared" si="2"/>
        <v>38639.199999999997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35224.800000000003</v>
      </c>
      <c r="H15" s="64">
        <f t="shared" si="2"/>
        <v>38639.199999999997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35224.800000000003</v>
      </c>
      <c r="H16" s="64">
        <f t="shared" si="2"/>
        <v>38639.199999999997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35224.800000000003</v>
      </c>
      <c r="H17" s="64">
        <f t="shared" si="2"/>
        <v>38639.199999999997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35224.800000000003</v>
      </c>
      <c r="H18" s="64">
        <f t="shared" si="2"/>
        <v>38639.199999999997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35224.800000000003</v>
      </c>
      <c r="H19" s="64">
        <f t="shared" si="2"/>
        <v>38639.199999999997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35224.800000000003</v>
      </c>
      <c r="H20" s="64">
        <f t="shared" si="2"/>
        <v>38639.199999999997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35224.800000000003</v>
      </c>
      <c r="H21" s="64">
        <f t="shared" si="2"/>
        <v>38639.199999999997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35224.800000000003</v>
      </c>
      <c r="G23" s="72"/>
      <c r="H23" s="72">
        <f>D23-F23</f>
        <v>38639.199999999997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189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190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191</v>
      </c>
      <c r="D28" s="64">
        <v>34020</v>
      </c>
      <c r="E28" s="64"/>
      <c r="F28" s="64">
        <f>24020.8</f>
        <v>24020.799999999999</v>
      </c>
      <c r="G28" s="64"/>
      <c r="H28" s="64">
        <f>D28-F28</f>
        <v>9999.2000000000007</v>
      </c>
      <c r="I28" s="206"/>
    </row>
    <row r="29" spans="1:9" x14ac:dyDescent="0.2">
      <c r="A29" s="73"/>
      <c r="B29" s="61"/>
      <c r="C29" s="69" t="s">
        <v>192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212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193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225</v>
      </c>
      <c r="D32" s="72">
        <f>SUM(D26:D31)</f>
        <v>73864</v>
      </c>
      <c r="E32" s="64"/>
      <c r="F32" s="72">
        <f>SUM(F26:F28)</f>
        <v>35224.800000000003</v>
      </c>
      <c r="G32" s="64"/>
      <c r="H32" s="72">
        <f>SUM(H26:H31)</f>
        <v>38639.199999999997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5"/>
      <c r="D36" s="266"/>
      <c r="E36" s="205"/>
      <c r="F36" s="266"/>
      <c r="G36" s="205"/>
      <c r="H36" s="266"/>
    </row>
    <row r="37" spans="1:9" x14ac:dyDescent="0.2">
      <c r="A37" s="73"/>
      <c r="B37" s="61"/>
      <c r="C37" s="204"/>
      <c r="D37" s="267"/>
      <c r="E37" s="73"/>
      <c r="F37" s="268"/>
      <c r="G37" s="268"/>
      <c r="H37" s="267"/>
    </row>
    <row r="38" spans="1:9" x14ac:dyDescent="0.2">
      <c r="A38" s="73"/>
      <c r="B38" s="61"/>
      <c r="C38" s="265"/>
      <c r="D38" s="266"/>
      <c r="E38" s="73"/>
      <c r="F38" s="266"/>
      <c r="G38" s="268"/>
      <c r="H38" s="266"/>
    </row>
    <row r="39" spans="1:9" x14ac:dyDescent="0.2">
      <c r="A39" s="73"/>
      <c r="B39" s="61"/>
      <c r="C39" s="204"/>
      <c r="D39" s="267"/>
      <c r="E39" s="73"/>
      <c r="F39" s="268"/>
      <c r="G39" s="268"/>
      <c r="H39" s="267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6FF-87C1-4D4F-8607-8A68D557EBE2}">
  <sheetPr>
    <pageSetUpPr fitToPage="1"/>
  </sheetPr>
  <dimension ref="A1:J626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222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223</v>
      </c>
      <c r="B9" s="60">
        <v>45785</v>
      </c>
      <c r="C9" s="61" t="s">
        <v>82</v>
      </c>
      <c r="D9" s="202">
        <v>35155.040000000001</v>
      </c>
      <c r="E9" s="63">
        <f>D9</f>
        <v>35155.040000000001</v>
      </c>
      <c r="F9" s="203"/>
      <c r="G9" s="64"/>
      <c r="H9" s="64">
        <f>E9</f>
        <v>35155.040000000001</v>
      </c>
    </row>
    <row r="10" spans="1:9" x14ac:dyDescent="0.2">
      <c r="A10" s="59"/>
      <c r="B10" s="66"/>
      <c r="C10" s="61"/>
      <c r="D10" s="62"/>
      <c r="E10" s="63">
        <f t="shared" ref="E10:E21" si="0">E9+D10</f>
        <v>35155.040000000001</v>
      </c>
      <c r="F10" s="203"/>
      <c r="G10" s="64">
        <f t="shared" ref="G10:G21" si="1">G9+F10</f>
        <v>0</v>
      </c>
      <c r="H10" s="64">
        <f t="shared" ref="H10:H21" si="2">H9-F10+D10</f>
        <v>35155.040000000001</v>
      </c>
      <c r="I10" s="210"/>
    </row>
    <row r="11" spans="1:9" x14ac:dyDescent="0.2">
      <c r="A11" s="59"/>
      <c r="B11" s="60"/>
      <c r="C11" s="61"/>
      <c r="D11" s="202"/>
      <c r="E11" s="63">
        <f t="shared" si="0"/>
        <v>35155.040000000001</v>
      </c>
      <c r="F11" s="203"/>
      <c r="G11" s="64">
        <f t="shared" si="1"/>
        <v>0</v>
      </c>
      <c r="H11" s="64">
        <f t="shared" si="2"/>
        <v>35155.040000000001</v>
      </c>
      <c r="I11" s="252"/>
    </row>
    <row r="12" spans="1:9" x14ac:dyDescent="0.2">
      <c r="A12" s="59"/>
      <c r="B12" s="60"/>
      <c r="C12" s="61"/>
      <c r="D12" s="63"/>
      <c r="E12" s="63">
        <f t="shared" si="0"/>
        <v>35155.040000000001</v>
      </c>
      <c r="F12" s="203"/>
      <c r="G12" s="64">
        <f t="shared" si="1"/>
        <v>0</v>
      </c>
      <c r="H12" s="64">
        <f t="shared" si="2"/>
        <v>35155.040000000001</v>
      </c>
      <c r="I12" s="210"/>
    </row>
    <row r="13" spans="1:9" x14ac:dyDescent="0.2">
      <c r="A13" s="59"/>
      <c r="B13" s="60"/>
      <c r="C13" s="61"/>
      <c r="D13" s="63"/>
      <c r="E13" s="63">
        <f t="shared" si="0"/>
        <v>35155.040000000001</v>
      </c>
      <c r="F13" s="67"/>
      <c r="G13" s="64">
        <f t="shared" si="1"/>
        <v>0</v>
      </c>
      <c r="H13" s="64">
        <f t="shared" si="2"/>
        <v>35155.040000000001</v>
      </c>
      <c r="I13" s="252"/>
    </row>
    <row r="14" spans="1:9" x14ac:dyDescent="0.2">
      <c r="A14" s="59"/>
      <c r="B14" s="60"/>
      <c r="C14" s="61"/>
      <c r="D14" s="63"/>
      <c r="E14" s="63">
        <f t="shared" si="0"/>
        <v>35155.040000000001</v>
      </c>
      <c r="F14" s="64"/>
      <c r="G14" s="64">
        <f t="shared" si="1"/>
        <v>0</v>
      </c>
      <c r="H14" s="64">
        <f t="shared" si="2"/>
        <v>35155.040000000001</v>
      </c>
      <c r="I14" s="252"/>
    </row>
    <row r="15" spans="1:9" x14ac:dyDescent="0.2">
      <c r="A15" s="59"/>
      <c r="B15" s="60"/>
      <c r="C15" s="61"/>
      <c r="D15" s="63"/>
      <c r="E15" s="63">
        <f t="shared" si="0"/>
        <v>35155.040000000001</v>
      </c>
      <c r="F15" s="67"/>
      <c r="G15" s="64">
        <f t="shared" si="1"/>
        <v>0</v>
      </c>
      <c r="H15" s="64">
        <f t="shared" si="2"/>
        <v>35155.040000000001</v>
      </c>
      <c r="I15" s="252"/>
    </row>
    <row r="16" spans="1:9" x14ac:dyDescent="0.2">
      <c r="A16" s="59"/>
      <c r="B16" s="60"/>
      <c r="C16" s="61"/>
      <c r="D16" s="63"/>
      <c r="E16" s="63">
        <f t="shared" si="0"/>
        <v>35155.040000000001</v>
      </c>
      <c r="F16" s="67"/>
      <c r="G16" s="64">
        <f t="shared" si="1"/>
        <v>0</v>
      </c>
      <c r="H16" s="64">
        <f t="shared" si="2"/>
        <v>35155.040000000001</v>
      </c>
      <c r="I16" s="252"/>
    </row>
    <row r="17" spans="1:10" x14ac:dyDescent="0.2">
      <c r="A17" s="59"/>
      <c r="B17" s="60"/>
      <c r="C17" s="61"/>
      <c r="D17" s="63"/>
      <c r="E17" s="63">
        <f t="shared" si="0"/>
        <v>35155.040000000001</v>
      </c>
      <c r="F17" s="67"/>
      <c r="G17" s="64">
        <f t="shared" si="1"/>
        <v>0</v>
      </c>
      <c r="H17" s="64">
        <f t="shared" si="2"/>
        <v>35155.040000000001</v>
      </c>
      <c r="I17" s="252"/>
    </row>
    <row r="18" spans="1:10" x14ac:dyDescent="0.2">
      <c r="A18" s="59"/>
      <c r="B18" s="60"/>
      <c r="C18" s="61"/>
      <c r="D18" s="63"/>
      <c r="E18" s="63">
        <f t="shared" si="0"/>
        <v>35155.040000000001</v>
      </c>
      <c r="F18" s="67"/>
      <c r="G18" s="64">
        <f t="shared" si="1"/>
        <v>0</v>
      </c>
      <c r="H18" s="64">
        <f t="shared" si="2"/>
        <v>35155.040000000001</v>
      </c>
      <c r="I18" s="252"/>
    </row>
    <row r="19" spans="1:10" x14ac:dyDescent="0.2">
      <c r="A19" s="59"/>
      <c r="B19" s="60"/>
      <c r="C19" s="61"/>
      <c r="D19" s="63"/>
      <c r="E19" s="63">
        <f t="shared" si="0"/>
        <v>35155.040000000001</v>
      </c>
      <c r="F19" s="64"/>
      <c r="G19" s="64">
        <f t="shared" si="1"/>
        <v>0</v>
      </c>
      <c r="H19" s="64">
        <f t="shared" si="2"/>
        <v>35155.040000000001</v>
      </c>
      <c r="I19" s="252"/>
    </row>
    <row r="20" spans="1:10" x14ac:dyDescent="0.2">
      <c r="A20" s="59"/>
      <c r="B20" s="60"/>
      <c r="C20" s="61"/>
      <c r="D20" s="63"/>
      <c r="E20" s="63">
        <f t="shared" si="0"/>
        <v>35155.040000000001</v>
      </c>
      <c r="F20" s="64"/>
      <c r="G20" s="64">
        <f t="shared" si="1"/>
        <v>0</v>
      </c>
      <c r="H20" s="64">
        <f t="shared" si="2"/>
        <v>35155.040000000001</v>
      </c>
      <c r="I20" s="252"/>
    </row>
    <row r="21" spans="1:10" x14ac:dyDescent="0.2">
      <c r="A21" s="59"/>
      <c r="B21" s="60"/>
      <c r="C21" s="68"/>
      <c r="D21" s="63"/>
      <c r="E21" s="63">
        <f t="shared" si="0"/>
        <v>35155.040000000001</v>
      </c>
      <c r="F21" s="64"/>
      <c r="G21" s="64">
        <f t="shared" si="1"/>
        <v>0</v>
      </c>
      <c r="H21" s="64">
        <f t="shared" si="2"/>
        <v>35155.040000000001</v>
      </c>
      <c r="I21" s="252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10" ht="13.5" thickBot="1" x14ac:dyDescent="0.25">
      <c r="A23" s="59"/>
      <c r="B23" s="70"/>
      <c r="C23" s="71" t="s">
        <v>28</v>
      </c>
      <c r="D23" s="72">
        <f>SUM(D9:D22)</f>
        <v>35155.040000000001</v>
      </c>
      <c r="E23" s="72"/>
      <c r="F23" s="72">
        <f>SUM(F9:F22)</f>
        <v>0</v>
      </c>
      <c r="G23" s="72"/>
      <c r="H23" s="72">
        <f>D23-F23</f>
        <v>35155.040000000001</v>
      </c>
      <c r="I23" s="252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69" t="s">
        <v>84</v>
      </c>
      <c r="D26" s="64">
        <v>5815.04</v>
      </c>
      <c r="E26" s="64"/>
      <c r="F26" s="64"/>
      <c r="G26" s="64"/>
      <c r="H26" s="64">
        <f>D26-F26</f>
        <v>5815.04</v>
      </c>
      <c r="I26" s="206"/>
    </row>
    <row r="27" spans="1:10" x14ac:dyDescent="0.2">
      <c r="A27" s="73"/>
      <c r="B27" s="61"/>
      <c r="C27" s="69" t="s">
        <v>224</v>
      </c>
      <c r="D27" s="64">
        <v>29340</v>
      </c>
      <c r="E27" s="64"/>
      <c r="F27" s="64"/>
      <c r="G27" s="64"/>
      <c r="H27" s="64">
        <f>D27-F27</f>
        <v>29340</v>
      </c>
      <c r="I27" s="206"/>
      <c r="J27" s="206"/>
    </row>
    <row r="28" spans="1:10" ht="13.5" thickBot="1" x14ac:dyDescent="0.25">
      <c r="A28" s="73"/>
      <c r="B28" s="61"/>
      <c r="C28" s="96" t="s">
        <v>225</v>
      </c>
      <c r="D28" s="72">
        <f>SUM(D25:D27)</f>
        <v>35155.040000000001</v>
      </c>
      <c r="E28" s="64"/>
      <c r="F28" s="72">
        <f>SUM(F25:F27)</f>
        <v>0</v>
      </c>
      <c r="G28" s="64"/>
      <c r="H28" s="72">
        <f>SUM(H25:H27)</f>
        <v>35155.040000000001</v>
      </c>
      <c r="I28" s="206"/>
      <c r="J28" s="206"/>
    </row>
    <row r="29" spans="1:10" ht="13.5" thickTop="1" x14ac:dyDescent="0.2">
      <c r="A29" s="73"/>
      <c r="B29" s="61"/>
      <c r="C29" s="265"/>
      <c r="D29" s="266"/>
      <c r="E29" s="205"/>
      <c r="F29" s="266"/>
      <c r="G29" s="205"/>
      <c r="H29" s="266"/>
      <c r="I29" s="206"/>
      <c r="J29" s="206"/>
    </row>
    <row r="30" spans="1:10" x14ac:dyDescent="0.2">
      <c r="A30" s="73"/>
      <c r="B30" s="61"/>
      <c r="C30" s="204"/>
      <c r="D30" s="207"/>
      <c r="E30" s="205"/>
      <c r="F30" s="207"/>
      <c r="G30" s="205"/>
      <c r="H30" s="207"/>
      <c r="I30" s="206"/>
      <c r="J30" s="206"/>
    </row>
    <row r="31" spans="1:10" x14ac:dyDescent="0.2">
      <c r="A31" s="73"/>
      <c r="B31" s="61"/>
      <c r="C31" s="204"/>
      <c r="D31" s="205"/>
      <c r="E31" s="205"/>
      <c r="F31" s="205"/>
      <c r="G31" s="205"/>
      <c r="H31" s="205"/>
      <c r="I31" s="206"/>
      <c r="J31" s="206"/>
    </row>
    <row r="32" spans="1:10" x14ac:dyDescent="0.2">
      <c r="A32" s="73"/>
      <c r="B32" s="61"/>
      <c r="C32" s="204"/>
      <c r="D32" s="205"/>
      <c r="E32" s="205"/>
      <c r="F32" s="205"/>
      <c r="G32" s="205"/>
      <c r="H32" s="205"/>
      <c r="I32" s="206"/>
      <c r="J32" s="206"/>
    </row>
    <row r="33" spans="1:10" x14ac:dyDescent="0.2">
      <c r="A33" s="73"/>
      <c r="B33" s="61"/>
      <c r="C33" s="265"/>
      <c r="D33" s="266"/>
      <c r="E33" s="205"/>
      <c r="F33" s="266"/>
      <c r="G33" s="205"/>
      <c r="H33" s="266"/>
      <c r="I33" s="206"/>
      <c r="J33" s="206"/>
    </row>
    <row r="34" spans="1:10" x14ac:dyDescent="0.2">
      <c r="A34" s="73"/>
      <c r="B34" s="61"/>
      <c r="C34" s="204"/>
      <c r="D34" s="267"/>
      <c r="E34" s="73"/>
      <c r="F34" s="268"/>
      <c r="G34" s="268"/>
      <c r="H34" s="267"/>
      <c r="I34" s="206"/>
      <c r="J34" s="206"/>
    </row>
    <row r="35" spans="1:10" x14ac:dyDescent="0.2">
      <c r="A35" s="73"/>
      <c r="B35" s="61"/>
      <c r="C35" s="265"/>
      <c r="D35" s="266"/>
      <c r="E35" s="73"/>
      <c r="F35" s="266"/>
      <c r="G35" s="268"/>
      <c r="H35" s="266"/>
      <c r="I35" s="206"/>
      <c r="J35" s="206"/>
    </row>
    <row r="36" spans="1:10" x14ac:dyDescent="0.2">
      <c r="A36" s="73"/>
      <c r="B36" s="61"/>
      <c r="C36" s="204"/>
      <c r="D36" s="267"/>
      <c r="E36" s="73"/>
      <c r="F36" s="268"/>
      <c r="G36" s="268"/>
      <c r="H36" s="267"/>
      <c r="I36" s="206"/>
      <c r="J36" s="206"/>
    </row>
    <row r="37" spans="1:10" x14ac:dyDescent="0.2">
      <c r="A37" s="73"/>
      <c r="B37" s="61"/>
      <c r="C37" s="204"/>
      <c r="D37" s="267"/>
      <c r="E37" s="73"/>
      <c r="F37" s="268"/>
      <c r="G37" s="268"/>
      <c r="H37" s="267"/>
      <c r="I37" s="206"/>
      <c r="J37" s="206"/>
    </row>
    <row r="38" spans="1:10" x14ac:dyDescent="0.2">
      <c r="A38" s="73"/>
      <c r="B38" s="61"/>
      <c r="C38" s="204"/>
      <c r="D38" s="267"/>
      <c r="E38" s="73"/>
      <c r="F38" s="268"/>
      <c r="G38" s="268"/>
      <c r="H38" s="267"/>
      <c r="I38" s="206"/>
      <c r="J38" s="206"/>
    </row>
    <row r="39" spans="1:10" x14ac:dyDescent="0.2">
      <c r="A39" s="73"/>
      <c r="B39" s="61"/>
      <c r="C39" s="204"/>
      <c r="D39" s="267"/>
      <c r="E39" s="73"/>
      <c r="F39" s="268"/>
      <c r="G39" s="268"/>
      <c r="H39" s="267"/>
      <c r="I39" s="206"/>
      <c r="J39" s="206"/>
    </row>
    <row r="40" spans="1:10" x14ac:dyDescent="0.2">
      <c r="A40" s="73"/>
      <c r="B40" s="61"/>
      <c r="C40" s="204"/>
      <c r="D40" s="267"/>
      <c r="E40" s="73"/>
      <c r="F40" s="268"/>
      <c r="G40" s="268"/>
      <c r="H40" s="267"/>
      <c r="I40" s="206"/>
      <c r="J40" s="206"/>
    </row>
    <row r="41" spans="1:10" x14ac:dyDescent="0.2">
      <c r="C41" s="276"/>
      <c r="D41" s="206"/>
      <c r="E41" s="76"/>
      <c r="F41" s="277"/>
      <c r="G41" s="277"/>
      <c r="H41" s="206"/>
      <c r="I41" s="206"/>
      <c r="J41" s="206"/>
    </row>
    <row r="42" spans="1:10" x14ac:dyDescent="0.2">
      <c r="C42" s="276"/>
      <c r="D42" s="206"/>
      <c r="E42" s="76"/>
      <c r="F42" s="277"/>
      <c r="G42" s="277"/>
      <c r="H42" s="206"/>
      <c r="I42" s="206"/>
      <c r="J42" s="206"/>
    </row>
    <row r="43" spans="1:10" x14ac:dyDescent="0.2">
      <c r="C43" s="276"/>
      <c r="D43" s="206"/>
      <c r="E43" s="76"/>
      <c r="F43" s="277"/>
      <c r="G43" s="277"/>
      <c r="H43" s="206"/>
      <c r="I43" s="206"/>
      <c r="J43" s="206"/>
    </row>
    <row r="44" spans="1:10" x14ac:dyDescent="0.2">
      <c r="C44" s="276"/>
      <c r="D44" s="206"/>
      <c r="E44" s="76"/>
      <c r="F44" s="277"/>
      <c r="G44" s="277"/>
      <c r="H44" s="206"/>
      <c r="I44" s="206"/>
      <c r="J44" s="206"/>
    </row>
    <row r="45" spans="1:10" x14ac:dyDescent="0.2">
      <c r="C45" s="276"/>
      <c r="D45" s="206"/>
      <c r="E45" s="76"/>
      <c r="F45" s="277"/>
      <c r="G45" s="277"/>
      <c r="H45" s="206"/>
      <c r="I45" s="206"/>
      <c r="J45" s="206"/>
    </row>
    <row r="46" spans="1:10" x14ac:dyDescent="0.2">
      <c r="C46" s="276"/>
      <c r="D46" s="206"/>
      <c r="E46" s="76"/>
      <c r="F46" s="277"/>
      <c r="G46" s="277"/>
      <c r="H46" s="206"/>
      <c r="I46" s="206"/>
      <c r="J46" s="206"/>
    </row>
    <row r="47" spans="1:10" s="80" customFormat="1" x14ac:dyDescent="0.2">
      <c r="A47" s="76"/>
      <c r="B47" s="77"/>
      <c r="C47" s="276"/>
      <c r="D47" s="206"/>
      <c r="E47" s="76"/>
      <c r="F47" s="277"/>
      <c r="G47" s="277"/>
      <c r="H47" s="206"/>
      <c r="I47" s="206"/>
      <c r="J47" s="277"/>
    </row>
    <row r="48" spans="1:10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#9420.00 MTS Contracting (3)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2025-06-02T12:43:26Z</cp:lastPrinted>
  <dcterms:created xsi:type="dcterms:W3CDTF">2015-06-05T18:17:20Z</dcterms:created>
  <dcterms:modified xsi:type="dcterms:W3CDTF">2025-06-02T12:44:57Z</dcterms:modified>
</cp:coreProperties>
</file>