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965" activeTab="1"/>
  </bookViews>
  <sheets>
    <sheet name="Language" sheetId="1" r:id="rId1"/>
    <sheet name="FINANCIAL" sheetId="2" r:id="rId2"/>
    <sheet name="#Funds Rec'd" sheetId="3" r:id="rId3"/>
    <sheet name="IPTV" sheetId="4" r:id="rId4"/>
    <sheet name="THIL" sheetId="5" r:id="rId5"/>
    <sheet name="DPS" sheetId="6" r:id="rId6"/>
    <sheet name="IVH" sheetId="7" r:id="rId7"/>
    <sheet name="DVA" sheetId="8" r:id="rId8"/>
    <sheet name="ILEA" sheetId="9" r:id="rId9"/>
    <sheet name="DHS" sheetId="10" r:id="rId10"/>
    <sheet name="DCA" sheetId="11" r:id="rId11"/>
    <sheet name="DOC" sheetId="12" r:id="rId12"/>
    <sheet name="DAS" sheetId="13" r:id="rId13"/>
    <sheet name="IVH FY20" sheetId="14" r:id="rId14"/>
  </sheets>
  <externalReferences>
    <externalReference r:id="rId17"/>
    <externalReference r:id="rId18"/>
  </externalReferences>
  <definedNames>
    <definedName name="_xlfn.F.DIST" hidden="1">#NAME?</definedName>
    <definedName name="_xlnm.Print_Area" localSheetId="1">'FINANCIAL'!$A$1:$L$51</definedName>
    <definedName name="_xlnm.Print_Titles" localSheetId="1">'FINANCIAL'!$2:$2</definedName>
  </definedNames>
  <calcPr fullCalcOnLoad="1"/>
</workbook>
</file>

<file path=xl/sharedStrings.xml><?xml version="1.0" encoding="utf-8"?>
<sst xmlns="http://schemas.openxmlformats.org/spreadsheetml/2006/main" count="1116" uniqueCount="441">
  <si>
    <t>Date</t>
  </si>
  <si>
    <t xml:space="preserve"> </t>
  </si>
  <si>
    <t>Project Mgr.</t>
  </si>
  <si>
    <t>Total Project Budget</t>
  </si>
  <si>
    <t>Contracted Amount</t>
  </si>
  <si>
    <t>Expended Amount</t>
  </si>
  <si>
    <t>hard code</t>
  </si>
  <si>
    <t>link to project recap</t>
  </si>
  <si>
    <t>Additional Funds</t>
  </si>
  <si>
    <t>Sales Tax Refunds</t>
  </si>
  <si>
    <t>Total Funds &amp; Sales Tax Refunds</t>
  </si>
  <si>
    <t>Less: Total Assigned</t>
  </si>
  <si>
    <t>Total Unassigned / Unallocated</t>
  </si>
  <si>
    <t>link to this page budget column</t>
  </si>
  <si>
    <t>Vertical Infrastructure Project Allocation</t>
  </si>
  <si>
    <t>Contracted Not Expended</t>
  </si>
  <si>
    <t>Not                Encumbered</t>
  </si>
  <si>
    <t>Major Maintenance Totals</t>
  </si>
  <si>
    <t>Total Appropriation $2,000,000</t>
  </si>
  <si>
    <t>Total funds not allocated to the projects listed above</t>
  </si>
  <si>
    <t>Subtotal</t>
  </si>
  <si>
    <t>Total funds Available</t>
  </si>
  <si>
    <t>Total obligated by contract or PO</t>
  </si>
  <si>
    <t>Variance</t>
  </si>
  <si>
    <t>For these project the recap budget page will link to the Vertical Infrastructure project allocation and not the Total Budget column</t>
  </si>
  <si>
    <t>Agency</t>
  </si>
  <si>
    <t>IPTV</t>
  </si>
  <si>
    <t>Document number</t>
  </si>
  <si>
    <t>33520RMIPTV</t>
  </si>
  <si>
    <t>Date DAS Processed</t>
  </si>
  <si>
    <t>Routine Maintenance Projects</t>
  </si>
  <si>
    <t>THIL</t>
  </si>
  <si>
    <t>33520RMTHIL</t>
  </si>
  <si>
    <t>DPS</t>
  </si>
  <si>
    <t>IVH</t>
  </si>
  <si>
    <t>DVA</t>
  </si>
  <si>
    <t>33520RMDPS</t>
  </si>
  <si>
    <t>33520RMIVH</t>
  </si>
  <si>
    <t>33520RMDVA</t>
  </si>
  <si>
    <t>ILEA</t>
  </si>
  <si>
    <t>33520RMILEA</t>
  </si>
  <si>
    <t>DHS</t>
  </si>
  <si>
    <t>33520RMDHS</t>
  </si>
  <si>
    <t>DCA</t>
  </si>
  <si>
    <t>33520RMDCA</t>
  </si>
  <si>
    <t>DOC</t>
  </si>
  <si>
    <t>33520RMDOC</t>
  </si>
  <si>
    <t>DAS</t>
  </si>
  <si>
    <t>33520RMDAS</t>
  </si>
  <si>
    <t xml:space="preserve">Funds Rec'd </t>
  </si>
  <si>
    <t>DAS Document #</t>
  </si>
  <si>
    <t>Amount</t>
  </si>
  <si>
    <t>Vendor</t>
  </si>
  <si>
    <t xml:space="preserve"> Document #</t>
  </si>
  <si>
    <t>Date of Transfer</t>
  </si>
  <si>
    <t>Total amount of transfer</t>
  </si>
  <si>
    <t>Total Requested</t>
  </si>
  <si>
    <t>Total Transferred</t>
  </si>
  <si>
    <t>Acct Code: 0090-335-20RM-xxxx</t>
  </si>
  <si>
    <t>November Interest</t>
  </si>
  <si>
    <t>JV1INTALL2019352056</t>
  </si>
  <si>
    <t>Data as of 12/31/2020</t>
  </si>
  <si>
    <t>DHS SFY 20 Routine Maintenance Fund Allocation Plan</t>
  </si>
  <si>
    <t>Facility</t>
  </si>
  <si>
    <t>Project Description</t>
  </si>
  <si>
    <t>Project Status/                                         Work Completed</t>
  </si>
  <si>
    <t>Revenue Source</t>
  </si>
  <si>
    <t>Cost Estimate</t>
  </si>
  <si>
    <t>Funds Obligated</t>
  </si>
  <si>
    <t>Funds Expended</t>
  </si>
  <si>
    <t>Completion Date</t>
  </si>
  <si>
    <t>CHK/CCUSO</t>
  </si>
  <si>
    <t>Monthly elevator inspections</t>
  </si>
  <si>
    <t>Partially completed</t>
  </si>
  <si>
    <t>RM</t>
  </si>
  <si>
    <t>June 30, 2021</t>
  </si>
  <si>
    <t>Monthly pest control service</t>
  </si>
  <si>
    <t>Monthly water treatment &amp; chemicals</t>
  </si>
  <si>
    <t>Quarterly fire alarm testing</t>
  </si>
  <si>
    <t>Repair &amp; replace powerhouse switchgear</t>
  </si>
  <si>
    <t>Not yet started</t>
  </si>
  <si>
    <t>Fire extinguisher inspections &amp; service</t>
  </si>
  <si>
    <t>Softener salt for water systems</t>
  </si>
  <si>
    <t>Replacement of ceiling tiles</t>
  </si>
  <si>
    <t>Replacement of faucets</t>
  </si>
  <si>
    <t>March 2020</t>
  </si>
  <si>
    <t>Replacement switch covers, outlet covers, junction boxes</t>
  </si>
  <si>
    <t>Completed</t>
  </si>
  <si>
    <t>December 2019</t>
  </si>
  <si>
    <t>Radiator covers to eliminate ligature risk</t>
  </si>
  <si>
    <t>Just begun</t>
  </si>
  <si>
    <t>IMHI</t>
  </si>
  <si>
    <t>Monthly Rentokil service</t>
  </si>
  <si>
    <t>Quarterly sprinkler inspections, repairs</t>
  </si>
  <si>
    <t>Fire alarm repairs</t>
  </si>
  <si>
    <t>November 2019</t>
  </si>
  <si>
    <t>Monthly boiler chemicals</t>
  </si>
  <si>
    <t>Kitchen hood cleaning, semi-annual</t>
  </si>
  <si>
    <t>Nuisance animal control</t>
  </si>
  <si>
    <t>Fall 2019</t>
  </si>
  <si>
    <t>Fire rated doors</t>
  </si>
  <si>
    <t>July 2019</t>
  </si>
  <si>
    <t>Blower fans</t>
  </si>
  <si>
    <t>August 2019</t>
  </si>
  <si>
    <t>Garage doors and repairs</t>
  </si>
  <si>
    <t>Boiler repairs</t>
  </si>
  <si>
    <t>September 2019</t>
  </si>
  <si>
    <t>Grounds upkeep, trees, stump removal</t>
  </si>
  <si>
    <t>October 2019</t>
  </si>
  <si>
    <t>Storm drain and sidewalk repairs</t>
  </si>
  <si>
    <t>Electrical &amp; lighting supplies</t>
  </si>
  <si>
    <t>Plumbing supplies</t>
  </si>
  <si>
    <t>Building supplies</t>
  </si>
  <si>
    <t>Solar salt</t>
  </si>
  <si>
    <t>Ceiling tiles</t>
  </si>
  <si>
    <t>LED lighting conversion</t>
  </si>
  <si>
    <t>Flooring</t>
  </si>
  <si>
    <t>Replacement doors and associated hardware</t>
  </si>
  <si>
    <t>Engergy management upgrade, required</t>
  </si>
  <si>
    <t>5 - Ligature resistant drinking fountains</t>
  </si>
  <si>
    <t>15 - ligature/vandal resistant toilets</t>
  </si>
  <si>
    <t>Heater convector screens</t>
  </si>
  <si>
    <t>Build walls w/door around air conditioners</t>
  </si>
  <si>
    <t>Install hard ceiling in patient restrooms</t>
  </si>
  <si>
    <t>Ligature resistant door hardward</t>
  </si>
  <si>
    <t>IJH Toledo</t>
  </si>
  <si>
    <t>Storm water intake repairs</t>
  </si>
  <si>
    <t>Total Costs Submitted</t>
  </si>
  <si>
    <t xml:space="preserve"> Allocation</t>
  </si>
  <si>
    <t>Funding Balance</t>
  </si>
  <si>
    <t>Routine Maintenance Allocation</t>
  </si>
  <si>
    <t xml:space="preserve">     Minus IJH Toledo Repair</t>
  </si>
  <si>
    <t>Facility Square Footage</t>
  </si>
  <si>
    <t>CHK/CCUSO Allocaiton Based on Square Footage</t>
  </si>
  <si>
    <t>IMHI Allocation Based on Square Footage</t>
  </si>
  <si>
    <t>Status</t>
  </si>
  <si>
    <t>PROJECT NUMBER</t>
  </si>
  <si>
    <t>PROJECT TITLE</t>
  </si>
  <si>
    <t>Date of Completion/ estimated completion date</t>
  </si>
  <si>
    <t>Total Allocation $15,801.72</t>
  </si>
  <si>
    <t>Major Maintenance Projects</t>
  </si>
  <si>
    <t>n/a</t>
  </si>
  <si>
    <t>DCA Routine Maintenance - Historic Sites</t>
  </si>
  <si>
    <t>Michael P.</t>
  </si>
  <si>
    <t>Routine Maintenance Totals</t>
  </si>
  <si>
    <t>Department</t>
  </si>
  <si>
    <t>Vendor Customer</t>
  </si>
  <si>
    <t>Line Description</t>
  </si>
  <si>
    <t>-</t>
  </si>
  <si>
    <t>Grainger</t>
  </si>
  <si>
    <t>Wall Lights</t>
  </si>
  <si>
    <t>Black Box/Norstan</t>
  </si>
  <si>
    <t>Telephone System Agreement</t>
  </si>
  <si>
    <t>McAleer Water</t>
  </si>
  <si>
    <t>July 2019 Services</t>
  </si>
  <si>
    <t>Plumbers Supply</t>
  </si>
  <si>
    <t>Flush Valve</t>
  </si>
  <si>
    <t>Menards</t>
  </si>
  <si>
    <t>Durock &amp; Access Panel</t>
  </si>
  <si>
    <t>Johnson Controls</t>
  </si>
  <si>
    <t>Annual Maintenance</t>
  </si>
  <si>
    <t>United Rental</t>
  </si>
  <si>
    <t>Scissor Lift Rental</t>
  </si>
  <si>
    <t>Iowa Dept. of Admin. Services</t>
  </si>
  <si>
    <t>MOU for PH Water Softener Project 9006.01</t>
  </si>
  <si>
    <t>Van Meter</t>
  </si>
  <si>
    <t>Fence Alarm - Communications &amp; Pull Rope for Fiber Optic Installation</t>
  </si>
  <si>
    <t>Tri-City Electric</t>
  </si>
  <si>
    <t>Fence Alarm - Balance of Project</t>
  </si>
  <si>
    <t>Fence Alarm - Ground Boxes</t>
  </si>
  <si>
    <t>Graybar</t>
  </si>
  <si>
    <t>Fence Alarm - Project Materials</t>
  </si>
  <si>
    <t>Fastenal</t>
  </si>
  <si>
    <t>Fasteners for Ground Boxes &amp; Security Screws for Air Vents</t>
  </si>
  <si>
    <t>Wirtjers / JW Construction</t>
  </si>
  <si>
    <t>Fence Alarm - Pea Rock/Gravel</t>
  </si>
  <si>
    <t>Fence Alarm - Miscellaneous Materials</t>
  </si>
  <si>
    <t>IPI</t>
  </si>
  <si>
    <t>Fence Alarm - Signs</t>
  </si>
  <si>
    <t>Tim Hildreth</t>
  </si>
  <si>
    <t>Boilers - Replace 4 Tubes in Boiler &amp; Perform Combustion Checks on 5 of them</t>
  </si>
  <si>
    <t>Kone</t>
  </si>
  <si>
    <t>Elevator Maint Coverage 7/1/19 thru 8/31/19</t>
  </si>
  <si>
    <t>Elevator Maint Coverage 9/1/19 thru 9/30/19</t>
  </si>
  <si>
    <t>Elevator Maint Coverage 10/1/19 thru 10/31/19</t>
  </si>
  <si>
    <t>Elevator Maint Coverage 11/1/19 thru 11/30/19</t>
  </si>
  <si>
    <t>Elevator Maint Coverage 12/1/19 thru 12/31/19</t>
  </si>
  <si>
    <t>Unit 9 Chiller - Diagnosis of Repairs Neeeded</t>
  </si>
  <si>
    <t>Heritage Food Service</t>
  </si>
  <si>
    <t>Parts for Combi Oven &amp; Bread Slicer</t>
  </si>
  <si>
    <t>Parts for Combi Oven</t>
  </si>
  <si>
    <t>506 Project Budget</t>
  </si>
  <si>
    <t>506 Project Funds Received</t>
  </si>
  <si>
    <t>Encumbered Not Expended</t>
  </si>
  <si>
    <t>Not Encumbered</t>
  </si>
  <si>
    <t>Vertical Infrastructure Funds</t>
  </si>
  <si>
    <t>R20M (MOU) Projects</t>
  </si>
  <si>
    <t>9111.00</t>
  </si>
  <si>
    <t>DAS CC Grimes Building Elevator Replacements</t>
  </si>
  <si>
    <t>Brad T</t>
  </si>
  <si>
    <t>R20M (MOU) Totals</t>
  </si>
  <si>
    <t>JV1INTALL2020027055</t>
  </si>
  <si>
    <t>December Interest</t>
  </si>
  <si>
    <t>January Interest</t>
  </si>
  <si>
    <t>JV1INTALL20200550226</t>
  </si>
  <si>
    <t>JV1INTALL20200830225</t>
  </si>
  <si>
    <t>February Interest</t>
  </si>
  <si>
    <t>JV1INTALL2020114055</t>
  </si>
  <si>
    <t>March Interest</t>
  </si>
  <si>
    <t>JV1INTALL2020147056</t>
  </si>
  <si>
    <t>April Interest</t>
  </si>
  <si>
    <t>JV1INTALL2020170055</t>
  </si>
  <si>
    <t>May Interest</t>
  </si>
  <si>
    <t>JV1INTALL20202050114</t>
  </si>
  <si>
    <t>June Interest</t>
  </si>
  <si>
    <t>JV1INTALL2020233054</t>
  </si>
  <si>
    <t>July Interest</t>
  </si>
  <si>
    <t>Interest</t>
  </si>
  <si>
    <t>Document number for Interest Transfer</t>
  </si>
  <si>
    <t>JV1INTALL2020268054</t>
  </si>
  <si>
    <t>August Interest</t>
  </si>
  <si>
    <t>JV1INTALL2020296054</t>
  </si>
  <si>
    <t>September Interest</t>
  </si>
  <si>
    <t>October Interest</t>
  </si>
  <si>
    <t>JV1INTALL2020324054</t>
  </si>
  <si>
    <t>JV1INTALL2020352054</t>
  </si>
  <si>
    <t>JV1INTALL2021026054</t>
  </si>
  <si>
    <t>JV1INTALL2021049054</t>
  </si>
  <si>
    <t>JV1INTALL2021081054</t>
  </si>
  <si>
    <t>JV1INTALL2021112054</t>
  </si>
  <si>
    <t>JV1INTALL2021140054</t>
  </si>
  <si>
    <t>JV1INTALL2021173054</t>
  </si>
  <si>
    <t>JV1INTALL2021200054</t>
  </si>
  <si>
    <t>JV1INTALL2021229054</t>
  </si>
  <si>
    <t>ILEA 14.41</t>
  </si>
  <si>
    <t>JV1INTALL20212650227</t>
  </si>
  <si>
    <t>Recvd</t>
  </si>
  <si>
    <t>Trans</t>
  </si>
  <si>
    <t>Interest moved out to 22RM</t>
  </si>
  <si>
    <t>CDR 00522RMINT</t>
  </si>
  <si>
    <t>JV1INTALL2021294054</t>
  </si>
  <si>
    <t>JV1INTALL2021320054</t>
  </si>
  <si>
    <t>JV1INTALL2021349053</t>
  </si>
  <si>
    <t>IVH Routine Maintenance - FY 2020</t>
  </si>
  <si>
    <t>Posting Am</t>
  </si>
  <si>
    <t>Vendor Customer Name</t>
  </si>
  <si>
    <t>Doc ID</t>
  </si>
  <si>
    <t>Doc CD</t>
  </si>
  <si>
    <t>Cycle Date</t>
  </si>
  <si>
    <t>Object Class</t>
  </si>
  <si>
    <t>Unit</t>
  </si>
  <si>
    <t>Sub Unit</t>
  </si>
  <si>
    <t>Object</t>
  </si>
  <si>
    <t>Sub Object</t>
  </si>
  <si>
    <t>Revenue Class</t>
  </si>
  <si>
    <t>Revenue</t>
  </si>
  <si>
    <t>Revenue Type</t>
  </si>
  <si>
    <t>IET</t>
  </si>
  <si>
    <t>RM20</t>
  </si>
  <si>
    <t>234</t>
  </si>
  <si>
    <t>0304</t>
  </si>
  <si>
    <t>MJ Breen LLC</t>
  </si>
  <si>
    <t>PRC031820400</t>
  </si>
  <si>
    <t>IVH-inv#1900301035288-7 batteries for emergency lights in Fox &amp; Ulery</t>
  </si>
  <si>
    <t>PRC</t>
  </si>
  <si>
    <t>302</t>
  </si>
  <si>
    <t>2222</t>
  </si>
  <si>
    <t>Sherwin Williams</t>
  </si>
  <si>
    <t>GAX031720301</t>
  </si>
  <si>
    <t>IVH-Inv#7008-1- Qty 1 gallon of Paint (earth smoke)-3/6/2020</t>
  </si>
  <si>
    <t>GAX</t>
  </si>
  <si>
    <t>2223</t>
  </si>
  <si>
    <t>Backflow Prevention Serv Of Iowa Inc</t>
  </si>
  <si>
    <t>GAX040520400</t>
  </si>
  <si>
    <t>IVH-inv#144503-service to replace backflow preventor on cooling tower</t>
  </si>
  <si>
    <t>409</t>
  </si>
  <si>
    <t>2513</t>
  </si>
  <si>
    <t>US BANK CARDMEMBER SERV</t>
  </si>
  <si>
    <t>PRC040820401</t>
  </si>
  <si>
    <t>baomain female quick disconnects vinyl insulated spade wire connectors;heat shrink tubing wire wrap</t>
  </si>
  <si>
    <t>Plumbers Supply Company</t>
  </si>
  <si>
    <t>PRC042420400</t>
  </si>
  <si>
    <t>IVH-inv#S1626015.001-rough brass nipples;2 handle repair kits;4 faucet connectors</t>
  </si>
  <si>
    <t>2224</t>
  </si>
  <si>
    <t>IVH-inv#S1626308.001-10 P-traps</t>
  </si>
  <si>
    <t>CDE050420100</t>
  </si>
  <si>
    <t>QCA Water Treatment-PRC010720400-monthly water treatment for December</t>
  </si>
  <si>
    <t>CDE</t>
  </si>
  <si>
    <t>406</t>
  </si>
  <si>
    <t>2386</t>
  </si>
  <si>
    <t>QCA Water Treatment-PRC020620400-boiler sensors</t>
  </si>
  <si>
    <t>303</t>
  </si>
  <si>
    <t>2230</t>
  </si>
  <si>
    <t>QCA Water Treatment-PRC020620400-monthly water treatment for January</t>
  </si>
  <si>
    <t>QCA Water Treatment-PRC030420400-monthly water treatment for February</t>
  </si>
  <si>
    <t>QCA Water Treatment-PRC041320400-monthly water treatment for March</t>
  </si>
  <si>
    <t>QCA Water Treatment-PRC073019400 flow switch</t>
  </si>
  <si>
    <t>QCA Water Treatment-PRC081219400-monthly water treatment for July</t>
  </si>
  <si>
    <t>QCA Water Treatment-PRC091219400-monthly water treatment for August</t>
  </si>
  <si>
    <t>QCA Water Treatment-PRC100819400-monthly water treatment for September</t>
  </si>
  <si>
    <t>QCA Water Treatment-PRC111219400-monthly water treatment for October</t>
  </si>
  <si>
    <t>QCA Water Treatment-PRC120519400-monthly water treatment for November</t>
  </si>
  <si>
    <t>Trugreen-GAX042920300-lawn services 4/10/20</t>
  </si>
  <si>
    <t>2487</t>
  </si>
  <si>
    <t>Trugreen-GAX090519400-lawn services 8/22/19</t>
  </si>
  <si>
    <t>Trugreen-GAX101819300-lawn services 9/30/19</t>
  </si>
  <si>
    <t>CDE050520400</t>
  </si>
  <si>
    <t>Johnson Controls-PRC042820400
service to add Sheeler to fiber network for Sheeler fire panel</t>
  </si>
  <si>
    <t>2519</t>
  </si>
  <si>
    <t>Johnson Controls Inc</t>
  </si>
  <si>
    <t>PRC050420400</t>
  </si>
  <si>
    <t>IVH-inv#86720769-service/repairs to HH fire supression system</t>
  </si>
  <si>
    <t>Menards Inc</t>
  </si>
  <si>
    <t>IVH-inv#34875-132gal paint</t>
  </si>
  <si>
    <t>PRC050620400</t>
  </si>
  <si>
    <t>IVH-inv#S1626015.002-6 4" lift spacers for elongated toilet seats</t>
  </si>
  <si>
    <t>QCA WATER TREATMENT SERVICES LLC</t>
  </si>
  <si>
    <t>IVH-inv#20-120-monthly water treatment chemical flat fee-April</t>
  </si>
  <si>
    <t>PRC051220400</t>
  </si>
  <si>
    <t>IVH-inv#20-139-tower 5 chem controller</t>
  </si>
  <si>
    <t>PRC051420401</t>
  </si>
  <si>
    <t>IVH-inv#20-083 replacement pH/ORP sensor for water testing</t>
  </si>
  <si>
    <t>Schumacher Elevator Co</t>
  </si>
  <si>
    <t>CDE051920300</t>
  </si>
  <si>
    <t>Schumacher-PRC011720400
-elevator maintenance-Jan</t>
  </si>
  <si>
    <t>2372</t>
  </si>
  <si>
    <t>Schumacher-PRC041320400
-elevator maintenance-April</t>
  </si>
  <si>
    <t>Schumacher-PRC041320400
-elevator maintenance-Feb</t>
  </si>
  <si>
    <t>Schumacher-PRC041320400
-elevator maintenance-March</t>
  </si>
  <si>
    <t>Schumacher-PRC072319401
-elevator maintenance-July</t>
  </si>
  <si>
    <t>Schumacher-PRC081919400
-elevator maintenance-August</t>
  </si>
  <si>
    <t>Schumacher-PRC091819400
-elevator maintenance-Sept</t>
  </si>
  <si>
    <t>Schumacher-PRC102819400
-elevator maintenance-Oct</t>
  </si>
  <si>
    <t>Schumacher-PRC111419400
-elevator maintenance-Nov</t>
  </si>
  <si>
    <t>Schumacher-PRC121819400
-elevator maintenance-Dec</t>
  </si>
  <si>
    <t>PRC051520400</t>
  </si>
  <si>
    <t>12 wall switch plates;motor run capacitor;24 electrical boxes</t>
  </si>
  <si>
    <t>36 toilet vacuum breaker kits;20 flushometer rebuild kits</t>
  </si>
  <si>
    <t>5 room temp sensors</t>
  </si>
  <si>
    <t>503</t>
  </si>
  <si>
    <t>3300</t>
  </si>
  <si>
    <t>PRC051520401</t>
  </si>
  <si>
    <t>10 room temp sensors</t>
  </si>
  <si>
    <t>1 pullstation horn cover</t>
  </si>
  <si>
    <t>2229</t>
  </si>
  <si>
    <t>6 american standard lavatory faucet handles</t>
  </si>
  <si>
    <t>CDE052120300</t>
  </si>
  <si>
    <t>Control Installations of IA-PRC013020400-service call to repair Dack slider door</t>
  </si>
  <si>
    <t>Control Installations of IA-PRC021720200-service call to make repairs to Malloy smoke room doo</t>
  </si>
  <si>
    <t>Control Installations of IA-PRC042420400-service call to make repairs to KU north door</t>
  </si>
  <si>
    <t>Control Installations of IA-PRC042420400-service call to repair Malloy LRC slider door</t>
  </si>
  <si>
    <t>Control Installations of IA-PRC051420401-service call to repair Ulery front entrance door</t>
  </si>
  <si>
    <t>Control Installations of IA-PRC073119401-Service on North exterior door by Malloy Gift Shop</t>
  </si>
  <si>
    <t>Control Installations of IA-PRC092519400-service call to work on Sheeler/Loftus slider repairs</t>
  </si>
  <si>
    <t>Control Installations of IA-PRC110819400-repair to Malloy exterior doors by gift shop</t>
  </si>
  <si>
    <t>Control Installations of IA-PRC111219400-repairs to Malloy west entrance chapel door</t>
  </si>
  <si>
    <t>Control Installations of IA-PRC112219400-repairs to Malloy gift shop &amp; Dack slider doors</t>
  </si>
  <si>
    <t>Control Installations of IA-PRC121819400-breakout switch assy</t>
  </si>
  <si>
    <t>Johnson Controls-PRC010720400
-service call to work on Ulery fire panel 12/13/19</t>
  </si>
  <si>
    <t>Johnson Controls-PRC021320400
-service call to fix panel issues between Sheeler &amp; switchboard</t>
  </si>
  <si>
    <t>Johnson Controls-PRC021320400
-service call to work on Malloy fire panel</t>
  </si>
  <si>
    <t>Johnson Controls-PRC081219400
-photo sensors for smoke heads for facility</t>
  </si>
  <si>
    <t>Johnson Controls-PRC081219400
-service call to fix supervisory trouble in Fox 2</t>
  </si>
  <si>
    <t>Johnson Controls-PRC081219400
-service call to make repairs to smoke head in KU4</t>
  </si>
  <si>
    <t>Johnson Controls-PRC081619400
-service to remove &amp; replace low air pressure switch in Fox</t>
  </si>
  <si>
    <t>Johnson Controls-PRC082819400
-service call to work on smoke head in KU1</t>
  </si>
  <si>
    <t>Johnson Controls-PRC083019400
-service call to make repairs to dietary kitchen hood system</t>
  </si>
  <si>
    <t>Johnson Controls-PRC091119400
-service call to diagnose low air alarm in Fox</t>
  </si>
  <si>
    <t>Johnson Controls-PRC091219400
-service to repair Malloy fire alarm</t>
  </si>
  <si>
    <t>Johnson Controls-PRC091819400
-service to repair camera system on East side</t>
  </si>
  <si>
    <t>Johnson Controls-PRC100319400
-service call to repair card reader patio door for Fox bldg</t>
  </si>
  <si>
    <t>Johnson Controls-PRC122419400
-service call to make repairs to fire panel at switchboard</t>
  </si>
  <si>
    <t>CDE052120301</t>
  </si>
  <si>
    <t>Johnson Controls-PRC041420400-
service to fix 2 doors</t>
  </si>
  <si>
    <t>2512</t>
  </si>
  <si>
    <t>Johnson Controls-PRC042820400
-service to add Sheeler to fiber network for Sheeler fire panel</t>
  </si>
  <si>
    <t>Ralph &amp; Smith-GAX040320300-Service to provide labor &amp; materials to install flooring in HH</t>
  </si>
  <si>
    <t>Accredited Lock Company</t>
  </si>
  <si>
    <t>PRC052020400</t>
  </si>
  <si>
    <t>IVH-inv#2086053-6 arrow assa leversets w/removable core</t>
  </si>
  <si>
    <t>2210</t>
  </si>
  <si>
    <t>Standard Bearings</t>
  </si>
  <si>
    <t>PRC052220400</t>
  </si>
  <si>
    <t>IVH-inv#6513526-2 v-belts</t>
  </si>
  <si>
    <t>PRC060520400</t>
  </si>
  <si>
    <t>IVH-inv#20-147 monthly water treatment-May</t>
  </si>
  <si>
    <t>Outdoor Home Services Holdings LLC</t>
  </si>
  <si>
    <t>GAX060920300</t>
  </si>
  <si>
    <t>IVH-Inv#120972977-Lawn Services-5/22/2020</t>
  </si>
  <si>
    <t>OMG Midwest Inc</t>
  </si>
  <si>
    <t>PRC070120400</t>
  </si>
  <si>
    <t>IVH-inv#128419-HMA Mill &amp; fill 7 pavement markings IVH NE parking lot resurfacing</t>
  </si>
  <si>
    <t>Ethington Heat &amp; Cooling</t>
  </si>
  <si>
    <t>GAX071320301</t>
  </si>
  <si>
    <t>IVH-Inv#24551-Qty 6 Radiator actuator-4.9.2020</t>
  </si>
  <si>
    <t>CDE081020300</t>
  </si>
  <si>
    <t>DH Pace-GAX071320301-Service to replace HH double doors-6.30.2020</t>
  </si>
  <si>
    <t>IPI-IET042420401-Air Filters-Inv#088397-6(partial)</t>
  </si>
  <si>
    <t>IPI-IET042420401-Air Filters-Inv088399</t>
  </si>
  <si>
    <t>Kone Inc-PRC071520400-Elevator Maintenance-June 2020</t>
  </si>
  <si>
    <t>JV1INTALL2022021054</t>
  </si>
  <si>
    <t>JV1INTALL2022046054</t>
  </si>
  <si>
    <t>JV1INTALL2022080052</t>
  </si>
  <si>
    <t>JV1INTALL2022111053</t>
  </si>
  <si>
    <t>2021 Interest included on FY22 MOU's</t>
  </si>
  <si>
    <t>2022 Interest</t>
  </si>
  <si>
    <t>JV1INTALL2022265054</t>
  </si>
  <si>
    <t>Interest moved out to 23RM</t>
  </si>
  <si>
    <t>CDR 00523RMINT</t>
  </si>
  <si>
    <t>JV1INSTALL2022292054</t>
  </si>
  <si>
    <t>JV1INTALL2022322055</t>
  </si>
  <si>
    <t>11/18/202</t>
  </si>
  <si>
    <t>JV1INTALL2022353055</t>
  </si>
  <si>
    <t>JVT1INTALL2023023055</t>
  </si>
  <si>
    <t>JVT1INTCOR2023023055</t>
  </si>
  <si>
    <t>JV1INTALL2023024055</t>
  </si>
  <si>
    <t>JV1INTALL2023055055</t>
  </si>
  <si>
    <t>JV1INTALL2023082055</t>
  </si>
  <si>
    <t>JV1INTALL2023117056</t>
  </si>
  <si>
    <t>JV1INTALL2023145055</t>
  </si>
  <si>
    <t>JV1INTALL2023179055</t>
  </si>
  <si>
    <t>2023 Interest</t>
  </si>
  <si>
    <t>JV1INTALL2023208070</t>
  </si>
  <si>
    <t>JV1INTALL2023241076</t>
  </si>
  <si>
    <t xml:space="preserve">Project Name </t>
  </si>
  <si>
    <t>Project # xxxx.xx</t>
  </si>
  <si>
    <t>Program code xxxxxx</t>
  </si>
  <si>
    <t xml:space="preserve">Project Manager - </t>
  </si>
  <si>
    <t>Major Program 4D03</t>
  </si>
  <si>
    <t>Interest moved out to 24RM</t>
  </si>
  <si>
    <t>CDR 00524RMINT</t>
  </si>
  <si>
    <t>JV1INTALL2023270054</t>
  </si>
  <si>
    <t>JV1INTALL2023293054</t>
  </si>
  <si>
    <t>JV1INTALL2023324055</t>
  </si>
  <si>
    <t>2024 Interest</t>
  </si>
  <si>
    <t>JV1INTALL2024029054</t>
  </si>
  <si>
    <t>JV1INTALL2023354055</t>
  </si>
  <si>
    <t>JV1INTALL2024058054</t>
  </si>
  <si>
    <t>JV1INTALL2024086056</t>
  </si>
  <si>
    <t>JV1INTALL20241200229</t>
  </si>
  <si>
    <t>JV1INTALL2024145055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</si>
</sst>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h:mm:ss\ AM/PM"/>
    <numFmt numFmtId="167" formatCode="#,##0.0_);[Red]\(#,##0.0\)"/>
    <numFmt numFmtId="168" formatCode="mm/dd/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;\(&quot;$&quot;#,##0.00\)"/>
    <numFmt numFmtId="179" formatCode="0000.00"/>
    <numFmt numFmtId="180" formatCode="#,##0.000"/>
    <numFmt numFmtId="181" formatCode="#,##0.0000"/>
    <numFmt numFmtId="182" formatCode="#,##0.00000"/>
    <numFmt numFmtId="183" formatCode="#,##0.000000"/>
    <numFmt numFmtId="184" formatCode="0000"/>
    <numFmt numFmtId="185" formatCode="00"/>
    <numFmt numFmtId="186" formatCode="dd\-mmm\-yy"/>
    <numFmt numFmtId="187" formatCode="000"/>
    <numFmt numFmtId="188" formatCode="m/d/yyyy;@"/>
    <numFmt numFmtId="189" formatCode="0.000"/>
    <numFmt numFmtId="190" formatCode="0.0000"/>
    <numFmt numFmtId="191" formatCode="[$-409]dddd\,\ mmmm\ d\,\ yyyy"/>
    <numFmt numFmtId="192" formatCode="m/d/yy;@"/>
    <numFmt numFmtId="193" formatCode="#,##0.00;[Red]\-#,##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i/>
      <sz val="8"/>
      <color indexed="55"/>
      <name val="Arial"/>
      <family val="2"/>
    </font>
    <font>
      <sz val="10"/>
      <color indexed="63"/>
      <name val="Arial"/>
      <family val="2"/>
    </font>
    <font>
      <i/>
      <sz val="12"/>
      <color indexed="56"/>
      <name val="Arial"/>
      <family val="2"/>
    </font>
    <font>
      <b/>
      <sz val="11"/>
      <color indexed="17"/>
      <name val="Arial"/>
      <family val="2"/>
    </font>
    <font>
      <b/>
      <sz val="11"/>
      <color indexed="14"/>
      <name val="Arial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0" tint="-0.24997000396251678"/>
      <name val="Arial"/>
      <family val="2"/>
    </font>
    <font>
      <sz val="10"/>
      <color rgb="FF222222"/>
      <name val="Arial"/>
      <family val="2"/>
    </font>
    <font>
      <i/>
      <sz val="12"/>
      <color theme="3"/>
      <name val="Arial"/>
      <family val="2"/>
    </font>
    <font>
      <b/>
      <sz val="11"/>
      <color rgb="FF00B050"/>
      <name val="Arial"/>
      <family val="2"/>
    </font>
    <font>
      <b/>
      <sz val="11"/>
      <color rgb="FFCC00FF"/>
      <name val="Arial"/>
      <family val="2"/>
    </font>
    <font>
      <b/>
      <sz val="10"/>
      <color rgb="FFC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75" applyFont="1" applyFill="1">
      <alignment/>
      <protection/>
    </xf>
    <xf numFmtId="0" fontId="6" fillId="0" borderId="0" xfId="75" applyFont="1">
      <alignment/>
      <protection/>
    </xf>
    <xf numFmtId="164" fontId="8" fillId="0" borderId="0" xfId="0" applyNumberFormat="1" applyFont="1" applyAlignment="1">
      <alignment/>
    </xf>
    <xf numFmtId="0" fontId="2" fillId="0" borderId="0" xfId="75" applyFont="1" applyBorder="1">
      <alignment/>
      <protection/>
    </xf>
    <xf numFmtId="40" fontId="2" fillId="0" borderId="0" xfId="75" applyNumberFormat="1" applyFont="1" applyBorder="1">
      <alignment/>
      <protection/>
    </xf>
    <xf numFmtId="164" fontId="2" fillId="0" borderId="0" xfId="0" applyNumberFormat="1" applyFont="1" applyAlignment="1">
      <alignment horizontal="center"/>
    </xf>
    <xf numFmtId="40" fontId="2" fillId="0" borderId="0" xfId="75" applyNumberFormat="1" applyFont="1">
      <alignment/>
      <protection/>
    </xf>
    <xf numFmtId="0" fontId="2" fillId="0" borderId="0" xfId="75" applyFont="1">
      <alignment/>
      <protection/>
    </xf>
    <xf numFmtId="40" fontId="2" fillId="0" borderId="0" xfId="75" applyNumberFormat="1" applyFont="1" applyAlignment="1">
      <alignment horizontal="center"/>
      <protection/>
    </xf>
    <xf numFmtId="40" fontId="2" fillId="0" borderId="0" xfId="75" applyNumberFormat="1" applyFont="1" applyBorder="1" applyAlignment="1">
      <alignment horizontal="right"/>
      <protection/>
    </xf>
    <xf numFmtId="40" fontId="2" fillId="0" borderId="0" xfId="75" applyNumberFormat="1" applyFont="1" applyFill="1">
      <alignment/>
      <protection/>
    </xf>
    <xf numFmtId="0" fontId="2" fillId="0" borderId="0" xfId="75" applyFont="1" applyFill="1">
      <alignment/>
      <protection/>
    </xf>
    <xf numFmtId="0" fontId="70" fillId="0" borderId="0" xfId="76" applyFont="1">
      <alignment/>
      <protection/>
    </xf>
    <xf numFmtId="0" fontId="71" fillId="0" borderId="0" xfId="0" applyFont="1" applyAlignment="1">
      <alignment/>
    </xf>
    <xf numFmtId="0" fontId="5" fillId="0" borderId="0" xfId="76" applyFont="1">
      <alignment/>
      <protection/>
    </xf>
    <xf numFmtId="0" fontId="6" fillId="0" borderId="0" xfId="76" applyFont="1">
      <alignment/>
      <protection/>
    </xf>
    <xf numFmtId="0" fontId="10" fillId="0" borderId="0" xfId="76" applyFont="1">
      <alignment/>
      <protection/>
    </xf>
    <xf numFmtId="4" fontId="2" fillId="0" borderId="0" xfId="76" applyNumberFormat="1" applyFont="1">
      <alignment/>
      <protection/>
    </xf>
    <xf numFmtId="0" fontId="2" fillId="0" borderId="0" xfId="76" applyFont="1">
      <alignment/>
      <protection/>
    </xf>
    <xf numFmtId="164" fontId="11" fillId="0" borderId="0" xfId="63" applyNumberFormat="1" applyFont="1" applyFill="1">
      <alignment/>
      <protection/>
    </xf>
    <xf numFmtId="1" fontId="12" fillId="0" borderId="0" xfId="63" applyNumberFormat="1" applyFont="1" applyAlignment="1">
      <alignment horizontal="left"/>
      <protection/>
    </xf>
    <xf numFmtId="4" fontId="72" fillId="0" borderId="0" xfId="76" applyNumberFormat="1" applyFont="1">
      <alignment/>
      <protection/>
    </xf>
    <xf numFmtId="40" fontId="4" fillId="0" borderId="0" xfId="63" applyNumberFormat="1" applyFont="1">
      <alignment/>
      <protection/>
    </xf>
    <xf numFmtId="164" fontId="5" fillId="0" borderId="0" xfId="76" applyNumberFormat="1" applyFont="1">
      <alignment/>
      <protection/>
    </xf>
    <xf numFmtId="164" fontId="5" fillId="0" borderId="0" xfId="63" applyNumberFormat="1" applyFont="1">
      <alignment/>
      <protection/>
    </xf>
    <xf numFmtId="0" fontId="6" fillId="0" borderId="0" xfId="76" applyFont="1" applyBorder="1">
      <alignment/>
      <protection/>
    </xf>
    <xf numFmtId="164" fontId="5" fillId="0" borderId="0" xfId="63" applyNumberFormat="1" applyFont="1" applyBorder="1">
      <alignment/>
      <protection/>
    </xf>
    <xf numFmtId="0" fontId="5" fillId="0" borderId="0" xfId="76" applyFont="1" applyBorder="1" applyAlignment="1">
      <alignment wrapText="1"/>
      <protection/>
    </xf>
    <xf numFmtId="4" fontId="6" fillId="0" borderId="0" xfId="76" applyNumberFormat="1" applyFont="1" applyBorder="1">
      <alignment/>
      <protection/>
    </xf>
    <xf numFmtId="4" fontId="2" fillId="0" borderId="0" xfId="76" applyNumberFormat="1" applyFont="1" applyBorder="1">
      <alignment/>
      <protection/>
    </xf>
    <xf numFmtId="0" fontId="2" fillId="0" borderId="0" xfId="76" applyFont="1" applyBorder="1">
      <alignment/>
      <protection/>
    </xf>
    <xf numFmtId="0" fontId="6" fillId="0" borderId="10" xfId="76" applyFont="1" applyBorder="1">
      <alignment/>
      <protection/>
    </xf>
    <xf numFmtId="0" fontId="6" fillId="0" borderId="10" xfId="76" applyFont="1" applyBorder="1" applyAlignment="1">
      <alignment horizontal="center" wrapText="1"/>
      <protection/>
    </xf>
    <xf numFmtId="40" fontId="6" fillId="0" borderId="10" xfId="76" applyNumberFormat="1" applyFont="1" applyBorder="1">
      <alignment/>
      <protection/>
    </xf>
    <xf numFmtId="40" fontId="6" fillId="0" borderId="10" xfId="76" applyNumberFormat="1" applyFont="1" applyBorder="1" applyAlignment="1">
      <alignment horizontal="center"/>
      <protection/>
    </xf>
    <xf numFmtId="40" fontId="6" fillId="0" borderId="10" xfId="76" applyNumberFormat="1" applyFont="1" applyBorder="1" applyAlignment="1">
      <alignment horizontal="center" wrapText="1"/>
      <protection/>
    </xf>
    <xf numFmtId="4" fontId="6" fillId="0" borderId="0" xfId="76" applyNumberFormat="1" applyFont="1" applyAlignment="1">
      <alignment horizontal="center"/>
      <protection/>
    </xf>
    <xf numFmtId="40" fontId="2" fillId="0" borderId="0" xfId="76" applyNumberFormat="1" applyFont="1">
      <alignment/>
      <protection/>
    </xf>
    <xf numFmtId="4" fontId="2" fillId="0" borderId="0" xfId="76" applyNumberFormat="1" applyFont="1" applyAlignment="1">
      <alignment horizontal="center"/>
      <protection/>
    </xf>
    <xf numFmtId="40" fontId="2" fillId="0" borderId="0" xfId="63" applyNumberFormat="1" applyFont="1">
      <alignment/>
      <protection/>
    </xf>
    <xf numFmtId="0" fontId="2" fillId="0" borderId="0" xfId="76" applyFont="1" applyAlignment="1">
      <alignment horizontal="right"/>
      <protection/>
    </xf>
    <xf numFmtId="40" fontId="2" fillId="0" borderId="0" xfId="76" applyNumberFormat="1" applyFont="1" applyBorder="1">
      <alignment/>
      <protection/>
    </xf>
    <xf numFmtId="0" fontId="8" fillId="0" borderId="0" xfId="76" applyFont="1" applyBorder="1">
      <alignment/>
      <protection/>
    </xf>
    <xf numFmtId="0" fontId="8" fillId="0" borderId="11" xfId="76" applyFont="1" applyBorder="1" applyAlignment="1">
      <alignment horizontal="right"/>
      <protection/>
    </xf>
    <xf numFmtId="40" fontId="8" fillId="0" borderId="11" xfId="76" applyNumberFormat="1" applyFont="1" applyBorder="1">
      <alignment/>
      <protection/>
    </xf>
    <xf numFmtId="0" fontId="8" fillId="0" borderId="11" xfId="76" applyFont="1" applyBorder="1">
      <alignment/>
      <protection/>
    </xf>
    <xf numFmtId="40" fontId="10" fillId="0" borderId="0" xfId="63" applyNumberFormat="1" applyFont="1" applyBorder="1">
      <alignment/>
      <protection/>
    </xf>
    <xf numFmtId="0" fontId="10" fillId="0" borderId="0" xfId="63" applyFont="1">
      <alignment/>
      <protection/>
    </xf>
    <xf numFmtId="49" fontId="4" fillId="0" borderId="0" xfId="63" applyNumberFormat="1" applyFont="1">
      <alignment/>
      <protection/>
    </xf>
    <xf numFmtId="164" fontId="4" fillId="0" borderId="0" xfId="63" applyNumberFormat="1" applyFont="1">
      <alignment/>
      <protection/>
    </xf>
    <xf numFmtId="0" fontId="4" fillId="0" borderId="0" xfId="63" applyFont="1">
      <alignment/>
      <protection/>
    </xf>
    <xf numFmtId="49" fontId="4" fillId="0" borderId="0" xfId="63" applyNumberFormat="1" applyFont="1" applyBorder="1" applyAlignment="1">
      <alignment horizontal="left"/>
      <protection/>
    </xf>
    <xf numFmtId="40" fontId="10" fillId="0" borderId="0" xfId="63" applyNumberFormat="1" applyFont="1">
      <alignment/>
      <protection/>
    </xf>
    <xf numFmtId="0" fontId="5" fillId="0" borderId="0" xfId="63" applyFont="1">
      <alignment/>
      <protection/>
    </xf>
    <xf numFmtId="0" fontId="8" fillId="0" borderId="0" xfId="63" applyFont="1">
      <alignment/>
      <protection/>
    </xf>
    <xf numFmtId="0" fontId="2" fillId="0" borderId="0" xfId="63" applyFont="1">
      <alignment/>
      <protection/>
    </xf>
    <xf numFmtId="40" fontId="5" fillId="0" borderId="0" xfId="63" applyNumberFormat="1" applyFont="1" applyFill="1" applyBorder="1">
      <alignment/>
      <protection/>
    </xf>
    <xf numFmtId="40" fontId="5" fillId="0" borderId="0" xfId="63" applyNumberFormat="1" applyFont="1" applyBorder="1">
      <alignment/>
      <protection/>
    </xf>
    <xf numFmtId="0" fontId="5" fillId="0" borderId="0" xfId="63" applyFont="1" applyAlignment="1">
      <alignment horizontal="right"/>
      <protection/>
    </xf>
    <xf numFmtId="164" fontId="5" fillId="0" borderId="0" xfId="63" applyNumberFormat="1" applyFont="1" applyBorder="1" applyAlignment="1">
      <alignment horizontal="left"/>
      <protection/>
    </xf>
    <xf numFmtId="40" fontId="5" fillId="0" borderId="0" xfId="63" applyNumberFormat="1" applyFont="1">
      <alignment/>
      <protection/>
    </xf>
    <xf numFmtId="49" fontId="2" fillId="0" borderId="0" xfId="63" applyNumberFormat="1" applyFont="1" applyBorder="1" applyAlignment="1">
      <alignment horizontal="center"/>
      <protection/>
    </xf>
    <xf numFmtId="164" fontId="2" fillId="0" borderId="0" xfId="63" applyNumberFormat="1" applyFont="1" applyAlignment="1">
      <alignment horizontal="center"/>
      <protection/>
    </xf>
    <xf numFmtId="164" fontId="2" fillId="0" borderId="0" xfId="63" applyNumberFormat="1" applyFont="1" applyAlignment="1">
      <alignment/>
      <protection/>
    </xf>
    <xf numFmtId="4" fontId="2" fillId="0" borderId="0" xfId="63" applyNumberFormat="1" applyFont="1" applyAlignment="1">
      <alignment horizontal="center"/>
      <protection/>
    </xf>
    <xf numFmtId="4" fontId="2" fillId="0" borderId="0" xfId="63" applyNumberFormat="1" applyFont="1">
      <alignment/>
      <protection/>
    </xf>
    <xf numFmtId="0" fontId="9" fillId="0" borderId="0" xfId="63" applyFont="1">
      <alignment/>
      <protection/>
    </xf>
    <xf numFmtId="49" fontId="2" fillId="0" borderId="0" xfId="63" applyNumberFormat="1" applyFont="1" applyFill="1" applyBorder="1" applyAlignment="1">
      <alignment horizontal="center"/>
      <protection/>
    </xf>
    <xf numFmtId="4" fontId="6" fillId="0" borderId="0" xfId="63" applyNumberFormat="1" applyFont="1">
      <alignment/>
      <protection/>
    </xf>
    <xf numFmtId="49" fontId="2" fillId="0" borderId="0" xfId="63" applyNumberFormat="1" applyFont="1" applyBorder="1">
      <alignment/>
      <protection/>
    </xf>
    <xf numFmtId="164" fontId="2" fillId="0" borderId="0" xfId="63" applyNumberFormat="1" applyFont="1" applyAlignment="1">
      <alignment horizontal="left"/>
      <protection/>
    </xf>
    <xf numFmtId="164" fontId="2" fillId="0" borderId="0" xfId="63" applyNumberFormat="1" applyFont="1">
      <alignment/>
      <protection/>
    </xf>
    <xf numFmtId="49" fontId="2" fillId="0" borderId="0" xfId="63" applyNumberFormat="1" applyFont="1">
      <alignment/>
      <protection/>
    </xf>
    <xf numFmtId="49" fontId="9" fillId="0" borderId="0" xfId="63" applyNumberFormat="1" applyFont="1" applyBorder="1">
      <alignment/>
      <protection/>
    </xf>
    <xf numFmtId="164" fontId="9" fillId="0" borderId="0" xfId="63" applyNumberFormat="1" applyFont="1" applyAlignment="1">
      <alignment horizontal="left"/>
      <protection/>
    </xf>
    <xf numFmtId="164" fontId="9" fillId="0" borderId="0" xfId="63" applyNumberFormat="1" applyFont="1">
      <alignment/>
      <protection/>
    </xf>
    <xf numFmtId="49" fontId="9" fillId="0" borderId="0" xfId="63" applyNumberFormat="1" applyFont="1">
      <alignment/>
      <protection/>
    </xf>
    <xf numFmtId="40" fontId="9" fillId="0" borderId="0" xfId="63" applyNumberFormat="1" applyFont="1">
      <alignment/>
      <protection/>
    </xf>
    <xf numFmtId="164" fontId="70" fillId="0" borderId="0" xfId="63" applyNumberFormat="1" applyFont="1">
      <alignment/>
      <protection/>
    </xf>
    <xf numFmtId="0" fontId="73" fillId="0" borderId="0" xfId="63" applyFont="1">
      <alignment/>
      <protection/>
    </xf>
    <xf numFmtId="0" fontId="74" fillId="0" borderId="0" xfId="63" applyFont="1">
      <alignment/>
      <protection/>
    </xf>
    <xf numFmtId="40" fontId="73" fillId="0" borderId="0" xfId="63" applyNumberFormat="1" applyFont="1" applyFill="1" applyBorder="1">
      <alignment/>
      <protection/>
    </xf>
    <xf numFmtId="40" fontId="73" fillId="0" borderId="0" xfId="63" applyNumberFormat="1" applyFont="1">
      <alignment/>
      <protection/>
    </xf>
    <xf numFmtId="40" fontId="73" fillId="0" borderId="0" xfId="63" applyNumberFormat="1" applyFont="1" applyBorder="1">
      <alignment/>
      <protection/>
    </xf>
    <xf numFmtId="49" fontId="5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40" fontId="5" fillId="0" borderId="10" xfId="63" applyNumberFormat="1" applyFont="1" applyBorder="1" applyAlignment="1">
      <alignment horizontal="center" wrapText="1"/>
      <protection/>
    </xf>
    <xf numFmtId="0" fontId="2" fillId="0" borderId="0" xfId="63" applyFont="1" applyAlignment="1">
      <alignment horizontal="left"/>
      <protection/>
    </xf>
    <xf numFmtId="40" fontId="2" fillId="0" borderId="0" xfId="63" applyNumberFormat="1" applyFont="1" applyAlignment="1">
      <alignment horizontal="center"/>
      <protection/>
    </xf>
    <xf numFmtId="0" fontId="75" fillId="0" borderId="0" xfId="63" applyFont="1">
      <alignment/>
      <protection/>
    </xf>
    <xf numFmtId="40" fontId="2" fillId="0" borderId="0" xfId="76" applyNumberFormat="1" applyFont="1" applyAlignment="1">
      <alignment horizontal="center"/>
      <protection/>
    </xf>
    <xf numFmtId="0" fontId="2" fillId="0" borderId="0" xfId="76" applyFont="1" applyAlignment="1">
      <alignment horizontal="center"/>
      <protection/>
    </xf>
    <xf numFmtId="49" fontId="2" fillId="0" borderId="0" xfId="75" applyNumberFormat="1" applyFont="1" applyAlignment="1">
      <alignment horizontal="center"/>
      <protection/>
    </xf>
    <xf numFmtId="0" fontId="76" fillId="0" borderId="0" xfId="0" applyFont="1" applyBorder="1" applyAlignment="1">
      <alignment/>
    </xf>
    <xf numFmtId="40" fontId="77" fillId="0" borderId="0" xfId="75" applyNumberFormat="1" applyFont="1">
      <alignment/>
      <protection/>
    </xf>
    <xf numFmtId="0" fontId="78" fillId="0" borderId="0" xfId="0" applyFont="1" applyAlignment="1">
      <alignment/>
    </xf>
    <xf numFmtId="49" fontId="73" fillId="0" borderId="10" xfId="42" applyNumberFormat="1" applyFont="1" applyBorder="1" applyAlignment="1">
      <alignment horizontal="center" textRotation="90" wrapText="1"/>
    </xf>
    <xf numFmtId="40" fontId="73" fillId="0" borderId="10" xfId="42" applyNumberFormat="1" applyFont="1" applyBorder="1" applyAlignment="1">
      <alignment horizontal="center" wrapText="1"/>
    </xf>
    <xf numFmtId="40" fontId="6" fillId="0" borderId="10" xfId="75" applyNumberFormat="1" applyFont="1" applyBorder="1" applyAlignment="1">
      <alignment horizontal="center" wrapText="1"/>
      <protection/>
    </xf>
    <xf numFmtId="0" fontId="79" fillId="0" borderId="0" xfId="0" applyFont="1" applyAlignment="1">
      <alignment horizontal="center" wrapText="1"/>
    </xf>
    <xf numFmtId="0" fontId="6" fillId="0" borderId="0" xfId="75" applyFont="1" applyAlignment="1">
      <alignment horizontal="center" wrapText="1"/>
      <protection/>
    </xf>
    <xf numFmtId="0" fontId="2" fillId="0" borderId="0" xfId="75" applyFont="1" applyAlignment="1">
      <alignment horizontal="center"/>
      <protection/>
    </xf>
    <xf numFmtId="49" fontId="7" fillId="0" borderId="0" xfId="0" applyNumberFormat="1" applyFont="1" applyBorder="1" applyAlignment="1">
      <alignment horizontal="center" wrapText="1"/>
    </xf>
    <xf numFmtId="40" fontId="2" fillId="0" borderId="0" xfId="75" applyNumberFormat="1" applyFont="1" applyBorder="1" applyAlignment="1">
      <alignment horizontal="center"/>
      <protection/>
    </xf>
    <xf numFmtId="0" fontId="2" fillId="33" borderId="0" xfId="75" applyFont="1" applyFill="1" applyAlignment="1">
      <alignment horizontal="center"/>
      <protection/>
    </xf>
    <xf numFmtId="49" fontId="2" fillId="33" borderId="0" xfId="75" applyNumberFormat="1" applyFont="1" applyFill="1" applyAlignment="1">
      <alignment horizontal="center"/>
      <protection/>
    </xf>
    <xf numFmtId="40" fontId="2" fillId="33" borderId="0" xfId="75" applyNumberFormat="1" applyFont="1" applyFill="1" applyAlignment="1">
      <alignment horizontal="center"/>
      <protection/>
    </xf>
    <xf numFmtId="40" fontId="2" fillId="33" borderId="0" xfId="75" applyNumberFormat="1" applyFont="1" applyFill="1">
      <alignment/>
      <protection/>
    </xf>
    <xf numFmtId="0" fontId="78" fillId="33" borderId="0" xfId="0" applyFont="1" applyFill="1" applyAlignment="1">
      <alignment/>
    </xf>
    <xf numFmtId="0" fontId="2" fillId="0" borderId="12" xfId="75" applyFont="1" applyFill="1" applyBorder="1" applyAlignment="1">
      <alignment horizontal="center"/>
      <protection/>
    </xf>
    <xf numFmtId="49" fontId="2" fillId="0" borderId="12" xfId="75" applyNumberFormat="1" applyFont="1" applyFill="1" applyBorder="1" applyAlignment="1">
      <alignment horizontal="center"/>
      <protection/>
    </xf>
    <xf numFmtId="0" fontId="6" fillId="0" borderId="12" xfId="75" applyFont="1" applyFill="1" applyBorder="1">
      <alignment/>
      <protection/>
    </xf>
    <xf numFmtId="40" fontId="2" fillId="0" borderId="12" xfId="75" applyNumberFormat="1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40" fontId="2" fillId="0" borderId="12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 wrapText="1"/>
    </xf>
    <xf numFmtId="0" fontId="78" fillId="0" borderId="0" xfId="0" applyFont="1" applyBorder="1" applyAlignment="1">
      <alignment/>
    </xf>
    <xf numFmtId="0" fontId="2" fillId="0" borderId="10" xfId="75" applyFont="1" applyBorder="1" applyAlignment="1">
      <alignment horizontal="center"/>
      <protection/>
    </xf>
    <xf numFmtId="49" fontId="2" fillId="0" borderId="10" xfId="75" applyNumberFormat="1" applyFont="1" applyBorder="1" applyAlignment="1">
      <alignment horizontal="center"/>
      <protection/>
    </xf>
    <xf numFmtId="0" fontId="2" fillId="0" borderId="10" xfId="75" applyFont="1" applyBorder="1">
      <alignment/>
      <protection/>
    </xf>
    <xf numFmtId="40" fontId="2" fillId="0" borderId="10" xfId="75" applyNumberFormat="1" applyFont="1" applyBorder="1" applyAlignment="1">
      <alignment horizontal="center"/>
      <protection/>
    </xf>
    <xf numFmtId="49" fontId="2" fillId="0" borderId="0" xfId="75" applyNumberFormat="1" applyFont="1" applyBorder="1" applyAlignment="1">
      <alignment horizontal="center"/>
      <protection/>
    </xf>
    <xf numFmtId="49" fontId="6" fillId="0" borderId="0" xfId="75" applyNumberFormat="1" applyFont="1" applyFill="1" applyBorder="1" applyAlignment="1">
      <alignment horizontal="center"/>
      <protection/>
    </xf>
    <xf numFmtId="40" fontId="2" fillId="0" borderId="0" xfId="75" applyNumberFormat="1" applyFont="1" applyFill="1" applyBorder="1" applyAlignment="1">
      <alignment horizontal="center"/>
      <protection/>
    </xf>
    <xf numFmtId="0" fontId="6" fillId="0" borderId="0" xfId="75" applyFont="1" applyBorder="1">
      <alignment/>
      <protection/>
    </xf>
    <xf numFmtId="49" fontId="2" fillId="0" borderId="0" xfId="75" applyNumberFormat="1" applyFont="1" applyFill="1" applyAlignment="1">
      <alignment horizontal="center"/>
      <protection/>
    </xf>
    <xf numFmtId="40" fontId="2" fillId="0" borderId="0" xfId="75" applyNumberFormat="1" applyFont="1" applyFill="1" applyAlignment="1">
      <alignment horizontal="center"/>
      <protection/>
    </xf>
    <xf numFmtId="49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3" fillId="0" borderId="0" xfId="76">
      <alignment/>
      <protection/>
    </xf>
    <xf numFmtId="40" fontId="2" fillId="0" borderId="11" xfId="75" applyNumberFormat="1" applyFont="1" applyBorder="1" applyAlignment="1">
      <alignment horizontal="center"/>
      <protection/>
    </xf>
    <xf numFmtId="40" fontId="79" fillId="0" borderId="13" xfId="0" applyNumberFormat="1" applyFont="1" applyBorder="1" applyAlignment="1">
      <alignment horizontal="center"/>
    </xf>
    <xf numFmtId="8" fontId="2" fillId="0" borderId="12" xfId="45" applyNumberFormat="1" applyFont="1" applyFill="1" applyBorder="1" applyAlignment="1">
      <alignment horizontal="center"/>
    </xf>
    <xf numFmtId="8" fontId="6" fillId="0" borderId="13" xfId="75" applyNumberFormat="1" applyFont="1" applyBorder="1" applyAlignment="1">
      <alignment horizontal="center"/>
      <protection/>
    </xf>
    <xf numFmtId="8" fontId="2" fillId="0" borderId="10" xfId="75" applyNumberFormat="1" applyFont="1" applyBorder="1" applyAlignment="1">
      <alignment horizontal="center"/>
      <protection/>
    </xf>
    <xf numFmtId="8" fontId="78" fillId="0" borderId="10" xfId="0" applyNumberFormat="1" applyFont="1" applyBorder="1" applyAlignment="1">
      <alignment horizontal="center"/>
    </xf>
    <xf numFmtId="8" fontId="2" fillId="0" borderId="0" xfId="75" applyNumberFormat="1" applyFont="1" applyBorder="1" applyAlignment="1">
      <alignment horizontal="center"/>
      <protection/>
    </xf>
    <xf numFmtId="8" fontId="2" fillId="0" borderId="0" xfId="75" applyNumberFormat="1" applyFont="1" applyAlignment="1">
      <alignment horizontal="center"/>
      <protection/>
    </xf>
    <xf numFmtId="8" fontId="78" fillId="0" borderId="0" xfId="0" applyNumberFormat="1" applyFont="1" applyAlignment="1">
      <alignment horizontal="center"/>
    </xf>
    <xf numFmtId="8" fontId="2" fillId="0" borderId="0" xfId="75" applyNumberFormat="1" applyFont="1" applyFill="1" applyBorder="1" applyAlignment="1">
      <alignment horizontal="center"/>
      <protection/>
    </xf>
    <xf numFmtId="8" fontId="79" fillId="0" borderId="11" xfId="0" applyNumberFormat="1" applyFont="1" applyBorder="1" applyAlignment="1">
      <alignment horizontal="center"/>
    </xf>
    <xf numFmtId="40" fontId="80" fillId="0" borderId="12" xfId="75" applyNumberFormat="1" applyFont="1" applyFill="1" applyBorder="1" applyAlignment="1">
      <alignment horizontal="center" wrapText="1"/>
      <protection/>
    </xf>
    <xf numFmtId="40" fontId="80" fillId="0" borderId="12" xfId="75" applyNumberFormat="1" applyFont="1" applyFill="1" applyBorder="1" applyAlignment="1">
      <alignment horizontal="center" vertical="center"/>
      <protection/>
    </xf>
    <xf numFmtId="40" fontId="2" fillId="0" borderId="12" xfId="0" applyNumberFormat="1" applyFont="1" applyBorder="1" applyAlignment="1">
      <alignment horizontal="left" wrapText="1"/>
    </xf>
    <xf numFmtId="40" fontId="2" fillId="0" borderId="14" xfId="75" applyNumberFormat="1" applyFont="1" applyBorder="1" applyAlignment="1">
      <alignment horizontal="center"/>
      <protection/>
    </xf>
    <xf numFmtId="8" fontId="2" fillId="0" borderId="14" xfId="45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0" fontId="81" fillId="0" borderId="12" xfId="0" applyFont="1" applyBorder="1" applyAlignment="1">
      <alignment wrapText="1"/>
    </xf>
    <xf numFmtId="0" fontId="81" fillId="0" borderId="0" xfId="0" applyFont="1" applyAlignment="1">
      <alignment/>
    </xf>
    <xf numFmtId="40" fontId="74" fillId="0" borderId="0" xfId="75" applyNumberFormat="1" applyFont="1" applyBorder="1" applyAlignment="1">
      <alignment horizontal="center"/>
      <protection/>
    </xf>
    <xf numFmtId="40" fontId="6" fillId="13" borderId="0" xfId="75" applyNumberFormat="1" applyFont="1" applyFill="1" applyBorder="1">
      <alignment/>
      <protection/>
    </xf>
    <xf numFmtId="40" fontId="6" fillId="13" borderId="16" xfId="75" applyNumberFormat="1" applyFont="1" applyFill="1" applyBorder="1" applyAlignment="1">
      <alignment horizontal="right"/>
      <protection/>
    </xf>
    <xf numFmtId="40" fontId="6" fillId="13" borderId="11" xfId="75" applyNumberFormat="1" applyFont="1" applyFill="1" applyBorder="1" applyAlignment="1">
      <alignment horizontal="right"/>
      <protection/>
    </xf>
    <xf numFmtId="40" fontId="6" fillId="13" borderId="0" xfId="75" applyNumberFormat="1" applyFont="1" applyFill="1" applyBorder="1" applyAlignment="1">
      <alignment horizontal="right"/>
      <protection/>
    </xf>
    <xf numFmtId="40" fontId="6" fillId="13" borderId="17" xfId="75" applyNumberFormat="1" applyFont="1" applyFill="1" applyBorder="1" applyAlignment="1">
      <alignment horizontal="right"/>
      <protection/>
    </xf>
    <xf numFmtId="0" fontId="2" fillId="0" borderId="0" xfId="63" applyFont="1" applyAlignment="1">
      <alignment/>
      <protection/>
    </xf>
    <xf numFmtId="40" fontId="82" fillId="0" borderId="0" xfId="63" applyNumberFormat="1" applyFont="1" applyFill="1" applyBorder="1">
      <alignment/>
      <protection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75" applyFont="1" applyFill="1" applyBorder="1">
      <alignment/>
      <protection/>
    </xf>
    <xf numFmtId="17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left"/>
    </xf>
    <xf numFmtId="174" fontId="7" fillId="0" borderId="0" xfId="47" applyNumberFormat="1" applyFont="1" applyFill="1" applyBorder="1" applyAlignment="1">
      <alignment horizontal="center"/>
    </xf>
    <xf numFmtId="0" fontId="6" fillId="19" borderId="0" xfId="0" applyFont="1" applyFill="1" applyBorder="1" applyAlignment="1">
      <alignment wrapText="1"/>
    </xf>
    <xf numFmtId="174" fontId="7" fillId="0" borderId="16" xfId="47" applyNumberFormat="1" applyFont="1" applyFill="1" applyBorder="1" applyAlignment="1">
      <alignment horizontal="center"/>
    </xf>
    <xf numFmtId="174" fontId="7" fillId="0" borderId="11" xfId="47" applyNumberFormat="1" applyFont="1" applyFill="1" applyBorder="1" applyAlignment="1">
      <alignment horizontal="center"/>
    </xf>
    <xf numFmtId="0" fontId="73" fillId="0" borderId="10" xfId="75" applyFont="1" applyBorder="1" applyAlignment="1">
      <alignment horizontal="center" wrapText="1"/>
      <protection/>
    </xf>
    <xf numFmtId="0" fontId="2" fillId="0" borderId="12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14" fillId="0" borderId="0" xfId="0" applyFont="1" applyAlignment="1">
      <alignment/>
    </xf>
    <xf numFmtId="40" fontId="2" fillId="0" borderId="0" xfId="75" applyNumberFormat="1" applyFont="1" applyAlignment="1">
      <alignment horizontal="right"/>
      <protection/>
    </xf>
    <xf numFmtId="0" fontId="84" fillId="0" borderId="0" xfId="75" applyFont="1">
      <alignment/>
      <protection/>
    </xf>
    <xf numFmtId="40" fontId="6" fillId="0" borderId="0" xfId="0" applyNumberFormat="1" applyFont="1" applyAlignment="1">
      <alignment/>
    </xf>
    <xf numFmtId="1" fontId="84" fillId="0" borderId="0" xfId="75" applyNumberFormat="1" applyFont="1">
      <alignment/>
      <protection/>
    </xf>
    <xf numFmtId="40" fontId="83" fillId="0" borderId="0" xfId="75" applyNumberFormat="1" applyFont="1">
      <alignment/>
      <protection/>
    </xf>
    <xf numFmtId="40" fontId="2" fillId="0" borderId="0" xfId="42" applyNumberFormat="1" applyFont="1" applyAlignment="1">
      <alignment horizontal="center"/>
    </xf>
    <xf numFmtId="0" fontId="8" fillId="0" borderId="0" xfId="76" applyFont="1">
      <alignment/>
      <protection/>
    </xf>
    <xf numFmtId="49" fontId="0" fillId="0" borderId="0" xfId="0" applyNumberFormat="1" applyAlignment="1">
      <alignment horizontal="center"/>
    </xf>
    <xf numFmtId="4" fontId="0" fillId="0" borderId="0" xfId="45" applyNumberFormat="1" applyFont="1" applyAlignment="1">
      <alignment/>
    </xf>
    <xf numFmtId="0" fontId="0" fillId="0" borderId="0" xfId="0" applyAlignment="1">
      <alignment horizontal="center"/>
    </xf>
    <xf numFmtId="164" fontId="85" fillId="0" borderId="0" xfId="0" applyNumberFormat="1" applyFont="1" applyAlignment="1">
      <alignment/>
    </xf>
    <xf numFmtId="44" fontId="0" fillId="0" borderId="0" xfId="45" applyFont="1" applyAlignment="1">
      <alignment/>
    </xf>
    <xf numFmtId="49" fontId="15" fillId="0" borderId="0" xfId="0" applyNumberFormat="1" applyFont="1" applyAlignment="1">
      <alignment horizontal="center"/>
    </xf>
    <xf numFmtId="44" fontId="15" fillId="0" borderId="0" xfId="45" applyFont="1" applyAlignment="1">
      <alignment/>
    </xf>
    <xf numFmtId="49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4" fontId="6" fillId="0" borderId="10" xfId="45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4" fontId="6" fillId="0" borderId="10" xfId="45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45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1" xfId="45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3" fontId="6" fillId="0" borderId="0" xfId="42" applyFont="1" applyAlignment="1">
      <alignment horizontal="center"/>
    </xf>
    <xf numFmtId="0" fontId="68" fillId="35" borderId="0" xfId="0" applyFont="1" applyFill="1" applyBorder="1" applyAlignment="1">
      <alignment/>
    </xf>
    <xf numFmtId="0" fontId="68" fillId="35" borderId="0" xfId="0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77" fontId="0" fillId="0" borderId="20" xfId="45" applyNumberFormat="1" applyFont="1" applyBorder="1" applyAlignment="1">
      <alignment/>
    </xf>
    <xf numFmtId="177" fontId="0" fillId="0" borderId="20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45" applyNumberFormat="1" applyFont="1" applyBorder="1" applyAlignment="1">
      <alignment/>
    </xf>
    <xf numFmtId="177" fontId="0" fillId="0" borderId="0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45" applyNumberFormat="1" applyFont="1" applyBorder="1" applyAlignment="1">
      <alignment/>
    </xf>
    <xf numFmtId="177" fontId="0" fillId="0" borderId="10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177" fontId="0" fillId="0" borderId="27" xfId="45" applyNumberFormat="1" applyFont="1" applyFill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7" xfId="45" applyNumberFormat="1" applyFont="1" applyBorder="1" applyAlignment="1">
      <alignment/>
    </xf>
    <xf numFmtId="49" fontId="0" fillId="0" borderId="28" xfId="0" applyNumberFormat="1" applyBorder="1" applyAlignment="1">
      <alignment horizontal="center"/>
    </xf>
    <xf numFmtId="177" fontId="68" fillId="35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7" fontId="68" fillId="35" borderId="0" xfId="45" applyNumberFormat="1" applyFont="1" applyFill="1" applyBorder="1" applyAlignment="1">
      <alignment/>
    </xf>
    <xf numFmtId="177" fontId="68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68" fillId="35" borderId="12" xfId="0" applyFont="1" applyFill="1" applyBorder="1" applyAlignment="1">
      <alignment/>
    </xf>
    <xf numFmtId="177" fontId="68" fillId="35" borderId="12" xfId="45" applyNumberFormat="1" applyFont="1" applyFill="1" applyBorder="1" applyAlignment="1">
      <alignment/>
    </xf>
    <xf numFmtId="0" fontId="68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68" fillId="0" borderId="12" xfId="0" applyFont="1" applyBorder="1" applyAlignment="1">
      <alignment horizontal="center"/>
    </xf>
    <xf numFmtId="0" fontId="68" fillId="35" borderId="12" xfId="0" applyFont="1" applyFill="1" applyBorder="1" applyAlignment="1">
      <alignment horizontal="right"/>
    </xf>
    <xf numFmtId="0" fontId="73" fillId="0" borderId="10" xfId="75" applyFont="1" applyBorder="1" applyAlignment="1">
      <alignment horizontal="center" textRotation="90" wrapText="1"/>
      <protection/>
    </xf>
    <xf numFmtId="0" fontId="2" fillId="0" borderId="12" xfId="75" applyFont="1" applyFill="1" applyBorder="1" applyAlignment="1">
      <alignment wrapText="1"/>
      <protection/>
    </xf>
    <xf numFmtId="0" fontId="6" fillId="0" borderId="12" xfId="0" applyFont="1" applyBorder="1" applyAlignment="1">
      <alignment horizontal="center"/>
    </xf>
    <xf numFmtId="0" fontId="2" fillId="0" borderId="12" xfId="60" applyFont="1" applyBorder="1" applyAlignment="1">
      <alignment wrapText="1"/>
      <protection/>
    </xf>
    <xf numFmtId="40" fontId="2" fillId="0" borderId="12" xfId="75" applyNumberFormat="1" applyFont="1" applyBorder="1" applyAlignment="1">
      <alignment horizontal="center"/>
      <protection/>
    </xf>
    <xf numFmtId="8" fontId="2" fillId="0" borderId="12" xfId="45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23" fillId="36" borderId="30" xfId="0" applyNumberFormat="1" applyFont="1" applyFill="1" applyBorder="1" applyAlignment="1">
      <alignment horizontal="left" wrapText="1"/>
    </xf>
    <xf numFmtId="168" fontId="23" fillId="36" borderId="30" xfId="0" applyNumberFormat="1" applyFont="1" applyFill="1" applyBorder="1" applyAlignment="1">
      <alignment horizontal="left" wrapText="1"/>
    </xf>
    <xf numFmtId="49" fontId="23" fillId="36" borderId="30" xfId="0" applyNumberFormat="1" applyFont="1" applyFill="1" applyBorder="1" applyAlignment="1">
      <alignment horizontal="left"/>
    </xf>
    <xf numFmtId="43" fontId="23" fillId="36" borderId="30" xfId="42" applyFont="1" applyFill="1" applyBorder="1" applyAlignment="1">
      <alignment horizontal="left"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43" fontId="0" fillId="0" borderId="0" xfId="42" applyFont="1" applyAlignment="1">
      <alignment horizontal="left"/>
    </xf>
    <xf numFmtId="192" fontId="50" fillId="0" borderId="0" xfId="0" applyNumberFormat="1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 locked="0"/>
    </xf>
    <xf numFmtId="43" fontId="50" fillId="0" borderId="0" xfId="42" applyFont="1" applyFill="1" applyAlignment="1" applyProtection="1">
      <alignment/>
      <protection locked="0"/>
    </xf>
    <xf numFmtId="192" fontId="50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43" fontId="50" fillId="0" borderId="0" xfId="42" applyFont="1" applyBorder="1" applyAlignment="1" applyProtection="1">
      <alignment/>
      <protection locked="0"/>
    </xf>
    <xf numFmtId="43" fontId="0" fillId="0" borderId="29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left"/>
    </xf>
    <xf numFmtId="40" fontId="6" fillId="0" borderId="10" xfId="75" applyNumberFormat="1" applyFont="1" applyFill="1" applyBorder="1" applyAlignment="1">
      <alignment horizontal="center" wrapText="1"/>
      <protection/>
    </xf>
    <xf numFmtId="0" fontId="6" fillId="33" borderId="0" xfId="75" applyFont="1" applyFill="1">
      <alignment/>
      <protection/>
    </xf>
    <xf numFmtId="0" fontId="74" fillId="0" borderId="12" xfId="75" applyFont="1" applyFill="1" applyBorder="1" applyAlignment="1">
      <alignment horizontal="center"/>
      <protection/>
    </xf>
    <xf numFmtId="0" fontId="73" fillId="0" borderId="12" xfId="0" applyFont="1" applyBorder="1" applyAlignment="1">
      <alignment horizontal="center"/>
    </xf>
    <xf numFmtId="0" fontId="71" fillId="0" borderId="31" xfId="0" applyFont="1" applyBorder="1" applyAlignment="1">
      <alignment/>
    </xf>
    <xf numFmtId="8" fontId="2" fillId="0" borderId="14" xfId="45" applyNumberFormat="1" applyFont="1" applyFill="1" applyBorder="1" applyAlignment="1">
      <alignment horizontal="center"/>
    </xf>
    <xf numFmtId="0" fontId="73" fillId="0" borderId="29" xfId="0" applyFont="1" applyBorder="1" applyAlignment="1">
      <alignment horizontal="center"/>
    </xf>
    <xf numFmtId="40" fontId="6" fillId="0" borderId="18" xfId="0" applyNumberFormat="1" applyFont="1" applyBorder="1" applyAlignment="1">
      <alignment/>
    </xf>
    <xf numFmtId="0" fontId="6" fillId="0" borderId="0" xfId="75" applyFont="1" applyFill="1" applyBorder="1">
      <alignment/>
      <protection/>
    </xf>
    <xf numFmtId="8" fontId="78" fillId="0" borderId="0" xfId="0" applyNumberFormat="1" applyFont="1" applyAlignment="1">
      <alignment/>
    </xf>
    <xf numFmtId="0" fontId="81" fillId="0" borderId="14" xfId="0" applyFont="1" applyBorder="1" applyAlignment="1">
      <alignment wrapText="1"/>
    </xf>
    <xf numFmtId="8" fontId="2" fillId="37" borderId="12" xfId="45" applyNumberFormat="1" applyFont="1" applyFill="1" applyBorder="1" applyAlignment="1">
      <alignment horizontal="center"/>
    </xf>
    <xf numFmtId="40" fontId="2" fillId="37" borderId="12" xfId="75" applyNumberFormat="1" applyFont="1" applyFill="1" applyBorder="1" applyAlignment="1">
      <alignment horizontal="center"/>
      <protection/>
    </xf>
    <xf numFmtId="0" fontId="78" fillId="38" borderId="0" xfId="0" applyFont="1" applyFill="1" applyAlignment="1">
      <alignment/>
    </xf>
    <xf numFmtId="0" fontId="2" fillId="38" borderId="0" xfId="75" applyFont="1" applyFill="1">
      <alignment/>
      <protection/>
    </xf>
    <xf numFmtId="168" fontId="2" fillId="37" borderId="0" xfId="0" applyNumberFormat="1" applyFont="1" applyFill="1" applyAlignment="1">
      <alignment horizontal="center"/>
    </xf>
    <xf numFmtId="0" fontId="71" fillId="37" borderId="0" xfId="0" applyFont="1" applyFill="1" applyAlignment="1">
      <alignment/>
    </xf>
    <xf numFmtId="44" fontId="2" fillId="37" borderId="0" xfId="45" applyFont="1" applyFill="1" applyAlignment="1">
      <alignment horizontal="right"/>
    </xf>
    <xf numFmtId="0" fontId="2" fillId="37" borderId="0" xfId="0" applyFont="1" applyFill="1" applyAlignment="1">
      <alignment horizontal="center" wrapText="1"/>
    </xf>
    <xf numFmtId="14" fontId="2" fillId="37" borderId="0" xfId="45" applyNumberFormat="1" applyFont="1" applyFill="1" applyAlignment="1">
      <alignment horizontal="center"/>
    </xf>
    <xf numFmtId="44" fontId="6" fillId="37" borderId="0" xfId="45" applyFont="1" applyFill="1" applyAlignment="1">
      <alignment/>
    </xf>
    <xf numFmtId="43" fontId="6" fillId="37" borderId="0" xfId="42" applyFont="1" applyFill="1" applyAlignment="1">
      <alignment horizontal="center"/>
    </xf>
    <xf numFmtId="0" fontId="2" fillId="37" borderId="0" xfId="0" applyNumberFormat="1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2" fillId="37" borderId="0" xfId="0" applyFont="1" applyFill="1" applyAlignment="1">
      <alignment horizontal="center"/>
    </xf>
    <xf numFmtId="39" fontId="2" fillId="37" borderId="0" xfId="45" applyNumberFormat="1" applyFont="1" applyFill="1" applyAlignment="1">
      <alignment/>
    </xf>
    <xf numFmtId="4" fontId="2" fillId="37" borderId="0" xfId="0" applyNumberFormat="1" applyFont="1" applyFill="1" applyAlignment="1">
      <alignment horizontal="right"/>
    </xf>
    <xf numFmtId="164" fontId="2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center"/>
    </xf>
    <xf numFmtId="49" fontId="0" fillId="37" borderId="0" xfId="0" applyNumberFormat="1" applyFill="1" applyAlignment="1">
      <alignment horizontal="center"/>
    </xf>
    <xf numFmtId="4" fontId="0" fillId="37" borderId="0" xfId="45" applyNumberFormat="1" applyFont="1" applyFill="1" applyAlignment="1">
      <alignment/>
    </xf>
    <xf numFmtId="0" fontId="0" fillId="37" borderId="0" xfId="0" applyFill="1" applyAlignment="1">
      <alignment horizontal="center"/>
    </xf>
    <xf numFmtId="40" fontId="2" fillId="38" borderId="12" xfId="0" applyNumberFormat="1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86" fillId="0" borderId="0" xfId="0" applyFont="1" applyAlignment="1">
      <alignment horizontal="center"/>
    </xf>
    <xf numFmtId="0" fontId="17" fillId="39" borderId="0" xfId="0" applyFont="1" applyFill="1" applyAlignment="1">
      <alignment horizontal="left"/>
    </xf>
    <xf numFmtId="49" fontId="18" fillId="39" borderId="0" xfId="0" applyNumberFormat="1" applyFont="1" applyFill="1" applyAlignment="1">
      <alignment vertical="center"/>
    </xf>
    <xf numFmtId="49" fontId="19" fillId="40" borderId="32" xfId="0" applyNumberFormat="1" applyFont="1" applyFill="1" applyBorder="1" applyAlignment="1">
      <alignment horizontal="center" vertical="center" wrapText="1"/>
    </xf>
    <xf numFmtId="193" fontId="9" fillId="41" borderId="32" xfId="0" applyNumberFormat="1" applyFont="1" applyFill="1" applyBorder="1" applyAlignment="1">
      <alignment horizontal="right" vertical="center" wrapText="1"/>
    </xf>
    <xf numFmtId="49" fontId="7" fillId="41" borderId="32" xfId="0" applyNumberFormat="1" applyFont="1" applyFill="1" applyBorder="1" applyAlignment="1">
      <alignment horizontal="left" vertical="center" wrapText="1"/>
    </xf>
    <xf numFmtId="164" fontId="7" fillId="41" borderId="32" xfId="0" applyNumberFormat="1" applyFont="1" applyFill="1" applyBorder="1" applyAlignment="1">
      <alignment horizontal="right" vertical="center" wrapText="1"/>
    </xf>
    <xf numFmtId="193" fontId="7" fillId="41" borderId="32" xfId="0" applyNumberFormat="1" applyFont="1" applyFill="1" applyBorder="1" applyAlignment="1">
      <alignment horizontal="right" vertical="center" wrapText="1"/>
    </xf>
    <xf numFmtId="0" fontId="7" fillId="41" borderId="32" xfId="0" applyFont="1" applyFill="1" applyBorder="1" applyAlignment="1">
      <alignment horizontal="left" vertical="center" wrapText="1"/>
    </xf>
    <xf numFmtId="193" fontId="7" fillId="39" borderId="32" xfId="0" applyNumberFormat="1" applyFont="1" applyFill="1" applyBorder="1" applyAlignment="1">
      <alignment horizontal="right" vertical="center" wrapText="1"/>
    </xf>
    <xf numFmtId="49" fontId="7" fillId="39" borderId="32" xfId="0" applyNumberFormat="1" applyFont="1" applyFill="1" applyBorder="1" applyAlignment="1">
      <alignment horizontal="right" vertical="center"/>
    </xf>
    <xf numFmtId="0" fontId="7" fillId="39" borderId="32" xfId="0" applyFont="1" applyFill="1" applyBorder="1" applyAlignment="1">
      <alignment horizontal="right" vertical="center"/>
    </xf>
    <xf numFmtId="193" fontId="0" fillId="0" borderId="0" xfId="0" applyNumberFormat="1" applyAlignment="1">
      <alignment/>
    </xf>
    <xf numFmtId="14" fontId="2" fillId="37" borderId="12" xfId="75" applyNumberFormat="1" applyFont="1" applyFill="1" applyBorder="1" applyAlignment="1">
      <alignment horizontal="center"/>
      <protection/>
    </xf>
    <xf numFmtId="49" fontId="2" fillId="37" borderId="12" xfId="75" applyNumberFormat="1" applyFont="1" applyFill="1" applyBorder="1" applyAlignment="1">
      <alignment horizontal="center"/>
      <protection/>
    </xf>
    <xf numFmtId="0" fontId="2" fillId="37" borderId="12" xfId="75" applyFont="1" applyFill="1" applyBorder="1">
      <alignment/>
      <protection/>
    </xf>
    <xf numFmtId="0" fontId="2" fillId="37" borderId="0" xfId="75" applyFont="1" applyFill="1">
      <alignment/>
      <protection/>
    </xf>
    <xf numFmtId="0" fontId="2" fillId="37" borderId="12" xfId="75" applyFont="1" applyFill="1" applyBorder="1" applyAlignment="1">
      <alignment horizontal="left" wrapText="1"/>
      <protection/>
    </xf>
    <xf numFmtId="49" fontId="2" fillId="37" borderId="12" xfId="0" applyNumberFormat="1" applyFont="1" applyFill="1" applyBorder="1" applyAlignment="1">
      <alignment horizontal="center" wrapText="1"/>
    </xf>
    <xf numFmtId="0" fontId="81" fillId="37" borderId="0" xfId="0" applyFont="1" applyFill="1" applyAlignment="1">
      <alignment/>
    </xf>
    <xf numFmtId="0" fontId="81" fillId="37" borderId="12" xfId="0" applyFont="1" applyFill="1" applyBorder="1" applyAlignment="1">
      <alignment vertical="center" wrapText="1"/>
    </xf>
    <xf numFmtId="0" fontId="81" fillId="37" borderId="12" xfId="0" applyFont="1" applyFill="1" applyBorder="1" applyAlignment="1">
      <alignment/>
    </xf>
    <xf numFmtId="4" fontId="0" fillId="0" borderId="0" xfId="45" applyNumberFormat="1" applyFont="1" applyBorder="1" applyAlignment="1">
      <alignment/>
    </xf>
    <xf numFmtId="14" fontId="2" fillId="0" borderId="0" xfId="45" applyNumberFormat="1" applyFont="1" applyBorder="1" applyAlignment="1">
      <alignment horizontal="center"/>
    </xf>
    <xf numFmtId="0" fontId="0" fillId="0" borderId="33" xfId="0" applyBorder="1" applyAlignment="1">
      <alignment/>
    </xf>
    <xf numFmtId="43" fontId="0" fillId="10" borderId="0" xfId="0" applyNumberFormat="1" applyFill="1" applyAlignment="1">
      <alignment/>
    </xf>
    <xf numFmtId="0" fontId="0" fillId="10" borderId="0" xfId="0" applyFill="1" applyAlignment="1">
      <alignment/>
    </xf>
    <xf numFmtId="43" fontId="6" fillId="10" borderId="0" xfId="42" applyFont="1" applyFill="1" applyAlignment="1">
      <alignment horizontal="center"/>
    </xf>
    <xf numFmtId="43" fontId="0" fillId="11" borderId="0" xfId="0" applyNumberFormat="1" applyFill="1" applyAlignment="1">
      <alignment/>
    </xf>
    <xf numFmtId="0" fontId="0" fillId="11" borderId="0" xfId="0" applyFill="1" applyAlignment="1">
      <alignment/>
    </xf>
    <xf numFmtId="43" fontId="6" fillId="11" borderId="0" xfId="42" applyFont="1" applyFill="1" applyAlignment="1">
      <alignment horizontal="center"/>
    </xf>
    <xf numFmtId="43" fontId="73" fillId="0" borderId="0" xfId="42" applyFont="1" applyAlignment="1">
      <alignment horizontal="center"/>
    </xf>
    <xf numFmtId="49" fontId="2" fillId="0" borderId="34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40" fontId="79" fillId="0" borderId="14" xfId="0" applyNumberFormat="1" applyFont="1" applyBorder="1" applyAlignment="1">
      <alignment horizontal="center"/>
    </xf>
    <xf numFmtId="8" fontId="6" fillId="0" borderId="14" xfId="75" applyNumberFormat="1" applyFont="1" applyBorder="1" applyAlignment="1">
      <alignment horizontal="center"/>
      <protection/>
    </xf>
    <xf numFmtId="0" fontId="2" fillId="0" borderId="37" xfId="75" applyFont="1" applyBorder="1" applyAlignment="1">
      <alignment horizontal="center"/>
      <protection/>
    </xf>
    <xf numFmtId="49" fontId="2" fillId="0" borderId="37" xfId="75" applyNumberFormat="1" applyFont="1" applyBorder="1" applyAlignment="1">
      <alignment horizontal="center"/>
      <protection/>
    </xf>
    <xf numFmtId="0" fontId="2" fillId="0" borderId="37" xfId="75" applyFont="1" applyBorder="1">
      <alignment/>
      <protection/>
    </xf>
    <xf numFmtId="40" fontId="2" fillId="0" borderId="37" xfId="75" applyNumberFormat="1" applyFont="1" applyBorder="1" applyAlignment="1">
      <alignment horizontal="center"/>
      <protection/>
    </xf>
    <xf numFmtId="8" fontId="2" fillId="0" borderId="37" xfId="75" applyNumberFormat="1" applyFont="1" applyBorder="1" applyAlignment="1">
      <alignment horizontal="center"/>
      <protection/>
    </xf>
    <xf numFmtId="8" fontId="78" fillId="0" borderId="37" xfId="0" applyNumberFormat="1" applyFont="1" applyBorder="1" applyAlignment="1">
      <alignment horizontal="center"/>
    </xf>
    <xf numFmtId="43" fontId="6" fillId="3" borderId="0" xfId="42" applyFont="1" applyFill="1" applyAlignment="1">
      <alignment horizontal="center"/>
    </xf>
    <xf numFmtId="43" fontId="6" fillId="42" borderId="0" xfId="42" applyFont="1" applyFill="1" applyAlignment="1">
      <alignment horizontal="center"/>
    </xf>
    <xf numFmtId="43" fontId="0" fillId="42" borderId="0" xfId="0" applyNumberFormat="1" applyFill="1" applyAlignment="1">
      <alignment/>
    </xf>
    <xf numFmtId="0" fontId="0" fillId="42" borderId="0" xfId="0" applyFill="1" applyAlignment="1">
      <alignment/>
    </xf>
    <xf numFmtId="43" fontId="6" fillId="0" borderId="0" xfId="42" applyFont="1" applyFill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73" fillId="0" borderId="0" xfId="42" applyFont="1" applyFill="1" applyAlignment="1">
      <alignment horizontal="center"/>
    </xf>
    <xf numFmtId="43" fontId="6" fillId="22" borderId="0" xfId="42" applyFont="1" applyFill="1" applyAlignment="1">
      <alignment horizontal="center"/>
    </xf>
    <xf numFmtId="43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87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68" fillId="35" borderId="0" xfId="0" applyFont="1" applyFill="1" applyBorder="1" applyAlignment="1">
      <alignment horizontal="right"/>
    </xf>
    <xf numFmtId="0" fontId="68" fillId="35" borderId="0" xfId="0" applyFont="1" applyFill="1" applyAlignment="1">
      <alignment horizontal="righ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8 2" xfId="71"/>
    <cellStyle name="Normal 8 3" xfId="72"/>
    <cellStyle name="Normal 9" xfId="73"/>
    <cellStyle name="Normal 9 2" xfId="74"/>
    <cellStyle name="Normal_CLARINDA" xfId="75"/>
    <cellStyle name="Normal_LUCAS REMODEL FOR Dept of Comm.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257175</xdr:colOff>
      <xdr:row>34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0677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133350</xdr:rowOff>
    </xdr:from>
    <xdr:to>
      <xdr:col>8</xdr:col>
      <xdr:colOff>228600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82010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6</xdr:col>
      <xdr:colOff>523875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648075"/>
          <a:ext cx="64389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391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5</xdr:col>
      <xdr:colOff>685800</xdr:colOff>
      <xdr:row>38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64770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13</xdr:col>
      <xdr:colOff>257175</xdr:colOff>
      <xdr:row>41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90900"/>
          <a:ext cx="119443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6</xdr:col>
      <xdr:colOff>171450</xdr:colOff>
      <xdr:row>24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5575"/>
          <a:ext cx="6934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314325</xdr:colOff>
      <xdr:row>16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391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5</xdr:col>
      <xdr:colOff>828675</xdr:colOff>
      <xdr:row>86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2600"/>
          <a:ext cx="74771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0</xdr:rowOff>
    </xdr:from>
    <xdr:to>
      <xdr:col>27</xdr:col>
      <xdr:colOff>428625</xdr:colOff>
      <xdr:row>8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723900"/>
          <a:ext cx="65246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hrome\Downloads\FY20%20DCA%20Routine%20Maintenance%20Project%20Tracking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S%20Shared%20Perm\GSE%20Infrastructure\MOU%20Project%20Improvements%20(R20M)%200506\MOU%20Project%20Improvements%20R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"/>
      <sheetName val="RECAP"/>
      <sheetName val="McIntosh Plumbing"/>
      <sheetName val="Prairie Mechanical Corp"/>
      <sheetName val="Waldinger Corp"/>
      <sheetName val="B &amp; K Heating &amp; Plumbing"/>
      <sheetName val="Breman and Sons"/>
    </sheetNames>
    <sheetDataSet>
      <sheetData sheetId="1">
        <row r="17">
          <cell r="D17">
            <v>15878.949999999999</v>
          </cell>
          <cell r="E17">
            <v>15878.949999999999</v>
          </cell>
          <cell r="F17">
            <v>0</v>
          </cell>
          <cell r="G17">
            <v>-77.22999999999956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FINANCIAL"/>
      <sheetName val="Funds Rec'd"/>
      <sheetName val="RECAP #8983.02"/>
      <sheetName val="#8983.02 Funds Rec'd"/>
      <sheetName val="#8983.02 Ball Team"/>
      <sheetName val="#8983.02 PM TIME"/>
      <sheetName val="#8983.02 Misc"/>
      <sheetName val="RECAP #9111.00"/>
      <sheetName val="#9111.00 Funds Rec'd"/>
      <sheetName val="#9111.00 Schumacher"/>
      <sheetName val="#9111.00 PM TIME"/>
      <sheetName val="#9111.00 EADOCBR"/>
      <sheetName val="#9111.00 Misc"/>
      <sheetName val="RECAP #9259.00"/>
      <sheetName val="#9259.00 Funds Rec'd"/>
      <sheetName val="#9259.00 Bolton &amp; Menk"/>
      <sheetName val="#9259.00 PM TIME"/>
      <sheetName val="#9259.00 Misc"/>
      <sheetName val="RECAP #XXXX.XX"/>
      <sheetName val="#xxxx.xx Funds Rec'd"/>
      <sheetName val="#xxxx.xx Vendor A"/>
      <sheetName val="#xxxx.xx PM TIME"/>
      <sheetName val="#xxxx.xx Misc"/>
    </sheetNames>
    <sheetDataSet>
      <sheetData sheetId="8">
        <row r="17">
          <cell r="C17">
            <v>345492</v>
          </cell>
          <cell r="D17">
            <v>345492</v>
          </cell>
          <cell r="E17">
            <v>345492</v>
          </cell>
          <cell r="F17">
            <v>0</v>
          </cell>
          <cell r="G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1"/>
  <sheetViews>
    <sheetView zoomScalePageLayoutView="0" workbookViewId="0" topLeftCell="A1">
      <selection activeCell="N37" sqref="N37"/>
    </sheetView>
  </sheetViews>
  <sheetFormatPr defaultColWidth="9.140625" defaultRowHeight="15"/>
  <sheetData/>
  <sheetProtection/>
  <printOptions/>
  <pageMargins left="0.25" right="0.25" top="0.75" bottom="0.75" header="0.3" footer="0.3"/>
  <pageSetup fitToHeight="0" fitToWidth="1" horizontalDpi="600" verticalDpi="600" orientation="portrait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57"/>
  <sheetViews>
    <sheetView zoomScalePageLayoutView="0" workbookViewId="0" topLeftCell="A28">
      <selection activeCell="H64" sqref="H64"/>
    </sheetView>
  </sheetViews>
  <sheetFormatPr defaultColWidth="9.140625" defaultRowHeight="15"/>
  <cols>
    <col min="1" max="1" width="12.00390625" style="0" customWidth="1"/>
    <col min="2" max="2" width="52.28125" style="0" customWidth="1"/>
    <col min="3" max="3" width="22.8515625" style="0" customWidth="1"/>
    <col min="4" max="4" width="9.28125" style="0" hidden="1" customWidth="1"/>
    <col min="5" max="6" width="12.57421875" style="0" bestFit="1" customWidth="1"/>
    <col min="7" max="7" width="11.421875" style="0" customWidth="1"/>
    <col min="8" max="8" width="23.8515625" style="0" customWidth="1"/>
  </cols>
  <sheetData>
    <row r="1" spans="1:8" ht="15">
      <c r="A1" s="378" t="s">
        <v>62</v>
      </c>
      <c r="B1" s="378"/>
      <c r="C1" s="378"/>
      <c r="D1" s="378"/>
      <c r="E1" s="378"/>
      <c r="F1" s="378"/>
      <c r="G1" s="378"/>
      <c r="H1" s="378"/>
    </row>
    <row r="4" spans="1:8" s="216" customFormat="1" ht="30.75" thickBot="1">
      <c r="A4" s="214" t="s">
        <v>63</v>
      </c>
      <c r="B4" s="215" t="s">
        <v>64</v>
      </c>
      <c r="C4" s="215" t="s">
        <v>65</v>
      </c>
      <c r="D4" s="215" t="s">
        <v>66</v>
      </c>
      <c r="E4" s="215" t="s">
        <v>67</v>
      </c>
      <c r="F4" s="215" t="s">
        <v>68</v>
      </c>
      <c r="G4" s="215" t="s">
        <v>69</v>
      </c>
      <c r="H4" s="215" t="s">
        <v>70</v>
      </c>
    </row>
    <row r="5" spans="1:8" ht="15">
      <c r="A5" s="217" t="s">
        <v>71</v>
      </c>
      <c r="B5" s="218" t="s">
        <v>72</v>
      </c>
      <c r="C5" s="219" t="s">
        <v>73</v>
      </c>
      <c r="D5" s="219" t="s">
        <v>74</v>
      </c>
      <c r="E5" s="220">
        <v>18804</v>
      </c>
      <c r="F5" s="221">
        <f aca="true" t="shared" si="0" ref="F5:F17">E5</f>
        <v>18804</v>
      </c>
      <c r="G5" s="220">
        <f>E5/2</f>
        <v>9402</v>
      </c>
      <c r="H5" s="222" t="s">
        <v>75</v>
      </c>
    </row>
    <row r="6" spans="1:8" ht="15">
      <c r="A6" s="223" t="s">
        <v>71</v>
      </c>
      <c r="B6" s="224" t="s">
        <v>76</v>
      </c>
      <c r="C6" s="225" t="s">
        <v>73</v>
      </c>
      <c r="D6" s="225" t="s">
        <v>74</v>
      </c>
      <c r="E6" s="226">
        <v>4080</v>
      </c>
      <c r="F6" s="227">
        <f t="shared" si="0"/>
        <v>4080</v>
      </c>
      <c r="G6" s="226">
        <f>E6/2</f>
        <v>2040</v>
      </c>
      <c r="H6" s="228" t="s">
        <v>75</v>
      </c>
    </row>
    <row r="7" spans="1:8" ht="15">
      <c r="A7" s="223" t="s">
        <v>71</v>
      </c>
      <c r="B7" s="224" t="s">
        <v>77</v>
      </c>
      <c r="C7" s="225" t="s">
        <v>73</v>
      </c>
      <c r="D7" s="225" t="s">
        <v>74</v>
      </c>
      <c r="E7" s="226">
        <v>9072</v>
      </c>
      <c r="F7" s="227">
        <f t="shared" si="0"/>
        <v>9072</v>
      </c>
      <c r="G7" s="226">
        <f>E7/2</f>
        <v>4536</v>
      </c>
      <c r="H7" s="228" t="s">
        <v>75</v>
      </c>
    </row>
    <row r="8" spans="1:8" ht="15">
      <c r="A8" s="223" t="s">
        <v>71</v>
      </c>
      <c r="B8" s="224" t="s">
        <v>78</v>
      </c>
      <c r="C8" s="225" t="s">
        <v>73</v>
      </c>
      <c r="D8" s="225" t="s">
        <v>74</v>
      </c>
      <c r="E8" s="226">
        <v>10800</v>
      </c>
      <c r="F8" s="227">
        <f t="shared" si="0"/>
        <v>10800</v>
      </c>
      <c r="G8" s="226">
        <f>E8/2</f>
        <v>5400</v>
      </c>
      <c r="H8" s="228" t="s">
        <v>75</v>
      </c>
    </row>
    <row r="9" spans="1:8" ht="15">
      <c r="A9" s="223" t="s">
        <v>71</v>
      </c>
      <c r="B9" s="224" t="s">
        <v>79</v>
      </c>
      <c r="C9" s="225" t="s">
        <v>80</v>
      </c>
      <c r="D9" s="225" t="s">
        <v>74</v>
      </c>
      <c r="E9" s="226">
        <v>20080</v>
      </c>
      <c r="F9" s="227">
        <f t="shared" si="0"/>
        <v>20080</v>
      </c>
      <c r="G9" s="226">
        <v>0</v>
      </c>
      <c r="H9" s="228" t="s">
        <v>75</v>
      </c>
    </row>
    <row r="10" spans="1:8" ht="15">
      <c r="A10" s="223" t="s">
        <v>71</v>
      </c>
      <c r="B10" s="224" t="s">
        <v>81</v>
      </c>
      <c r="C10" s="225" t="s">
        <v>73</v>
      </c>
      <c r="D10" s="225" t="s">
        <v>74</v>
      </c>
      <c r="E10" s="226">
        <v>11719</v>
      </c>
      <c r="F10" s="227">
        <f t="shared" si="0"/>
        <v>11719</v>
      </c>
      <c r="G10" s="226">
        <f>E10/2</f>
        <v>5859.5</v>
      </c>
      <c r="H10" s="228" t="s">
        <v>75</v>
      </c>
    </row>
    <row r="11" spans="1:8" ht="15">
      <c r="A11" s="223" t="s">
        <v>71</v>
      </c>
      <c r="B11" s="224" t="s">
        <v>82</v>
      </c>
      <c r="C11" s="225" t="s">
        <v>73</v>
      </c>
      <c r="D11" s="225" t="s">
        <v>74</v>
      </c>
      <c r="E11" s="226">
        <v>5229</v>
      </c>
      <c r="F11" s="227">
        <f t="shared" si="0"/>
        <v>5229</v>
      </c>
      <c r="G11" s="226">
        <f>E11/2</f>
        <v>2614.5</v>
      </c>
      <c r="H11" s="228" t="s">
        <v>75</v>
      </c>
    </row>
    <row r="12" spans="1:8" ht="15">
      <c r="A12" s="223" t="s">
        <v>71</v>
      </c>
      <c r="B12" s="224" t="s">
        <v>83</v>
      </c>
      <c r="C12" s="225" t="s">
        <v>80</v>
      </c>
      <c r="D12" s="225" t="s">
        <v>74</v>
      </c>
      <c r="E12" s="226">
        <v>6082.56</v>
      </c>
      <c r="F12" s="227">
        <f t="shared" si="0"/>
        <v>6082.56</v>
      </c>
      <c r="G12" s="226">
        <v>0</v>
      </c>
      <c r="H12" s="228" t="s">
        <v>75</v>
      </c>
    </row>
    <row r="13" spans="1:8" ht="15">
      <c r="A13" s="223" t="s">
        <v>71</v>
      </c>
      <c r="B13" s="224" t="s">
        <v>84</v>
      </c>
      <c r="C13" s="225" t="s">
        <v>73</v>
      </c>
      <c r="D13" s="225" t="s">
        <v>74</v>
      </c>
      <c r="E13" s="226">
        <v>4603.94</v>
      </c>
      <c r="F13" s="227">
        <f t="shared" si="0"/>
        <v>4603.94</v>
      </c>
      <c r="G13" s="226">
        <f>E13</f>
        <v>4603.94</v>
      </c>
      <c r="H13" s="228" t="s">
        <v>85</v>
      </c>
    </row>
    <row r="14" spans="1:8" ht="15">
      <c r="A14" s="223" t="s">
        <v>71</v>
      </c>
      <c r="B14" s="229" t="s">
        <v>86</v>
      </c>
      <c r="C14" s="225" t="s">
        <v>87</v>
      </c>
      <c r="D14" s="225" t="s">
        <v>74</v>
      </c>
      <c r="E14" s="226">
        <v>5400</v>
      </c>
      <c r="F14" s="227">
        <f t="shared" si="0"/>
        <v>5400</v>
      </c>
      <c r="G14" s="226">
        <f>E14</f>
        <v>5400</v>
      </c>
      <c r="H14" s="228" t="s">
        <v>88</v>
      </c>
    </row>
    <row r="15" spans="1:8" ht="15.75" thickBot="1">
      <c r="A15" s="230" t="s">
        <v>71</v>
      </c>
      <c r="B15" s="231" t="s">
        <v>89</v>
      </c>
      <c r="C15" s="232" t="s">
        <v>90</v>
      </c>
      <c r="D15" s="232" t="s">
        <v>74</v>
      </c>
      <c r="E15" s="233">
        <v>174000</v>
      </c>
      <c r="F15" s="234">
        <f t="shared" si="0"/>
        <v>174000</v>
      </c>
      <c r="G15" s="233">
        <f>E15</f>
        <v>174000</v>
      </c>
      <c r="H15" s="235" t="s">
        <v>75</v>
      </c>
    </row>
    <row r="16" spans="1:8" ht="15">
      <c r="A16" s="236" t="s">
        <v>91</v>
      </c>
      <c r="B16" s="237" t="s">
        <v>72</v>
      </c>
      <c r="C16" s="219" t="s">
        <v>73</v>
      </c>
      <c r="D16" s="219" t="s">
        <v>74</v>
      </c>
      <c r="E16" s="220">
        <f>700*12</f>
        <v>8400</v>
      </c>
      <c r="F16" s="221">
        <f t="shared" si="0"/>
        <v>8400</v>
      </c>
      <c r="G16" s="220">
        <f>700*6</f>
        <v>4200</v>
      </c>
      <c r="H16" s="222" t="s">
        <v>75</v>
      </c>
    </row>
    <row r="17" spans="1:8" ht="15">
      <c r="A17" s="238" t="s">
        <v>91</v>
      </c>
      <c r="B17" s="239" t="s">
        <v>92</v>
      </c>
      <c r="C17" s="225" t="s">
        <v>73</v>
      </c>
      <c r="D17" s="225" t="s">
        <v>74</v>
      </c>
      <c r="E17" s="226">
        <f>280*12</f>
        <v>3360</v>
      </c>
      <c r="F17" s="227">
        <f t="shared" si="0"/>
        <v>3360</v>
      </c>
      <c r="G17" s="226">
        <f>280*6</f>
        <v>1680</v>
      </c>
      <c r="H17" s="228" t="s">
        <v>75</v>
      </c>
    </row>
    <row r="18" spans="1:8" ht="15">
      <c r="A18" s="238" t="s">
        <v>91</v>
      </c>
      <c r="B18" s="239" t="s">
        <v>93</v>
      </c>
      <c r="C18" s="225" t="s">
        <v>73</v>
      </c>
      <c r="D18" s="225" t="s">
        <v>74</v>
      </c>
      <c r="E18" s="226">
        <f>500+1770+500+500+4713.62</f>
        <v>7983.62</v>
      </c>
      <c r="F18" s="227">
        <f aca="true" t="shared" si="1" ref="F18:F37">E18</f>
        <v>7983.62</v>
      </c>
      <c r="G18" s="226">
        <f>E18/2</f>
        <v>3991.81</v>
      </c>
      <c r="H18" s="228" t="s">
        <v>75</v>
      </c>
    </row>
    <row r="19" spans="1:8" ht="15">
      <c r="A19" s="238" t="s">
        <v>91</v>
      </c>
      <c r="B19" s="239" t="s">
        <v>94</v>
      </c>
      <c r="C19" s="240" t="s">
        <v>87</v>
      </c>
      <c r="D19" s="225" t="s">
        <v>74</v>
      </c>
      <c r="E19" s="226">
        <f>36.36+420+252.8</f>
        <v>709.1600000000001</v>
      </c>
      <c r="F19" s="227">
        <f t="shared" si="1"/>
        <v>709.1600000000001</v>
      </c>
      <c r="G19" s="226">
        <v>709.16</v>
      </c>
      <c r="H19" s="228" t="s">
        <v>95</v>
      </c>
    </row>
    <row r="20" spans="1:8" ht="15">
      <c r="A20" s="238" t="s">
        <v>91</v>
      </c>
      <c r="B20" s="239" t="s">
        <v>96</v>
      </c>
      <c r="C20" s="240" t="s">
        <v>73</v>
      </c>
      <c r="D20" s="225" t="s">
        <v>74</v>
      </c>
      <c r="E20" s="226">
        <f>400*12</f>
        <v>4800</v>
      </c>
      <c r="F20" s="227">
        <f t="shared" si="1"/>
        <v>4800</v>
      </c>
      <c r="G20" s="226">
        <f>400*6</f>
        <v>2400</v>
      </c>
      <c r="H20" s="228" t="s">
        <v>75</v>
      </c>
    </row>
    <row r="21" spans="1:8" ht="15">
      <c r="A21" s="238" t="s">
        <v>91</v>
      </c>
      <c r="B21" s="239" t="s">
        <v>97</v>
      </c>
      <c r="C21" s="240" t="s">
        <v>73</v>
      </c>
      <c r="D21" s="225" t="s">
        <v>74</v>
      </c>
      <c r="E21" s="226">
        <f>885+885</f>
        <v>1770</v>
      </c>
      <c r="F21" s="227">
        <f t="shared" si="1"/>
        <v>1770</v>
      </c>
      <c r="G21" s="226">
        <f>E21/2</f>
        <v>885</v>
      </c>
      <c r="H21" s="228" t="s">
        <v>75</v>
      </c>
    </row>
    <row r="22" spans="1:8" ht="15">
      <c r="A22" s="238" t="s">
        <v>91</v>
      </c>
      <c r="B22" s="239" t="s">
        <v>98</v>
      </c>
      <c r="C22" s="240" t="s">
        <v>87</v>
      </c>
      <c r="D22" s="225" t="s">
        <v>74</v>
      </c>
      <c r="E22" s="226">
        <f>600+425+545+860</f>
        <v>2430</v>
      </c>
      <c r="F22" s="227">
        <f t="shared" si="1"/>
        <v>2430</v>
      </c>
      <c r="G22" s="226">
        <v>2430</v>
      </c>
      <c r="H22" s="228" t="s">
        <v>99</v>
      </c>
    </row>
    <row r="23" spans="1:8" ht="15">
      <c r="A23" s="238" t="s">
        <v>91</v>
      </c>
      <c r="B23" s="239" t="s">
        <v>100</v>
      </c>
      <c r="C23" s="240" t="s">
        <v>87</v>
      </c>
      <c r="D23" s="225" t="s">
        <v>74</v>
      </c>
      <c r="E23" s="226">
        <v>1225</v>
      </c>
      <c r="F23" s="227">
        <f t="shared" si="1"/>
        <v>1225</v>
      </c>
      <c r="G23" s="226">
        <v>1225</v>
      </c>
      <c r="H23" s="228" t="s">
        <v>101</v>
      </c>
    </row>
    <row r="24" spans="1:8" ht="15">
      <c r="A24" s="238" t="s">
        <v>91</v>
      </c>
      <c r="B24" s="239" t="s">
        <v>102</v>
      </c>
      <c r="C24" s="240" t="s">
        <v>87</v>
      </c>
      <c r="D24" s="225" t="s">
        <v>74</v>
      </c>
      <c r="E24" s="226">
        <f>1077.32+254.8+254.8</f>
        <v>1586.9199999999998</v>
      </c>
      <c r="F24" s="227">
        <f t="shared" si="1"/>
        <v>1586.9199999999998</v>
      </c>
      <c r="G24" s="226">
        <v>1586.92</v>
      </c>
      <c r="H24" s="228" t="s">
        <v>103</v>
      </c>
    </row>
    <row r="25" spans="1:8" ht="15">
      <c r="A25" s="238" t="s">
        <v>91</v>
      </c>
      <c r="B25" s="239" t="s">
        <v>104</v>
      </c>
      <c r="C25" s="240" t="s">
        <v>87</v>
      </c>
      <c r="D25" s="225" t="s">
        <v>74</v>
      </c>
      <c r="E25" s="226">
        <f>840+1289+41.26</f>
        <v>2170.26</v>
      </c>
      <c r="F25" s="227">
        <f t="shared" si="1"/>
        <v>2170.26</v>
      </c>
      <c r="G25" s="226">
        <v>2170.26</v>
      </c>
      <c r="H25" s="228" t="s">
        <v>95</v>
      </c>
    </row>
    <row r="26" spans="1:8" ht="15">
      <c r="A26" s="238" t="s">
        <v>91</v>
      </c>
      <c r="B26" s="239" t="s">
        <v>105</v>
      </c>
      <c r="C26" s="240" t="s">
        <v>87</v>
      </c>
      <c r="D26" s="225" t="s">
        <v>74</v>
      </c>
      <c r="E26" s="226">
        <f>940+95+5720.36+159.91+5888+2499.24</f>
        <v>15302.51</v>
      </c>
      <c r="F26" s="227">
        <f t="shared" si="1"/>
        <v>15302.51</v>
      </c>
      <c r="G26" s="226">
        <v>15302.51</v>
      </c>
      <c r="H26" s="228" t="s">
        <v>106</v>
      </c>
    </row>
    <row r="27" spans="1:8" ht="15">
      <c r="A27" s="238" t="s">
        <v>91</v>
      </c>
      <c r="B27" s="239" t="s">
        <v>107</v>
      </c>
      <c r="C27" s="240" t="s">
        <v>87</v>
      </c>
      <c r="D27" s="225" t="s">
        <v>74</v>
      </c>
      <c r="E27" s="226">
        <f>1168.8+3110+1501.6+4500</f>
        <v>10280.4</v>
      </c>
      <c r="F27" s="227">
        <f t="shared" si="1"/>
        <v>10280.4</v>
      </c>
      <c r="G27" s="226">
        <f>E27</f>
        <v>10280.4</v>
      </c>
      <c r="H27" s="228" t="s">
        <v>108</v>
      </c>
    </row>
    <row r="28" spans="1:8" ht="15">
      <c r="A28" s="238" t="s">
        <v>91</v>
      </c>
      <c r="B28" s="239" t="s">
        <v>109</v>
      </c>
      <c r="C28" s="240" t="s">
        <v>87</v>
      </c>
      <c r="D28" s="225" t="s">
        <v>74</v>
      </c>
      <c r="E28" s="226">
        <f>368.71+725+172.5+1252.75+3891.75+535.24+846+283.4+209.85</f>
        <v>8285.199999999999</v>
      </c>
      <c r="F28" s="227">
        <f t="shared" si="1"/>
        <v>8285.199999999999</v>
      </c>
      <c r="G28" s="226">
        <f>E28</f>
        <v>8285.199999999999</v>
      </c>
      <c r="H28" s="228" t="s">
        <v>106</v>
      </c>
    </row>
    <row r="29" spans="1:8" ht="15">
      <c r="A29" s="238" t="s">
        <v>91</v>
      </c>
      <c r="B29" s="224" t="s">
        <v>110</v>
      </c>
      <c r="C29" s="240" t="s">
        <v>87</v>
      </c>
      <c r="D29" s="225" t="s">
        <v>74</v>
      </c>
      <c r="E29" s="226">
        <f>552.99+12.35+7.74+3867.24+99.54+986.48</f>
        <v>5526.34</v>
      </c>
      <c r="F29" s="227">
        <f t="shared" si="1"/>
        <v>5526.34</v>
      </c>
      <c r="G29" s="226">
        <f>E29</f>
        <v>5526.34</v>
      </c>
      <c r="H29" s="228" t="s">
        <v>95</v>
      </c>
    </row>
    <row r="30" spans="1:8" ht="15">
      <c r="A30" s="238" t="s">
        <v>91</v>
      </c>
      <c r="B30" s="224" t="s">
        <v>111</v>
      </c>
      <c r="C30" s="240" t="s">
        <v>87</v>
      </c>
      <c r="D30" s="225" t="s">
        <v>74</v>
      </c>
      <c r="E30" s="226">
        <f>353.26+2201.47+409.18+418.73+1650.34+1017.51+879.34+119.7</f>
        <v>7049.53</v>
      </c>
      <c r="F30" s="227">
        <f t="shared" si="1"/>
        <v>7049.53</v>
      </c>
      <c r="G30" s="226">
        <f>E30</f>
        <v>7049.53</v>
      </c>
      <c r="H30" s="228" t="s">
        <v>106</v>
      </c>
    </row>
    <row r="31" spans="1:8" ht="15">
      <c r="A31" s="238" t="s">
        <v>91</v>
      </c>
      <c r="B31" s="224" t="s">
        <v>112</v>
      </c>
      <c r="C31" s="240" t="s">
        <v>87</v>
      </c>
      <c r="D31" s="225" t="s">
        <v>74</v>
      </c>
      <c r="E31" s="226">
        <f>27.41+150+229.25+555+1725+156.5+6.91+94.1+28.92+402.44+49.91+34.99+428+268.82+348.81+738.77+77.24+414.43+54.88+79.78+180.8+136.99+118.12+51.84+78.43</f>
        <v>6437.34</v>
      </c>
      <c r="F31" s="227">
        <f t="shared" si="1"/>
        <v>6437.34</v>
      </c>
      <c r="G31" s="226">
        <f>E31</f>
        <v>6437.34</v>
      </c>
      <c r="H31" s="228" t="s">
        <v>103</v>
      </c>
    </row>
    <row r="32" spans="1:8" ht="15">
      <c r="A32" s="238" t="s">
        <v>91</v>
      </c>
      <c r="B32" s="224" t="s">
        <v>113</v>
      </c>
      <c r="C32" s="240" t="s">
        <v>80</v>
      </c>
      <c r="D32" s="225" t="s">
        <v>74</v>
      </c>
      <c r="E32" s="226">
        <f>2500+1880</f>
        <v>4380</v>
      </c>
      <c r="F32" s="227">
        <f t="shared" si="1"/>
        <v>4380</v>
      </c>
      <c r="G32" s="226">
        <v>0</v>
      </c>
      <c r="H32" s="228" t="s">
        <v>75</v>
      </c>
    </row>
    <row r="33" spans="1:8" ht="15">
      <c r="A33" s="238" t="s">
        <v>91</v>
      </c>
      <c r="B33" s="239" t="s">
        <v>114</v>
      </c>
      <c r="C33" s="240" t="s">
        <v>80</v>
      </c>
      <c r="D33" s="225" t="s">
        <v>74</v>
      </c>
      <c r="E33" s="226">
        <v>10000</v>
      </c>
      <c r="F33" s="227">
        <f t="shared" si="1"/>
        <v>10000</v>
      </c>
      <c r="G33" s="226">
        <v>0</v>
      </c>
      <c r="H33" s="228" t="s">
        <v>75</v>
      </c>
    </row>
    <row r="34" spans="1:8" ht="15">
      <c r="A34" s="238" t="s">
        <v>91</v>
      </c>
      <c r="B34" s="239" t="s">
        <v>115</v>
      </c>
      <c r="C34" s="240" t="s">
        <v>80</v>
      </c>
      <c r="D34" s="225" t="s">
        <v>74</v>
      </c>
      <c r="E34" s="226">
        <v>10000</v>
      </c>
      <c r="F34" s="227">
        <f t="shared" si="1"/>
        <v>10000</v>
      </c>
      <c r="G34" s="226">
        <v>0</v>
      </c>
      <c r="H34" s="228" t="s">
        <v>75</v>
      </c>
    </row>
    <row r="35" spans="1:8" ht="15">
      <c r="A35" s="238" t="s">
        <v>91</v>
      </c>
      <c r="B35" s="239" t="s">
        <v>116</v>
      </c>
      <c r="C35" s="240" t="s">
        <v>80</v>
      </c>
      <c r="D35" s="225" t="s">
        <v>74</v>
      </c>
      <c r="E35" s="226">
        <v>10000</v>
      </c>
      <c r="F35" s="227">
        <f t="shared" si="1"/>
        <v>10000</v>
      </c>
      <c r="G35" s="226">
        <v>0</v>
      </c>
      <c r="H35" s="228" t="s">
        <v>75</v>
      </c>
    </row>
    <row r="36" spans="1:8" ht="15">
      <c r="A36" s="238" t="s">
        <v>91</v>
      </c>
      <c r="B36" s="239" t="s">
        <v>117</v>
      </c>
      <c r="C36" s="240" t="s">
        <v>80</v>
      </c>
      <c r="D36" s="225" t="s">
        <v>74</v>
      </c>
      <c r="E36" s="226">
        <v>20000</v>
      </c>
      <c r="F36" s="227">
        <f t="shared" si="1"/>
        <v>20000</v>
      </c>
      <c r="G36" s="226">
        <v>0</v>
      </c>
      <c r="H36" s="228" t="s">
        <v>75</v>
      </c>
    </row>
    <row r="37" spans="1:8" ht="15">
      <c r="A37" s="238" t="s">
        <v>91</v>
      </c>
      <c r="B37" s="239" t="s">
        <v>118</v>
      </c>
      <c r="C37" s="240" t="s">
        <v>80</v>
      </c>
      <c r="D37" s="225" t="s">
        <v>74</v>
      </c>
      <c r="E37" s="226">
        <v>41700</v>
      </c>
      <c r="F37" s="227">
        <f t="shared" si="1"/>
        <v>41700</v>
      </c>
      <c r="G37" s="226">
        <v>0</v>
      </c>
      <c r="H37" s="228" t="s">
        <v>75</v>
      </c>
    </row>
    <row r="38" spans="1:8" ht="15">
      <c r="A38" s="238" t="s">
        <v>91</v>
      </c>
      <c r="B38" s="241" t="s">
        <v>119</v>
      </c>
      <c r="C38" s="240" t="s">
        <v>80</v>
      </c>
      <c r="D38" s="225" t="s">
        <v>74</v>
      </c>
      <c r="E38" s="226">
        <f>2200*5</f>
        <v>11000</v>
      </c>
      <c r="F38" s="227">
        <f aca="true" t="shared" si="2" ref="F38:F44">E38</f>
        <v>11000</v>
      </c>
      <c r="G38" s="226">
        <v>0</v>
      </c>
      <c r="H38" s="228" t="s">
        <v>75</v>
      </c>
    </row>
    <row r="39" spans="1:8" ht="15">
      <c r="A39" s="238" t="s">
        <v>91</v>
      </c>
      <c r="B39" s="241" t="s">
        <v>120</v>
      </c>
      <c r="C39" s="240" t="s">
        <v>80</v>
      </c>
      <c r="D39" s="225" t="s">
        <v>74</v>
      </c>
      <c r="E39" s="226">
        <f>852.27+3409.08+3409.08+6818.16</f>
        <v>14488.59</v>
      </c>
      <c r="F39" s="227">
        <f t="shared" si="2"/>
        <v>14488.59</v>
      </c>
      <c r="G39" s="226">
        <v>0</v>
      </c>
      <c r="H39" s="228" t="s">
        <v>75</v>
      </c>
    </row>
    <row r="40" spans="1:8" ht="15">
      <c r="A40" s="238" t="s">
        <v>91</v>
      </c>
      <c r="B40" s="241" t="s">
        <v>121</v>
      </c>
      <c r="C40" s="240" t="s">
        <v>80</v>
      </c>
      <c r="D40" s="225" t="s">
        <v>74</v>
      </c>
      <c r="E40" s="226">
        <f>2100+300</f>
        <v>2400</v>
      </c>
      <c r="F40" s="227">
        <f t="shared" si="2"/>
        <v>2400</v>
      </c>
      <c r="G40" s="226">
        <v>0</v>
      </c>
      <c r="H40" s="228" t="s">
        <v>75</v>
      </c>
    </row>
    <row r="41" spans="1:8" ht="15">
      <c r="A41" s="238" t="s">
        <v>91</v>
      </c>
      <c r="B41" s="241" t="s">
        <v>122</v>
      </c>
      <c r="C41" s="240" t="s">
        <v>80</v>
      </c>
      <c r="D41" s="225" t="s">
        <v>74</v>
      </c>
      <c r="E41" s="226">
        <f>2000+2000+1000</f>
        <v>5000</v>
      </c>
      <c r="F41" s="227">
        <f t="shared" si="2"/>
        <v>5000</v>
      </c>
      <c r="G41" s="226">
        <v>0</v>
      </c>
      <c r="H41" s="228" t="s">
        <v>75</v>
      </c>
    </row>
    <row r="42" spans="1:8" ht="15">
      <c r="A42" s="238" t="s">
        <v>91</v>
      </c>
      <c r="B42" s="241" t="s">
        <v>123</v>
      </c>
      <c r="C42" s="240" t="s">
        <v>80</v>
      </c>
      <c r="D42" s="225" t="s">
        <v>74</v>
      </c>
      <c r="E42" s="226">
        <f>1500+1500+1500</f>
        <v>4500</v>
      </c>
      <c r="F42" s="227">
        <f t="shared" si="2"/>
        <v>4500</v>
      </c>
      <c r="G42" s="226">
        <v>0</v>
      </c>
      <c r="H42" s="228" t="s">
        <v>75</v>
      </c>
    </row>
    <row r="43" spans="1:8" ht="15.75" thickBot="1">
      <c r="A43" s="242" t="s">
        <v>91</v>
      </c>
      <c r="B43" s="243" t="s">
        <v>124</v>
      </c>
      <c r="C43" s="232" t="s">
        <v>80</v>
      </c>
      <c r="D43" s="232" t="s">
        <v>74</v>
      </c>
      <c r="E43" s="233">
        <f>17000+17000+274</f>
        <v>34274</v>
      </c>
      <c r="F43" s="234">
        <f t="shared" si="2"/>
        <v>34274</v>
      </c>
      <c r="G43" s="233">
        <v>0</v>
      </c>
      <c r="H43" s="235" t="s">
        <v>75</v>
      </c>
    </row>
    <row r="44" spans="1:8" ht="15.75" thickBot="1">
      <c r="A44" s="244" t="s">
        <v>125</v>
      </c>
      <c r="B44" s="245" t="s">
        <v>126</v>
      </c>
      <c r="C44" s="246" t="s">
        <v>80</v>
      </c>
      <c r="D44" s="247" t="s">
        <v>74</v>
      </c>
      <c r="E44" s="248">
        <v>34072.16</v>
      </c>
      <c r="F44" s="249">
        <f t="shared" si="2"/>
        <v>34072.16</v>
      </c>
      <c r="G44" s="250">
        <v>0</v>
      </c>
      <c r="H44" s="251" t="s">
        <v>75</v>
      </c>
    </row>
    <row r="45" spans="3:8" ht="15">
      <c r="C45" s="379" t="s">
        <v>127</v>
      </c>
      <c r="D45" s="379"/>
      <c r="E45" s="252">
        <f>SUM(E5:E44)</f>
        <v>559001.5300000001</v>
      </c>
      <c r="F45" s="252">
        <f>SUM(F5:F44)</f>
        <v>559001.5300000001</v>
      </c>
      <c r="G45" s="252">
        <f>SUM(G5:G44)</f>
        <v>288015.4100000001</v>
      </c>
      <c r="H45" s="253"/>
    </row>
    <row r="46" spans="3:8" ht="15" hidden="1">
      <c r="C46" s="380" t="s">
        <v>128</v>
      </c>
      <c r="D46" s="380"/>
      <c r="E46" s="254">
        <v>559002.03</v>
      </c>
      <c r="F46" s="255"/>
      <c r="G46" s="256"/>
      <c r="H46" s="253"/>
    </row>
    <row r="47" spans="3:8" ht="15" hidden="1">
      <c r="C47" s="380" t="s">
        <v>129</v>
      </c>
      <c r="D47" s="380"/>
      <c r="E47" s="252">
        <f>E46-E45</f>
        <v>0.4999999998835847</v>
      </c>
      <c r="F47" s="256"/>
      <c r="G47" s="256"/>
      <c r="H47" s="253"/>
    </row>
    <row r="48" ht="15">
      <c r="E48" s="254">
        <v>559002</v>
      </c>
    </row>
    <row r="49" spans="2:3" ht="15" hidden="1">
      <c r="B49" s="257" t="s">
        <v>130</v>
      </c>
      <c r="C49" s="258">
        <v>559002</v>
      </c>
    </row>
    <row r="50" spans="2:4" ht="15" hidden="1">
      <c r="B50" s="257" t="s">
        <v>131</v>
      </c>
      <c r="C50" s="258">
        <f>C49-E44</f>
        <v>524929.84</v>
      </c>
      <c r="D50" s="253"/>
    </row>
    <row r="51" spans="2:3" ht="15" hidden="1">
      <c r="B51" s="259" t="s">
        <v>132</v>
      </c>
      <c r="C51" s="260">
        <f>C53+C52</f>
        <v>1180564</v>
      </c>
    </row>
    <row r="52" spans="2:3" ht="15" hidden="1">
      <c r="B52" s="261" t="s">
        <v>71</v>
      </c>
      <c r="C52" s="260">
        <v>564425</v>
      </c>
    </row>
    <row r="53" spans="2:3" ht="15" hidden="1">
      <c r="B53" s="261" t="s">
        <v>91</v>
      </c>
      <c r="C53" s="260">
        <v>616139</v>
      </c>
    </row>
    <row r="54" spans="2:3" ht="15" hidden="1">
      <c r="B54" s="262" t="s">
        <v>133</v>
      </c>
      <c r="C54" s="258">
        <f>C52/(C53+C52)*C50</f>
        <v>250967.77891075792</v>
      </c>
    </row>
    <row r="55" spans="2:3" ht="15" hidden="1">
      <c r="B55" s="262" t="s">
        <v>134</v>
      </c>
      <c r="C55" s="258">
        <f>C53/(C53+C52)*C50</f>
        <v>273962.0610892421</v>
      </c>
    </row>
    <row r="56" ht="15" hidden="1"/>
    <row r="57" ht="15">
      <c r="E57" s="253"/>
    </row>
  </sheetData>
  <sheetProtection/>
  <mergeCells count="4">
    <mergeCell ref="A1:H1"/>
    <mergeCell ref="C45:D45"/>
    <mergeCell ref="C46:D46"/>
    <mergeCell ref="C47:D47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47"/>
  <sheetViews>
    <sheetView zoomScalePageLayoutView="0" workbookViewId="0" topLeftCell="A1">
      <selection activeCell="E14" sqref="E14"/>
    </sheetView>
  </sheetViews>
  <sheetFormatPr defaultColWidth="11.28125" defaultRowHeight="15"/>
  <cols>
    <col min="1" max="1" width="3.28125" style="9" bestFit="1" customWidth="1"/>
    <col min="2" max="2" width="9.8515625" style="95" customWidth="1"/>
    <col min="3" max="3" width="59.140625" style="9" customWidth="1"/>
    <col min="4" max="4" width="14.421875" style="10" customWidth="1"/>
    <col min="5" max="5" width="15.28125" style="8" customWidth="1"/>
    <col min="6" max="6" width="13.8515625" style="8" customWidth="1"/>
    <col min="7" max="7" width="15.7109375" style="8" bestFit="1" customWidth="1"/>
    <col min="8" max="8" width="14.8515625" style="8" customWidth="1"/>
    <col min="9" max="9" width="14.140625" style="8" customWidth="1"/>
    <col min="10" max="10" width="14.421875" style="98" customWidth="1"/>
    <col min="11" max="11" width="17.00390625" style="98" bestFit="1" customWidth="1"/>
    <col min="12" max="12" width="15.8515625" style="98" bestFit="1" customWidth="1"/>
    <col min="13" max="23" width="11.28125" style="98" customWidth="1"/>
    <col min="24" max="16384" width="11.28125" style="9" customWidth="1"/>
  </cols>
  <sheetData>
    <row r="1" spans="3:7" ht="12.75">
      <c r="C1" s="96" t="s">
        <v>1</v>
      </c>
      <c r="E1" s="97" t="s">
        <v>1</v>
      </c>
      <c r="F1" s="97"/>
      <c r="G1" s="97"/>
    </row>
    <row r="2" spans="1:23" s="103" customFormat="1" ht="54" customHeight="1" thickBot="1">
      <c r="A2" s="263" t="s">
        <v>135</v>
      </c>
      <c r="B2" s="99" t="s">
        <v>136</v>
      </c>
      <c r="C2" s="100" t="s">
        <v>137</v>
      </c>
      <c r="D2" s="101" t="s">
        <v>2</v>
      </c>
      <c r="E2" s="164" t="s">
        <v>14</v>
      </c>
      <c r="F2" s="165" t="s">
        <v>8</v>
      </c>
      <c r="G2" s="166" t="s">
        <v>3</v>
      </c>
      <c r="H2" s="164" t="s">
        <v>4</v>
      </c>
      <c r="I2" s="164" t="s">
        <v>5</v>
      </c>
      <c r="J2" s="166" t="s">
        <v>15</v>
      </c>
      <c r="K2" s="164" t="s">
        <v>16</v>
      </c>
      <c r="L2" s="164" t="s">
        <v>138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8" ht="12.75">
      <c r="A3" s="104"/>
      <c r="B3" s="105"/>
      <c r="C3" s="155" t="s">
        <v>139</v>
      </c>
      <c r="D3" s="154">
        <v>15801.72</v>
      </c>
      <c r="E3" s="11"/>
      <c r="F3" s="11"/>
      <c r="G3" s="11"/>
      <c r="H3" s="11"/>
    </row>
    <row r="4" spans="1:8" ht="12.75">
      <c r="A4" s="104"/>
      <c r="B4" s="105"/>
      <c r="C4" s="155" t="s">
        <v>8</v>
      </c>
      <c r="D4" s="106"/>
      <c r="E4" s="11"/>
      <c r="F4" s="11"/>
      <c r="G4" s="11"/>
      <c r="H4" s="11"/>
    </row>
    <row r="5" spans="1:8" ht="12.75">
      <c r="A5" s="104"/>
      <c r="B5" s="105"/>
      <c r="C5" s="155" t="s">
        <v>9</v>
      </c>
      <c r="D5" s="106"/>
      <c r="E5" s="156">
        <v>0</v>
      </c>
      <c r="F5" s="11"/>
      <c r="G5" s="11"/>
      <c r="H5" s="11"/>
    </row>
    <row r="6" spans="1:8" ht="13.5" thickBot="1">
      <c r="A6" s="104"/>
      <c r="B6" s="105"/>
      <c r="C6" s="155" t="s">
        <v>10</v>
      </c>
      <c r="D6" s="106"/>
      <c r="E6" s="157">
        <f>D3+D4-E5</f>
        <v>15801.72</v>
      </c>
      <c r="F6" s="11"/>
      <c r="G6" s="11"/>
      <c r="H6" s="11"/>
    </row>
    <row r="7" spans="1:8" ht="14.25" thickBot="1" thickTop="1">
      <c r="A7" s="104"/>
      <c r="B7" s="105"/>
      <c r="C7" s="155" t="s">
        <v>11</v>
      </c>
      <c r="D7" s="106"/>
      <c r="E7" s="158">
        <v>15801.72</v>
      </c>
      <c r="F7" s="11"/>
      <c r="G7" s="11"/>
      <c r="H7" s="11"/>
    </row>
    <row r="8" spans="1:8" ht="13.5" thickBot="1">
      <c r="A8" s="104"/>
      <c r="B8" s="105"/>
      <c r="C8" s="155" t="s">
        <v>12</v>
      </c>
      <c r="D8" s="106"/>
      <c r="E8" s="159">
        <f>E6-E7</f>
        <v>0</v>
      </c>
      <c r="F8" s="11"/>
      <c r="G8" s="11"/>
      <c r="H8" s="11"/>
    </row>
    <row r="9" spans="1:8" ht="12.75">
      <c r="A9" s="104"/>
      <c r="B9" s="105"/>
      <c r="C9" s="6"/>
      <c r="D9" s="106"/>
      <c r="E9" s="11"/>
      <c r="F9" s="11"/>
      <c r="G9" s="11"/>
      <c r="H9" s="11"/>
    </row>
    <row r="10" spans="1:8" ht="12.75">
      <c r="A10" s="104"/>
      <c r="B10" s="105"/>
      <c r="C10" s="6"/>
      <c r="D10" s="106"/>
      <c r="E10" s="11"/>
      <c r="F10" s="11"/>
      <c r="G10" s="11"/>
      <c r="H10" s="11"/>
    </row>
    <row r="11" spans="1:8" ht="12.75">
      <c r="A11" s="104"/>
      <c r="B11" s="105"/>
      <c r="C11" s="6"/>
      <c r="D11" s="106"/>
      <c r="E11" s="11"/>
      <c r="F11" s="11"/>
      <c r="G11" s="11"/>
      <c r="H11" s="11"/>
    </row>
    <row r="12" spans="1:12" ht="15.75">
      <c r="A12" s="107"/>
      <c r="B12" s="108"/>
      <c r="C12" s="167" t="s">
        <v>140</v>
      </c>
      <c r="D12" s="109"/>
      <c r="E12" s="110"/>
      <c r="F12" s="110"/>
      <c r="G12" s="110"/>
      <c r="H12" s="110"/>
      <c r="I12" s="110"/>
      <c r="J12" s="111"/>
      <c r="K12" s="111"/>
      <c r="L12" s="111"/>
    </row>
    <row r="13" spans="1:23" s="13" customFormat="1" ht="22.5">
      <c r="A13" s="112"/>
      <c r="B13" s="113"/>
      <c r="C13" s="114"/>
      <c r="D13" s="115"/>
      <c r="E13" s="147" t="s">
        <v>6</v>
      </c>
      <c r="F13" s="146" t="s">
        <v>7</v>
      </c>
      <c r="G13" s="146" t="s">
        <v>13</v>
      </c>
      <c r="H13" s="146" t="s">
        <v>7</v>
      </c>
      <c r="I13" s="146" t="s">
        <v>7</v>
      </c>
      <c r="J13" s="146" t="s">
        <v>7</v>
      </c>
      <c r="K13" s="146" t="s">
        <v>7</v>
      </c>
      <c r="L13" s="14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3" s="13" customFormat="1" ht="12.75">
      <c r="A14" s="112"/>
      <c r="B14" s="113" t="s">
        <v>141</v>
      </c>
      <c r="C14" s="264" t="s">
        <v>142</v>
      </c>
      <c r="D14" s="115" t="s">
        <v>143</v>
      </c>
      <c r="E14" s="137">
        <v>15801.72</v>
      </c>
      <c r="F14" s="115"/>
      <c r="G14" s="137">
        <f>E14+F14</f>
        <v>15801.72</v>
      </c>
      <c r="H14" s="115">
        <f>'[1]RECAP'!D17</f>
        <v>15878.949999999999</v>
      </c>
      <c r="I14" s="115">
        <f>'[1]RECAP'!E17</f>
        <v>15878.949999999999</v>
      </c>
      <c r="J14" s="115">
        <f>'[1]RECAP'!F17</f>
        <v>0</v>
      </c>
      <c r="K14" s="115">
        <f>'[1]RECAP'!G17</f>
        <v>-77.22999999999956</v>
      </c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3" s="13" customFormat="1" ht="12.75">
      <c r="A15" s="112"/>
      <c r="B15" s="113"/>
      <c r="C15" s="264"/>
      <c r="D15" s="115"/>
      <c r="E15" s="137"/>
      <c r="F15" s="115"/>
      <c r="G15" s="137"/>
      <c r="H15" s="115"/>
      <c r="I15" s="115"/>
      <c r="J15" s="115"/>
      <c r="K15" s="115"/>
      <c r="L15" s="115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s="13" customFormat="1" ht="12.75">
      <c r="A16" s="112"/>
      <c r="B16" s="113"/>
      <c r="C16" s="264"/>
      <c r="D16" s="115"/>
      <c r="E16" s="137"/>
      <c r="F16" s="115"/>
      <c r="G16" s="137"/>
      <c r="H16" s="115"/>
      <c r="I16" s="115"/>
      <c r="J16" s="115"/>
      <c r="K16" s="115"/>
      <c r="L16" s="115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s="13" customFormat="1" ht="12.75">
      <c r="A17" s="112"/>
      <c r="B17" s="113"/>
      <c r="C17" s="264"/>
      <c r="D17" s="115"/>
      <c r="E17" s="137"/>
      <c r="F17" s="115"/>
      <c r="G17" s="137"/>
      <c r="H17" s="115"/>
      <c r="I17" s="115"/>
      <c r="J17" s="115"/>
      <c r="K17" s="115"/>
      <c r="L17" s="11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5" s="8" customFormat="1" ht="12.75">
      <c r="A18" s="265"/>
      <c r="B18" s="118"/>
      <c r="C18" s="266"/>
      <c r="D18" s="267"/>
      <c r="E18" s="137"/>
      <c r="F18" s="268"/>
      <c r="G18" s="137"/>
      <c r="H18" s="268"/>
      <c r="I18" s="268"/>
      <c r="J18" s="268"/>
      <c r="K18" s="268"/>
      <c r="L18" s="26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8" customFormat="1" ht="12.75">
      <c r="A19" s="265"/>
      <c r="B19" s="118"/>
      <c r="C19" s="266"/>
      <c r="D19" s="267"/>
      <c r="E19" s="137"/>
      <c r="F19" s="268"/>
      <c r="G19" s="137"/>
      <c r="H19" s="268"/>
      <c r="I19" s="268"/>
      <c r="J19" s="268"/>
      <c r="K19" s="268"/>
      <c r="L19" s="26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1:25" s="8" customFormat="1" ht="12.75">
      <c r="A20" s="265"/>
      <c r="B20" s="118"/>
      <c r="C20" s="266"/>
      <c r="D20" s="267"/>
      <c r="E20" s="137"/>
      <c r="F20" s="268"/>
      <c r="G20" s="137"/>
      <c r="H20" s="268"/>
      <c r="I20" s="268"/>
      <c r="J20" s="268"/>
      <c r="K20" s="268"/>
      <c r="L20" s="26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8" customFormat="1" ht="12.75">
      <c r="A21" s="265"/>
      <c r="B21" s="118"/>
      <c r="C21" s="266"/>
      <c r="D21" s="267"/>
      <c r="E21" s="137"/>
      <c r="F21" s="268"/>
      <c r="G21" s="137"/>
      <c r="H21" s="268"/>
      <c r="I21" s="268"/>
      <c r="J21" s="268"/>
      <c r="K21" s="268"/>
      <c r="L21" s="26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8" customFormat="1" ht="12.75">
      <c r="A22" s="269"/>
      <c r="B22" s="118"/>
      <c r="C22" s="266"/>
      <c r="D22" s="149"/>
      <c r="E22" s="137"/>
      <c r="F22" s="150"/>
      <c r="G22" s="137"/>
      <c r="H22" s="150"/>
      <c r="I22" s="150"/>
      <c r="J22" s="150"/>
      <c r="K22" s="150"/>
      <c r="L22" s="150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8" customFormat="1" ht="14.25" customHeight="1">
      <c r="A23" s="269"/>
      <c r="B23" s="118"/>
      <c r="C23" s="152"/>
      <c r="D23" s="149"/>
      <c r="E23" s="137"/>
      <c r="F23" s="150"/>
      <c r="G23" s="137"/>
      <c r="H23" s="150"/>
      <c r="I23" s="150"/>
      <c r="J23" s="150"/>
      <c r="K23" s="150"/>
      <c r="L23" s="150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8" customFormat="1" ht="12.75">
      <c r="A24" s="269"/>
      <c r="B24" s="118"/>
      <c r="C24" s="152"/>
      <c r="D24" s="149"/>
      <c r="E24" s="137"/>
      <c r="F24" s="150"/>
      <c r="G24" s="137"/>
      <c r="H24" s="150"/>
      <c r="I24" s="150"/>
      <c r="J24" s="150"/>
      <c r="K24" s="150"/>
      <c r="L24" s="150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8" customFormat="1" ht="12.75">
      <c r="A25" s="269"/>
      <c r="B25" s="118"/>
      <c r="C25" s="152"/>
      <c r="D25" s="149"/>
      <c r="E25" s="137"/>
      <c r="F25" s="150"/>
      <c r="G25" s="137"/>
      <c r="H25" s="150"/>
      <c r="I25" s="150"/>
      <c r="J25" s="150"/>
      <c r="K25" s="150"/>
      <c r="L25" s="150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8" customFormat="1" ht="13.5" thickBot="1">
      <c r="A26" s="135"/>
      <c r="B26" s="151"/>
      <c r="C26" s="168" t="s">
        <v>144</v>
      </c>
      <c r="D26" s="136"/>
      <c r="E26" s="138">
        <f>SUM(E13:E25)</f>
        <v>15801.72</v>
      </c>
      <c r="F26" s="138">
        <f aca="true" t="shared" si="0" ref="F26:K26">SUM(F13:F25)</f>
        <v>0</v>
      </c>
      <c r="G26" s="138">
        <f t="shared" si="0"/>
        <v>15801.72</v>
      </c>
      <c r="H26" s="138">
        <f t="shared" si="0"/>
        <v>15878.949999999999</v>
      </c>
      <c r="I26" s="138">
        <f t="shared" si="0"/>
        <v>15878.949999999999</v>
      </c>
      <c r="J26" s="138">
        <f t="shared" si="0"/>
        <v>0</v>
      </c>
      <c r="K26" s="138">
        <f t="shared" si="0"/>
        <v>-77.22999999999956</v>
      </c>
      <c r="L26" s="13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12" ht="14.25" thickBot="1" thickTop="1">
      <c r="A27" s="120"/>
      <c r="B27" s="121"/>
      <c r="C27" s="122"/>
      <c r="D27" s="123"/>
      <c r="E27" s="139"/>
      <c r="F27" s="139"/>
      <c r="G27" s="139"/>
      <c r="H27" s="139"/>
      <c r="I27" s="139"/>
      <c r="J27" s="140"/>
      <c r="K27" s="140"/>
      <c r="L27" s="140"/>
    </row>
    <row r="28" spans="1:11" ht="12.75">
      <c r="A28" s="104"/>
      <c r="B28" s="124"/>
      <c r="C28" s="5"/>
      <c r="D28" s="106"/>
      <c r="E28" s="141"/>
      <c r="F28" s="141"/>
      <c r="G28" s="169" t="s">
        <v>19</v>
      </c>
      <c r="H28" s="141"/>
      <c r="I28" s="142"/>
      <c r="J28" s="143"/>
      <c r="K28" s="173">
        <f>E8</f>
        <v>0</v>
      </c>
    </row>
    <row r="29" spans="1:11" ht="13.5" thickBot="1">
      <c r="A29" s="104"/>
      <c r="B29" s="125"/>
      <c r="C29" s="270"/>
      <c r="D29" s="126"/>
      <c r="E29" s="144"/>
      <c r="F29" s="144"/>
      <c r="G29" s="170" t="s">
        <v>20</v>
      </c>
      <c r="H29" s="144"/>
      <c r="I29" s="142"/>
      <c r="J29" s="143"/>
      <c r="K29" s="145">
        <f>SUM(K26:K28)</f>
        <v>-77.22999999999956</v>
      </c>
    </row>
    <row r="30" spans="1:10" ht="13.5" thickTop="1">
      <c r="A30" s="104"/>
      <c r="B30" s="124"/>
      <c r="C30" s="127" t="s">
        <v>1</v>
      </c>
      <c r="D30" s="106"/>
      <c r="E30" s="6"/>
      <c r="F30" s="6"/>
      <c r="G30" s="171" t="s">
        <v>21</v>
      </c>
      <c r="H30" s="6"/>
      <c r="J30" s="173">
        <f>E6</f>
        <v>15801.72</v>
      </c>
    </row>
    <row r="31" spans="1:11" ht="12.75">
      <c r="A31" s="104"/>
      <c r="B31" s="124"/>
      <c r="C31" s="5"/>
      <c r="D31" s="106"/>
      <c r="E31" s="6"/>
      <c r="F31" s="6"/>
      <c r="G31" s="172" t="s">
        <v>22</v>
      </c>
      <c r="H31" s="6"/>
      <c r="J31" s="175">
        <f>H26*-1</f>
        <v>-15878.949999999999</v>
      </c>
      <c r="K31" s="173">
        <f>SUM(J30:J31)</f>
        <v>-77.22999999999956</v>
      </c>
    </row>
    <row r="32" spans="1:11" ht="13.5" thickBot="1">
      <c r="A32" s="104"/>
      <c r="B32" s="9"/>
      <c r="C32" s="5"/>
      <c r="D32" s="106"/>
      <c r="E32" s="6"/>
      <c r="F32" s="6"/>
      <c r="G32" s="171" t="s">
        <v>23</v>
      </c>
      <c r="H32" s="6"/>
      <c r="K32" s="176">
        <f>K29-K31</f>
        <v>0</v>
      </c>
    </row>
    <row r="33" spans="1:9" ht="13.5" thickTop="1">
      <c r="A33" s="104"/>
      <c r="B33" s="124"/>
      <c r="C33" s="5"/>
      <c r="D33" s="106"/>
      <c r="E33" s="6"/>
      <c r="F33" s="6"/>
      <c r="G33" s="6"/>
      <c r="H33" s="6"/>
      <c r="I33" s="6"/>
    </row>
    <row r="34" spans="1:9" ht="12.75">
      <c r="A34" s="104"/>
      <c r="B34" s="124"/>
      <c r="C34" s="5"/>
      <c r="D34" s="106"/>
      <c r="E34" s="6"/>
      <c r="F34" s="6"/>
      <c r="G34" s="6"/>
      <c r="H34" s="6"/>
      <c r="I34" s="6"/>
    </row>
    <row r="35" spans="2:8" ht="12.75">
      <c r="B35" s="124"/>
      <c r="C35" s="5"/>
      <c r="D35" s="106"/>
      <c r="E35" s="6"/>
      <c r="F35" s="6"/>
      <c r="G35" s="6"/>
      <c r="H35" s="6"/>
    </row>
    <row r="36" spans="2:23" s="13" customFormat="1" ht="12.75">
      <c r="B36" s="128"/>
      <c r="C36" s="2"/>
      <c r="D36" s="129"/>
      <c r="E36" s="12"/>
      <c r="F36" s="12"/>
      <c r="G36" s="12"/>
      <c r="H36" s="12"/>
      <c r="I36" s="12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  <row r="37" spans="2:11" ht="12.75">
      <c r="B37" s="130"/>
      <c r="C37" s="3"/>
      <c r="D37" s="131"/>
      <c r="E37" s="98"/>
      <c r="F37" s="119"/>
      <c r="G37" s="119"/>
      <c r="H37" s="119"/>
      <c r="I37" s="119"/>
      <c r="J37" s="119"/>
      <c r="K37" s="119"/>
    </row>
    <row r="38" spans="2:11" ht="12.75">
      <c r="B38" s="9"/>
      <c r="D38" s="9"/>
      <c r="E38" s="9"/>
      <c r="F38" s="132"/>
      <c r="G38" s="132"/>
      <c r="H38" s="133"/>
      <c r="I38" s="133"/>
      <c r="J38" s="133"/>
      <c r="K38" s="133"/>
    </row>
    <row r="39" spans="2:11" ht="12.75">
      <c r="B39" s="130"/>
      <c r="C39" s="1"/>
      <c r="D39" s="131"/>
      <c r="E39" s="98"/>
      <c r="F39" s="119"/>
      <c r="G39" s="119"/>
      <c r="H39" s="119"/>
      <c r="I39" s="119"/>
      <c r="J39" s="119"/>
      <c r="K39" s="119"/>
    </row>
    <row r="40" spans="2:11" s="98" customFormat="1" ht="12.75">
      <c r="B40" s="130"/>
      <c r="C40" s="9"/>
      <c r="D40" s="131"/>
      <c r="F40" s="119"/>
      <c r="G40" s="119"/>
      <c r="H40" s="119"/>
      <c r="I40" s="119"/>
      <c r="J40" s="119"/>
      <c r="K40" s="119"/>
    </row>
    <row r="41" spans="2:11" s="98" customFormat="1" ht="12.75">
      <c r="B41" s="130"/>
      <c r="D41" s="131"/>
      <c r="F41" s="119"/>
      <c r="G41" s="119"/>
      <c r="H41" s="119"/>
      <c r="I41" s="119"/>
      <c r="J41" s="119"/>
      <c r="K41" s="119"/>
    </row>
    <row r="42" spans="2:11" s="98" customFormat="1" ht="12.75">
      <c r="B42" s="130"/>
      <c r="D42" s="131"/>
      <c r="F42" s="119"/>
      <c r="G42" s="119"/>
      <c r="H42" s="119"/>
      <c r="I42" s="119"/>
      <c r="J42" s="119"/>
      <c r="K42" s="119"/>
    </row>
    <row r="43" spans="2:4" s="98" customFormat="1" ht="12.75">
      <c r="B43" s="130"/>
      <c r="D43" s="131"/>
    </row>
    <row r="44" spans="2:4" s="98" customFormat="1" ht="12.75">
      <c r="B44" s="130"/>
      <c r="D44" s="131"/>
    </row>
    <row r="45" spans="2:4" s="98" customFormat="1" ht="12.75">
      <c r="B45" s="130"/>
      <c r="D45" s="131"/>
    </row>
    <row r="46" spans="2:4" s="98" customFormat="1" ht="12.75">
      <c r="B46" s="130"/>
      <c r="D46" s="131"/>
    </row>
    <row r="47" spans="2:4" s="98" customFormat="1" ht="12.75">
      <c r="B47" s="130"/>
      <c r="D47" s="131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52"/>
  <sheetViews>
    <sheetView zoomScalePageLayoutView="0" workbookViewId="0" topLeftCell="A25">
      <selection activeCell="D8" sqref="D8"/>
    </sheetView>
  </sheetViews>
  <sheetFormatPr defaultColWidth="9.140625" defaultRowHeight="15"/>
  <cols>
    <col min="1" max="1" width="12.7109375" style="276" customWidth="1"/>
    <col min="2" max="2" width="10.7109375" style="277" customWidth="1"/>
    <col min="3" max="3" width="25.7109375" style="276" customWidth="1"/>
    <col min="4" max="4" width="75.140625" style="276" customWidth="1"/>
    <col min="5" max="5" width="15.7109375" style="287" customWidth="1"/>
    <col min="6" max="6" width="10.57421875" style="275" bestFit="1" customWidth="1"/>
    <col min="7" max="16384" width="9.140625" style="205" customWidth="1"/>
  </cols>
  <sheetData>
    <row r="1" spans="1:5" ht="15">
      <c r="A1" s="271" t="s">
        <v>145</v>
      </c>
      <c r="B1" s="272" t="s">
        <v>0</v>
      </c>
      <c r="C1" s="271" t="s">
        <v>146</v>
      </c>
      <c r="D1" s="273" t="s">
        <v>147</v>
      </c>
      <c r="E1" s="274" t="s">
        <v>51</v>
      </c>
    </row>
    <row r="2" spans="1:5" ht="15">
      <c r="A2" s="276">
        <v>242</v>
      </c>
      <c r="B2" s="277" t="s">
        <v>148</v>
      </c>
      <c r="C2" s="276" t="s">
        <v>148</v>
      </c>
      <c r="D2" s="276" t="s">
        <v>148</v>
      </c>
      <c r="E2" s="278">
        <v>0</v>
      </c>
    </row>
    <row r="3" ht="15">
      <c r="E3" s="278"/>
    </row>
    <row r="4" ht="15">
      <c r="E4" s="278"/>
    </row>
    <row r="5" spans="1:5" ht="15">
      <c r="A5" s="276">
        <v>243</v>
      </c>
      <c r="B5" s="279">
        <v>43648</v>
      </c>
      <c r="C5" s="280" t="s">
        <v>149</v>
      </c>
      <c r="D5" s="280" t="s">
        <v>150</v>
      </c>
      <c r="E5" s="281">
        <v>18012</v>
      </c>
    </row>
    <row r="6" spans="1:5" ht="15">
      <c r="A6" s="276">
        <v>243</v>
      </c>
      <c r="B6" s="279">
        <v>43648</v>
      </c>
      <c r="C6" s="280" t="s">
        <v>151</v>
      </c>
      <c r="D6" s="280" t="s">
        <v>152</v>
      </c>
      <c r="E6" s="281">
        <v>10767.38</v>
      </c>
    </row>
    <row r="7" spans="1:5" ht="15">
      <c r="A7" s="276">
        <v>243</v>
      </c>
      <c r="B7" s="279">
        <v>43654</v>
      </c>
      <c r="C7" s="280" t="s">
        <v>153</v>
      </c>
      <c r="D7" s="280" t="s">
        <v>154</v>
      </c>
      <c r="E7" s="281">
        <v>144</v>
      </c>
    </row>
    <row r="8" spans="1:5" ht="15">
      <c r="A8" s="276">
        <v>243</v>
      </c>
      <c r="B8" s="282">
        <v>43655</v>
      </c>
      <c r="C8" s="280" t="s">
        <v>155</v>
      </c>
      <c r="D8" s="280" t="s">
        <v>156</v>
      </c>
      <c r="E8" s="281">
        <v>4331.7</v>
      </c>
    </row>
    <row r="9" spans="1:5" ht="15">
      <c r="A9" s="276">
        <v>243</v>
      </c>
      <c r="B9" s="282">
        <v>43668</v>
      </c>
      <c r="C9" s="280" t="s">
        <v>157</v>
      </c>
      <c r="D9" s="280" t="s">
        <v>158</v>
      </c>
      <c r="E9" s="281">
        <v>93.72</v>
      </c>
    </row>
    <row r="10" spans="1:5" ht="15">
      <c r="A10" s="276">
        <v>243</v>
      </c>
      <c r="B10" s="282">
        <v>43669</v>
      </c>
      <c r="C10" s="280" t="s">
        <v>159</v>
      </c>
      <c r="D10" s="280" t="s">
        <v>160</v>
      </c>
      <c r="E10" s="281">
        <v>9500</v>
      </c>
    </row>
    <row r="11" spans="1:5" ht="15">
      <c r="A11" s="276">
        <v>243</v>
      </c>
      <c r="B11" s="282">
        <v>43696</v>
      </c>
      <c r="C11" s="280" t="s">
        <v>161</v>
      </c>
      <c r="D11" s="280" t="s">
        <v>162</v>
      </c>
      <c r="E11" s="281">
        <v>1642.28</v>
      </c>
    </row>
    <row r="12" spans="1:5" ht="15">
      <c r="A12" s="276">
        <v>243</v>
      </c>
      <c r="B12" s="282">
        <v>43752</v>
      </c>
      <c r="C12" s="283" t="s">
        <v>163</v>
      </c>
      <c r="D12" s="283" t="s">
        <v>164</v>
      </c>
      <c r="E12" s="284">
        <v>50000</v>
      </c>
    </row>
    <row r="13" spans="2:6" ht="15">
      <c r="B13" s="282"/>
      <c r="C13" s="283"/>
      <c r="D13" s="283"/>
      <c r="E13" s="284"/>
      <c r="F13" s="285">
        <f>SUM(E5:E12)</f>
        <v>94491.07999999999</v>
      </c>
    </row>
    <row r="14" spans="2:6" ht="15">
      <c r="B14" s="282"/>
      <c r="C14" s="283"/>
      <c r="D14" s="283"/>
      <c r="E14" s="284"/>
      <c r="F14" s="286"/>
    </row>
    <row r="15" spans="1:5" ht="15">
      <c r="A15" s="276">
        <v>244</v>
      </c>
      <c r="B15" s="277" t="s">
        <v>148</v>
      </c>
      <c r="C15" s="276" t="s">
        <v>148</v>
      </c>
      <c r="D15" s="276" t="s">
        <v>148</v>
      </c>
      <c r="E15" s="278">
        <v>0</v>
      </c>
    </row>
    <row r="18" spans="1:5" ht="15">
      <c r="A18" s="276">
        <v>245</v>
      </c>
      <c r="B18" s="277" t="s">
        <v>148</v>
      </c>
      <c r="C18" s="276" t="s">
        <v>148</v>
      </c>
      <c r="D18" s="276" t="s">
        <v>148</v>
      </c>
      <c r="E18" s="287">
        <v>0</v>
      </c>
    </row>
    <row r="21" spans="1:5" ht="15">
      <c r="A21" s="276">
        <v>246</v>
      </c>
      <c r="B21" s="277" t="s">
        <v>148</v>
      </c>
      <c r="C21" s="276" t="s">
        <v>148</v>
      </c>
      <c r="D21" s="276" t="s">
        <v>148</v>
      </c>
      <c r="E21" s="287">
        <v>0</v>
      </c>
    </row>
    <row r="24" spans="1:5" ht="15">
      <c r="A24" s="276">
        <v>247</v>
      </c>
      <c r="B24" s="277">
        <v>43670</v>
      </c>
      <c r="C24" s="276" t="s">
        <v>165</v>
      </c>
      <c r="D24" s="276" t="s">
        <v>166</v>
      </c>
      <c r="E24" s="287">
        <v>414.57</v>
      </c>
    </row>
    <row r="25" spans="1:5" ht="15">
      <c r="A25" s="276">
        <v>247</v>
      </c>
      <c r="B25" s="277">
        <v>43696</v>
      </c>
      <c r="C25" s="276" t="s">
        <v>167</v>
      </c>
      <c r="D25" s="276" t="s">
        <v>168</v>
      </c>
      <c r="E25" s="287">
        <v>15000</v>
      </c>
    </row>
    <row r="26" spans="1:5" ht="15">
      <c r="A26" s="276">
        <v>247</v>
      </c>
      <c r="B26" s="277">
        <v>43700</v>
      </c>
      <c r="C26" s="276" t="s">
        <v>165</v>
      </c>
      <c r="D26" s="276" t="s">
        <v>169</v>
      </c>
      <c r="E26" s="287">
        <v>882.73</v>
      </c>
    </row>
    <row r="27" spans="1:5" ht="15">
      <c r="A27" s="276">
        <v>247</v>
      </c>
      <c r="B27" s="277">
        <v>43700</v>
      </c>
      <c r="C27" s="276" t="s">
        <v>170</v>
      </c>
      <c r="D27" s="276" t="s">
        <v>171</v>
      </c>
      <c r="E27" s="287">
        <v>3074.91</v>
      </c>
    </row>
    <row r="28" spans="1:5" ht="15">
      <c r="A28" s="276">
        <v>247</v>
      </c>
      <c r="B28" s="277">
        <v>43713</v>
      </c>
      <c r="C28" s="276" t="s">
        <v>170</v>
      </c>
      <c r="D28" s="276" t="s">
        <v>171</v>
      </c>
      <c r="E28" s="287">
        <v>1468.92</v>
      </c>
    </row>
    <row r="29" spans="1:5" ht="15">
      <c r="A29" s="276">
        <v>247</v>
      </c>
      <c r="B29" s="277">
        <v>43733</v>
      </c>
      <c r="C29" s="276" t="s">
        <v>172</v>
      </c>
      <c r="D29" s="276" t="s">
        <v>173</v>
      </c>
      <c r="E29" s="287">
        <v>201.22</v>
      </c>
    </row>
    <row r="30" spans="1:5" ht="15">
      <c r="A30" s="276">
        <v>247</v>
      </c>
      <c r="B30" s="277">
        <v>43734</v>
      </c>
      <c r="C30" s="276" t="s">
        <v>174</v>
      </c>
      <c r="D30" s="276" t="s">
        <v>175</v>
      </c>
      <c r="E30" s="287">
        <v>368.5</v>
      </c>
    </row>
    <row r="31" spans="1:5" ht="15">
      <c r="A31" s="276">
        <v>247</v>
      </c>
      <c r="B31" s="277">
        <v>43734</v>
      </c>
      <c r="C31" s="276" t="s">
        <v>165</v>
      </c>
      <c r="D31" s="276" t="s">
        <v>176</v>
      </c>
      <c r="E31" s="287">
        <v>178.95</v>
      </c>
    </row>
    <row r="32" spans="1:5" ht="15">
      <c r="A32" s="276">
        <v>247</v>
      </c>
      <c r="B32" s="277">
        <v>43787</v>
      </c>
      <c r="C32" s="276" t="s">
        <v>167</v>
      </c>
      <c r="D32" s="276" t="s">
        <v>168</v>
      </c>
      <c r="E32" s="287">
        <v>17067.3</v>
      </c>
    </row>
    <row r="33" spans="1:5" ht="15">
      <c r="A33" s="276">
        <v>247</v>
      </c>
      <c r="B33" s="277">
        <v>43791</v>
      </c>
      <c r="C33" s="276" t="s">
        <v>177</v>
      </c>
      <c r="D33" s="276" t="s">
        <v>178</v>
      </c>
      <c r="E33" s="287">
        <v>704</v>
      </c>
    </row>
    <row r="34" spans="1:5" ht="15">
      <c r="A34" s="276">
        <v>247</v>
      </c>
      <c r="B34" s="277">
        <v>43790</v>
      </c>
      <c r="C34" s="276" t="s">
        <v>179</v>
      </c>
      <c r="D34" s="276" t="s">
        <v>180</v>
      </c>
      <c r="E34" s="287">
        <v>3729.9</v>
      </c>
    </row>
    <row r="35" spans="1:5" ht="15">
      <c r="A35" s="276">
        <v>247</v>
      </c>
      <c r="B35" s="277">
        <v>43811</v>
      </c>
      <c r="C35" s="276" t="s">
        <v>179</v>
      </c>
      <c r="D35" s="276" t="s">
        <v>180</v>
      </c>
      <c r="E35" s="287">
        <v>936.78</v>
      </c>
    </row>
    <row r="36" ht="15">
      <c r="F36" s="285">
        <f>SUM(E24:E35)</f>
        <v>44027.78</v>
      </c>
    </row>
    <row r="37" ht="15">
      <c r="F37" s="286"/>
    </row>
    <row r="38" spans="1:5" ht="15">
      <c r="A38" s="276">
        <v>248</v>
      </c>
      <c r="B38" s="277" t="s">
        <v>148</v>
      </c>
      <c r="C38" s="276" t="s">
        <v>148</v>
      </c>
      <c r="D38" s="276" t="s">
        <v>148</v>
      </c>
      <c r="E38" s="287">
        <v>0</v>
      </c>
    </row>
    <row r="41" spans="1:5" ht="15">
      <c r="A41" s="276">
        <v>249</v>
      </c>
      <c r="B41" s="277">
        <v>43725</v>
      </c>
      <c r="C41" s="276" t="s">
        <v>181</v>
      </c>
      <c r="D41" s="276" t="s">
        <v>182</v>
      </c>
      <c r="E41" s="287">
        <v>601.38</v>
      </c>
    </row>
    <row r="42" spans="1:5" ht="15">
      <c r="A42" s="276">
        <v>249</v>
      </c>
      <c r="B42" s="277">
        <v>43745</v>
      </c>
      <c r="C42" s="276" t="s">
        <v>181</v>
      </c>
      <c r="D42" s="276" t="s">
        <v>183</v>
      </c>
      <c r="E42" s="287">
        <v>300.69</v>
      </c>
    </row>
    <row r="43" spans="1:5" ht="15">
      <c r="A43" s="276">
        <v>249</v>
      </c>
      <c r="B43" s="277">
        <v>43761</v>
      </c>
      <c r="C43" s="276" t="s">
        <v>181</v>
      </c>
      <c r="D43" s="276" t="s">
        <v>184</v>
      </c>
      <c r="E43" s="287">
        <v>300.69</v>
      </c>
    </row>
    <row r="44" spans="1:5" ht="15">
      <c r="A44" s="276">
        <v>249</v>
      </c>
      <c r="B44" s="277">
        <v>43776</v>
      </c>
      <c r="C44" s="276" t="s">
        <v>181</v>
      </c>
      <c r="D44" s="276" t="s">
        <v>185</v>
      </c>
      <c r="E44" s="287">
        <v>300.69</v>
      </c>
    </row>
    <row r="45" spans="1:5" ht="15">
      <c r="A45" s="276">
        <v>249</v>
      </c>
      <c r="B45" s="277">
        <v>43815</v>
      </c>
      <c r="C45" s="276" t="s">
        <v>181</v>
      </c>
      <c r="D45" s="276" t="s">
        <v>186</v>
      </c>
      <c r="E45" s="287">
        <v>300.69</v>
      </c>
    </row>
    <row r="46" spans="1:5" ht="15">
      <c r="A46" s="276">
        <v>249</v>
      </c>
      <c r="B46" s="277">
        <v>43815</v>
      </c>
      <c r="C46" s="276" t="s">
        <v>159</v>
      </c>
      <c r="D46" s="276" t="s">
        <v>187</v>
      </c>
      <c r="E46" s="287">
        <v>758</v>
      </c>
    </row>
    <row r="47" ht="15">
      <c r="F47" s="285">
        <f>SUM(E41:E46)</f>
        <v>2562.1400000000003</v>
      </c>
    </row>
    <row r="48" ht="15">
      <c r="F48" s="286"/>
    </row>
    <row r="49" ht="15">
      <c r="F49" s="286"/>
    </row>
    <row r="50" spans="1:5" ht="15">
      <c r="A50" s="276">
        <v>252</v>
      </c>
      <c r="B50" s="277">
        <v>43808</v>
      </c>
      <c r="C50" s="276" t="s">
        <v>188</v>
      </c>
      <c r="D50" s="276" t="s">
        <v>189</v>
      </c>
      <c r="E50" s="287">
        <v>2396.25</v>
      </c>
    </row>
    <row r="51" spans="1:5" ht="15">
      <c r="A51" s="276">
        <v>252</v>
      </c>
      <c r="B51" s="277">
        <v>43808</v>
      </c>
      <c r="C51" s="276" t="s">
        <v>188</v>
      </c>
      <c r="D51" s="276" t="s">
        <v>190</v>
      </c>
      <c r="E51" s="287">
        <v>434.32</v>
      </c>
    </row>
    <row r="52" ht="15">
      <c r="F52" s="285">
        <f>SUM(E50:E51)</f>
        <v>2830.57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50"/>
  <sheetViews>
    <sheetView zoomScalePageLayoutView="0" workbookViewId="0" topLeftCell="A1">
      <selection activeCell="F15" sqref="F15"/>
    </sheetView>
  </sheetViews>
  <sheetFormatPr defaultColWidth="11.28125" defaultRowHeight="15"/>
  <cols>
    <col min="1" max="1" width="3.28125" style="9" bestFit="1" customWidth="1"/>
    <col min="2" max="2" width="9.8515625" style="95" customWidth="1"/>
    <col min="3" max="3" width="59.140625" style="9" customWidth="1"/>
    <col min="4" max="4" width="14.140625" style="10" customWidth="1"/>
    <col min="5" max="5" width="15.28125" style="8" customWidth="1"/>
    <col min="6" max="6" width="14.421875" style="8" bestFit="1" customWidth="1"/>
    <col min="7" max="7" width="15.7109375" style="8" bestFit="1" customWidth="1"/>
    <col min="8" max="8" width="14.8515625" style="8" customWidth="1"/>
    <col min="9" max="9" width="14.140625" style="8" customWidth="1"/>
    <col min="10" max="10" width="14.421875" style="98" customWidth="1"/>
    <col min="11" max="11" width="14.8515625" style="98" customWidth="1"/>
    <col min="12" max="22" width="11.28125" style="98" customWidth="1"/>
    <col min="23" max="16384" width="11.28125" style="9" customWidth="1"/>
  </cols>
  <sheetData>
    <row r="1" spans="3:7" ht="12.75">
      <c r="C1" s="96" t="s">
        <v>1</v>
      </c>
      <c r="E1" s="97" t="s">
        <v>1</v>
      </c>
      <c r="F1" s="97"/>
      <c r="G1" s="97"/>
    </row>
    <row r="2" spans="1:22" s="103" customFormat="1" ht="54" customHeight="1" thickBot="1">
      <c r="A2" s="263" t="s">
        <v>135</v>
      </c>
      <c r="B2" s="99" t="s">
        <v>136</v>
      </c>
      <c r="C2" s="100" t="s">
        <v>137</v>
      </c>
      <c r="D2" s="101" t="s">
        <v>2</v>
      </c>
      <c r="E2" s="101" t="s">
        <v>191</v>
      </c>
      <c r="F2" s="101" t="s">
        <v>192</v>
      </c>
      <c r="G2" s="101" t="s">
        <v>3</v>
      </c>
      <c r="H2" s="101" t="s">
        <v>4</v>
      </c>
      <c r="I2" s="101" t="s">
        <v>5</v>
      </c>
      <c r="J2" s="288" t="s">
        <v>193</v>
      </c>
      <c r="K2" s="288" t="s">
        <v>194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8" ht="12.75">
      <c r="A3" s="104"/>
      <c r="B3" s="105"/>
      <c r="C3" s="155" t="s">
        <v>195</v>
      </c>
      <c r="D3" s="154">
        <f>F29</f>
        <v>345492</v>
      </c>
      <c r="E3" s="11"/>
      <c r="F3" s="11"/>
      <c r="G3" s="11"/>
      <c r="H3" s="11"/>
    </row>
    <row r="4" spans="1:8" ht="12.75">
      <c r="A4" s="104"/>
      <c r="B4" s="105"/>
      <c r="C4" s="155" t="s">
        <v>8</v>
      </c>
      <c r="D4" s="106"/>
      <c r="E4" s="11"/>
      <c r="F4" s="11"/>
      <c r="G4" s="11"/>
      <c r="H4" s="11"/>
    </row>
    <row r="5" spans="1:8" ht="12.75">
      <c r="A5" s="104"/>
      <c r="B5" s="105"/>
      <c r="C5" s="155" t="s">
        <v>9</v>
      </c>
      <c r="D5" s="106"/>
      <c r="E5" s="156">
        <v>0</v>
      </c>
      <c r="F5" s="11"/>
      <c r="G5" s="11"/>
      <c r="H5" s="11"/>
    </row>
    <row r="6" spans="1:8" ht="13.5" thickBot="1">
      <c r="A6" s="104"/>
      <c r="B6" s="105"/>
      <c r="C6" s="155" t="s">
        <v>10</v>
      </c>
      <c r="D6" s="106"/>
      <c r="E6" s="157">
        <f>D3+D4-E5</f>
        <v>345492</v>
      </c>
      <c r="F6" s="11"/>
      <c r="G6" s="11"/>
      <c r="H6" s="11"/>
    </row>
    <row r="7" spans="1:8" ht="14.25" thickBot="1" thickTop="1">
      <c r="A7" s="104"/>
      <c r="B7" s="105"/>
      <c r="C7" s="155" t="s">
        <v>11</v>
      </c>
      <c r="D7" s="106"/>
      <c r="E7" s="158">
        <f>H29</f>
        <v>345492</v>
      </c>
      <c r="F7" s="11"/>
      <c r="G7" s="11"/>
      <c r="H7" s="11"/>
    </row>
    <row r="8" spans="1:8" ht="13.5" thickBot="1">
      <c r="A8" s="104"/>
      <c r="B8" s="105"/>
      <c r="C8" s="155" t="s">
        <v>12</v>
      </c>
      <c r="D8" s="106"/>
      <c r="E8" s="159">
        <f>E6-E7</f>
        <v>0</v>
      </c>
      <c r="F8" s="11"/>
      <c r="G8" s="11"/>
      <c r="H8" s="11"/>
    </row>
    <row r="9" spans="1:8" ht="12.75">
      <c r="A9" s="104"/>
      <c r="B9" s="105"/>
      <c r="C9" s="6"/>
      <c r="D9" s="106"/>
      <c r="E9" s="11"/>
      <c r="F9" s="11"/>
      <c r="G9" s="11"/>
      <c r="H9" s="11"/>
    </row>
    <row r="10" spans="1:8" ht="12.75">
      <c r="A10" s="104"/>
      <c r="B10" s="105"/>
      <c r="C10" s="6"/>
      <c r="D10" s="106"/>
      <c r="E10" s="11"/>
      <c r="F10" s="11"/>
      <c r="G10" s="11"/>
      <c r="H10" s="11"/>
    </row>
    <row r="11" spans="1:8" ht="12.75">
      <c r="A11" s="104"/>
      <c r="B11" s="105"/>
      <c r="C11" s="6"/>
      <c r="D11" s="106"/>
      <c r="E11" s="11"/>
      <c r="F11" s="11"/>
      <c r="G11" s="11"/>
      <c r="H11" s="11"/>
    </row>
    <row r="12" spans="1:11" ht="12.75">
      <c r="A12" s="107"/>
      <c r="B12" s="108"/>
      <c r="C12" s="289" t="s">
        <v>196</v>
      </c>
      <c r="D12" s="109"/>
      <c r="E12" s="110"/>
      <c r="F12" s="110"/>
      <c r="G12" s="110"/>
      <c r="H12" s="110"/>
      <c r="I12" s="110"/>
      <c r="J12" s="111"/>
      <c r="K12" s="111"/>
    </row>
    <row r="13" spans="1:22" s="13" customFormat="1" ht="22.5">
      <c r="A13" s="112"/>
      <c r="B13" s="113"/>
      <c r="C13" s="114"/>
      <c r="D13" s="115"/>
      <c r="E13" s="147" t="s">
        <v>6</v>
      </c>
      <c r="F13" s="146" t="s">
        <v>7</v>
      </c>
      <c r="G13" s="146" t="s">
        <v>13</v>
      </c>
      <c r="H13" s="146" t="s">
        <v>7</v>
      </c>
      <c r="I13" s="146" t="s">
        <v>7</v>
      </c>
      <c r="J13" s="146" t="s">
        <v>7</v>
      </c>
      <c r="K13" s="146" t="s">
        <v>7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3" customFormat="1" ht="12.75">
      <c r="A14" s="112"/>
      <c r="B14" s="113" t="s">
        <v>197</v>
      </c>
      <c r="C14" s="163" t="s">
        <v>198</v>
      </c>
      <c r="D14" s="115" t="s">
        <v>199</v>
      </c>
      <c r="E14" s="137">
        <v>0</v>
      </c>
      <c r="F14" s="115">
        <f>'[2]RECAP #9111.00'!C17</f>
        <v>345492</v>
      </c>
      <c r="G14" s="137">
        <f>E14+F14</f>
        <v>345492</v>
      </c>
      <c r="H14" s="115">
        <f>'[2]RECAP #9111.00'!D17</f>
        <v>345492</v>
      </c>
      <c r="I14" s="115">
        <f>'[2]RECAP #9111.00'!E17</f>
        <v>345492</v>
      </c>
      <c r="J14" s="115">
        <f>'[2]RECAP #9111.00'!F17</f>
        <v>0</v>
      </c>
      <c r="K14" s="115">
        <f>'[2]RECAP #9111.00'!G17</f>
        <v>0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3" customFormat="1" ht="12.75">
      <c r="A15" s="112"/>
      <c r="B15" s="113"/>
      <c r="C15" s="163"/>
      <c r="D15" s="115"/>
      <c r="E15" s="137"/>
      <c r="F15" s="115"/>
      <c r="G15" s="137"/>
      <c r="H15" s="115"/>
      <c r="I15" s="115"/>
      <c r="J15" s="115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3" customFormat="1" ht="12.75">
      <c r="A16" s="112"/>
      <c r="B16" s="113"/>
      <c r="C16" s="163"/>
      <c r="D16" s="115"/>
      <c r="E16" s="137"/>
      <c r="F16" s="115"/>
      <c r="G16" s="137"/>
      <c r="H16" s="115"/>
      <c r="I16" s="115"/>
      <c r="J16" s="115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3" customFormat="1" ht="12.75">
      <c r="A17" s="112"/>
      <c r="B17" s="113"/>
      <c r="C17" s="163"/>
      <c r="D17" s="115"/>
      <c r="E17" s="137"/>
      <c r="F17" s="115"/>
      <c r="G17" s="137"/>
      <c r="H17" s="115"/>
      <c r="I17" s="115"/>
      <c r="J17" s="115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3" customFormat="1" ht="12.75">
      <c r="A18" s="112"/>
      <c r="B18" s="113"/>
      <c r="C18" s="163"/>
      <c r="D18" s="115"/>
      <c r="E18" s="137"/>
      <c r="F18" s="115"/>
      <c r="G18" s="137"/>
      <c r="H18" s="115"/>
      <c r="I18" s="115"/>
      <c r="J18" s="115"/>
      <c r="K18" s="115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3" customFormat="1" ht="12.75">
      <c r="A19" s="290"/>
      <c r="B19" s="113"/>
      <c r="C19" s="163"/>
      <c r="D19" s="115"/>
      <c r="E19" s="137"/>
      <c r="F19" s="115"/>
      <c r="G19" s="137"/>
      <c r="H19" s="115"/>
      <c r="I19" s="115"/>
      <c r="J19" s="115"/>
      <c r="K19" s="115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s="13" customFormat="1" ht="12.75">
      <c r="A20" s="290"/>
      <c r="B20" s="113"/>
      <c r="C20" s="163"/>
      <c r="D20" s="115"/>
      <c r="E20" s="137"/>
      <c r="F20" s="115"/>
      <c r="G20" s="137"/>
      <c r="H20" s="115"/>
      <c r="I20" s="115"/>
      <c r="J20" s="115"/>
      <c r="K20" s="115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s="13" customFormat="1" ht="12.75">
      <c r="A21" s="290"/>
      <c r="B21" s="113"/>
      <c r="C21" s="163"/>
      <c r="D21" s="115"/>
      <c r="E21" s="137"/>
      <c r="F21" s="115"/>
      <c r="G21" s="137"/>
      <c r="H21" s="115"/>
      <c r="I21" s="115"/>
      <c r="J21" s="115"/>
      <c r="K21" s="115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2" s="13" customFormat="1" ht="12.75">
      <c r="A22" s="290"/>
      <c r="B22" s="113"/>
      <c r="C22" s="163"/>
      <c r="D22" s="115"/>
      <c r="E22" s="137"/>
      <c r="F22" s="115"/>
      <c r="G22" s="137"/>
      <c r="H22" s="115"/>
      <c r="I22" s="115"/>
      <c r="J22" s="115"/>
      <c r="K22" s="115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s="13" customFormat="1" ht="12.75">
      <c r="A23" s="290"/>
      <c r="B23" s="113"/>
      <c r="C23" s="163"/>
      <c r="D23" s="115"/>
      <c r="E23" s="137"/>
      <c r="F23" s="115"/>
      <c r="G23" s="137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s="13" customFormat="1" ht="12.75">
      <c r="A24" s="290"/>
      <c r="B24" s="113"/>
      <c r="C24" s="163"/>
      <c r="D24" s="115"/>
      <c r="E24" s="137"/>
      <c r="F24" s="115"/>
      <c r="G24" s="137"/>
      <c r="H24" s="115"/>
      <c r="I24" s="115"/>
      <c r="J24" s="115"/>
      <c r="K24" s="11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s="13" customFormat="1" ht="12.75">
      <c r="A25" s="290"/>
      <c r="B25" s="113"/>
      <c r="C25" s="163"/>
      <c r="D25" s="115"/>
      <c r="E25" s="137"/>
      <c r="F25" s="115"/>
      <c r="G25" s="137"/>
      <c r="H25" s="115"/>
      <c r="I25" s="115"/>
      <c r="J25" s="115"/>
      <c r="K25" s="115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s="13" customFormat="1" ht="12.75">
      <c r="A26" s="290"/>
      <c r="B26" s="113"/>
      <c r="C26" s="163"/>
      <c r="D26" s="115"/>
      <c r="E26" s="137"/>
      <c r="F26" s="115"/>
      <c r="G26" s="137"/>
      <c r="H26" s="115"/>
      <c r="I26" s="115"/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4" s="8" customFormat="1" ht="12.75">
      <c r="A27" s="291"/>
      <c r="B27" s="118"/>
      <c r="C27" s="292"/>
      <c r="D27" s="149"/>
      <c r="E27" s="293"/>
      <c r="F27" s="268"/>
      <c r="G27" s="137"/>
      <c r="H27" s="268"/>
      <c r="I27" s="268"/>
      <c r="J27" s="268"/>
      <c r="K27" s="26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s="8" customFormat="1" ht="12.75">
      <c r="A28" s="294"/>
      <c r="B28" s="118"/>
      <c r="C28" s="152"/>
      <c r="D28" s="149"/>
      <c r="E28" s="137"/>
      <c r="F28" s="150"/>
      <c r="G28" s="137"/>
      <c r="H28" s="150"/>
      <c r="I28" s="150"/>
      <c r="J28" s="150"/>
      <c r="K28" s="150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</row>
    <row r="29" spans="1:24" s="8" customFormat="1" ht="13.5" thickBot="1">
      <c r="A29" s="135"/>
      <c r="B29" s="118"/>
      <c r="C29" s="295" t="s">
        <v>200</v>
      </c>
      <c r="D29" s="136"/>
      <c r="E29" s="138">
        <f aca="true" t="shared" si="0" ref="E29:K29">SUM(E13:E28)</f>
        <v>0</v>
      </c>
      <c r="F29" s="138">
        <f t="shared" si="0"/>
        <v>345492</v>
      </c>
      <c r="G29" s="138">
        <f t="shared" si="0"/>
        <v>345492</v>
      </c>
      <c r="H29" s="138">
        <f t="shared" si="0"/>
        <v>345492</v>
      </c>
      <c r="I29" s="138">
        <f t="shared" si="0"/>
        <v>345492</v>
      </c>
      <c r="J29" s="138">
        <f t="shared" si="0"/>
        <v>0</v>
      </c>
      <c r="K29" s="138">
        <f t="shared" si="0"/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11" ht="14.25" thickBot="1" thickTop="1">
      <c r="A30" s="120"/>
      <c r="B30" s="121"/>
      <c r="C30" s="122"/>
      <c r="D30" s="123"/>
      <c r="E30" s="139"/>
      <c r="F30" s="139"/>
      <c r="G30" s="139"/>
      <c r="H30" s="139"/>
      <c r="I30" s="139"/>
      <c r="J30" s="140"/>
      <c r="K30" s="140"/>
    </row>
    <row r="31" spans="1:11" ht="12.75">
      <c r="A31" s="104"/>
      <c r="B31" s="124"/>
      <c r="C31" s="5"/>
      <c r="D31" s="106"/>
      <c r="E31" s="141"/>
      <c r="F31" s="141"/>
      <c r="G31" s="141"/>
      <c r="H31" s="141"/>
      <c r="I31" s="142"/>
      <c r="J31" s="143"/>
      <c r="K31" s="143"/>
    </row>
    <row r="32" spans="1:11" ht="13.5" thickBot="1">
      <c r="A32" s="104"/>
      <c r="B32" s="125"/>
      <c r="C32" s="296" t="s">
        <v>1</v>
      </c>
      <c r="D32" s="126"/>
      <c r="E32" s="144"/>
      <c r="F32" s="144"/>
      <c r="G32" s="144"/>
      <c r="H32" s="144"/>
      <c r="I32" s="142"/>
      <c r="J32" s="143"/>
      <c r="K32" s="145">
        <f>J29+K29</f>
        <v>0</v>
      </c>
    </row>
    <row r="33" spans="1:8" ht="13.5" thickTop="1">
      <c r="A33" s="104"/>
      <c r="B33" s="124"/>
      <c r="C33" s="127" t="s">
        <v>1</v>
      </c>
      <c r="D33" s="106"/>
      <c r="E33" s="6"/>
      <c r="F33" s="6"/>
      <c r="G33" s="6"/>
      <c r="H33" s="6"/>
    </row>
    <row r="34" spans="1:8" ht="12.75">
      <c r="A34" s="104"/>
      <c r="B34" s="124"/>
      <c r="C34" s="5"/>
      <c r="D34" s="106"/>
      <c r="E34" s="6"/>
      <c r="F34" s="6"/>
      <c r="G34" s="6"/>
      <c r="H34" s="6"/>
    </row>
    <row r="35" spans="1:8" ht="12.75">
      <c r="A35" s="104"/>
      <c r="B35" s="9"/>
      <c r="C35" s="5"/>
      <c r="D35" s="106"/>
      <c r="E35" s="6"/>
      <c r="F35" s="6"/>
      <c r="G35" s="6"/>
      <c r="H35" s="6"/>
    </row>
    <row r="36" spans="1:9" ht="12.75">
      <c r="A36" s="104"/>
      <c r="B36" s="124"/>
      <c r="C36" s="5"/>
      <c r="D36" s="106"/>
      <c r="E36" s="6"/>
      <c r="F36" s="6"/>
      <c r="G36" s="6"/>
      <c r="H36" s="6"/>
      <c r="I36" s="6"/>
    </row>
    <row r="37" spans="1:9" ht="12.75">
      <c r="A37" s="104"/>
      <c r="B37" s="124"/>
      <c r="C37" s="5"/>
      <c r="D37" s="106"/>
      <c r="E37" s="6"/>
      <c r="F37" s="6"/>
      <c r="G37" s="6"/>
      <c r="H37" s="6"/>
      <c r="I37" s="6"/>
    </row>
    <row r="38" spans="2:8" ht="12.75">
      <c r="B38" s="124"/>
      <c r="C38" s="5"/>
      <c r="D38" s="106"/>
      <c r="E38" s="6"/>
      <c r="F38" s="6"/>
      <c r="G38" s="6"/>
      <c r="H38" s="6"/>
    </row>
    <row r="39" spans="2:22" s="13" customFormat="1" ht="12.75">
      <c r="B39" s="128"/>
      <c r="C39" s="2"/>
      <c r="D39" s="129"/>
      <c r="E39" s="12"/>
      <c r="F39" s="12"/>
      <c r="G39" s="12"/>
      <c r="H39" s="12"/>
      <c r="I39" s="12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2:11" ht="12.75">
      <c r="B40" s="130"/>
      <c r="C40" s="3"/>
      <c r="D40" s="131"/>
      <c r="E40" s="98"/>
      <c r="F40" s="119"/>
      <c r="G40" s="119"/>
      <c r="H40" s="119"/>
      <c r="I40" s="119"/>
      <c r="J40" s="119"/>
      <c r="K40" s="119"/>
    </row>
    <row r="41" spans="2:11" ht="12.75">
      <c r="B41" s="9"/>
      <c r="D41" s="9"/>
      <c r="E41" s="9"/>
      <c r="F41" s="132"/>
      <c r="G41" s="132"/>
      <c r="H41" s="133"/>
      <c r="I41" s="133"/>
      <c r="J41" s="133"/>
      <c r="K41" s="133"/>
    </row>
    <row r="42" spans="2:11" ht="12.75">
      <c r="B42" s="130"/>
      <c r="C42" s="1"/>
      <c r="D42" s="131"/>
      <c r="E42" s="98"/>
      <c r="F42" s="119"/>
      <c r="G42" s="119"/>
      <c r="H42" s="119"/>
      <c r="I42" s="119"/>
      <c r="J42" s="119"/>
      <c r="K42" s="119"/>
    </row>
    <row r="43" spans="2:11" s="98" customFormat="1" ht="12.75">
      <c r="B43" s="130"/>
      <c r="C43" s="9"/>
      <c r="D43" s="131"/>
      <c r="F43" s="119"/>
      <c r="G43" s="119"/>
      <c r="H43" s="119"/>
      <c r="I43" s="119"/>
      <c r="J43" s="119"/>
      <c r="K43" s="119"/>
    </row>
    <row r="44" spans="2:11" s="98" customFormat="1" ht="12.75">
      <c r="B44" s="130"/>
      <c r="D44" s="131"/>
      <c r="F44" s="119"/>
      <c r="G44" s="119"/>
      <c r="H44" s="119"/>
      <c r="I44" s="119"/>
      <c r="J44" s="119"/>
      <c r="K44" s="119"/>
    </row>
    <row r="45" spans="2:11" s="98" customFormat="1" ht="12.75">
      <c r="B45" s="130"/>
      <c r="D45" s="131"/>
      <c r="F45" s="119"/>
      <c r="G45" s="119"/>
      <c r="H45" s="119"/>
      <c r="I45" s="119"/>
      <c r="J45" s="119"/>
      <c r="K45" s="119"/>
    </row>
    <row r="46" spans="2:4" s="98" customFormat="1" ht="12.75">
      <c r="B46" s="130"/>
      <c r="D46" s="131"/>
    </row>
    <row r="47" spans="2:4" s="98" customFormat="1" ht="12.75">
      <c r="B47" s="130"/>
      <c r="D47" s="131"/>
    </row>
    <row r="48" spans="2:4" s="98" customFormat="1" ht="12.75">
      <c r="B48" s="130"/>
      <c r="D48" s="131"/>
    </row>
    <row r="49" spans="2:4" s="98" customFormat="1" ht="12.75">
      <c r="B49" s="130"/>
      <c r="D49" s="131"/>
    </row>
    <row r="50" spans="2:4" s="98" customFormat="1" ht="12.75">
      <c r="B50" s="130"/>
      <c r="D50" s="131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O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5.57421875" style="0" customWidth="1"/>
    <col min="4" max="4" width="15.140625" style="0" customWidth="1"/>
    <col min="5" max="5" width="20.7109375" style="0" customWidth="1"/>
    <col min="6" max="6" width="5.421875" style="0" customWidth="1"/>
    <col min="7" max="7" width="8.8515625" style="0" customWidth="1"/>
    <col min="8" max="8" width="7.00390625" style="0" customWidth="1"/>
    <col min="9" max="9" width="6.57421875" style="0" customWidth="1"/>
    <col min="10" max="10" width="4.8515625" style="0" customWidth="1"/>
    <col min="11" max="11" width="7.00390625" style="0" customWidth="1"/>
    <col min="12" max="12" width="14.7109375" style="0" customWidth="1"/>
    <col min="13" max="15" width="9.28125" style="0" customWidth="1"/>
  </cols>
  <sheetData>
    <row r="1" s="324" customFormat="1" ht="30" customHeight="1"/>
    <row r="2" spans="1:2" s="324" customFormat="1" ht="17.25" customHeight="1">
      <c r="A2" s="325" t="s">
        <v>243</v>
      </c>
      <c r="B2" s="325"/>
    </row>
    <row r="3" s="324" customFormat="1" ht="9.75" customHeight="1"/>
    <row r="4" spans="2:15" s="324" customFormat="1" ht="28.5" customHeight="1">
      <c r="B4" s="326" t="s">
        <v>244</v>
      </c>
      <c r="C4" s="326" t="s">
        <v>245</v>
      </c>
      <c r="D4" s="326" t="s">
        <v>246</v>
      </c>
      <c r="E4" s="326" t="s">
        <v>147</v>
      </c>
      <c r="F4" s="326" t="s">
        <v>247</v>
      </c>
      <c r="G4" s="326" t="s">
        <v>248</v>
      </c>
      <c r="H4" s="326" t="s">
        <v>249</v>
      </c>
      <c r="I4" s="326" t="s">
        <v>250</v>
      </c>
      <c r="J4" s="326" t="s">
        <v>251</v>
      </c>
      <c r="K4" s="326" t="s">
        <v>252</v>
      </c>
      <c r="L4" s="326" t="s">
        <v>253</v>
      </c>
      <c r="M4" s="326" t="s">
        <v>254</v>
      </c>
      <c r="N4" s="326" t="s">
        <v>255</v>
      </c>
      <c r="O4" s="326" t="s">
        <v>256</v>
      </c>
    </row>
    <row r="5" spans="2:15" s="324" customFormat="1" ht="17.25" customHeight="1">
      <c r="B5" s="327">
        <v>-138210.77</v>
      </c>
      <c r="C5" s="328"/>
      <c r="D5" s="328" t="s">
        <v>37</v>
      </c>
      <c r="E5" s="328"/>
      <c r="F5" s="328" t="s">
        <v>257</v>
      </c>
      <c r="G5" s="329">
        <v>43759</v>
      </c>
      <c r="H5" s="328"/>
      <c r="I5" s="328" t="s">
        <v>258</v>
      </c>
      <c r="J5" s="328"/>
      <c r="K5" s="328"/>
      <c r="L5" s="328"/>
      <c r="M5" s="328" t="s">
        <v>259</v>
      </c>
      <c r="N5" s="328" t="s">
        <v>260</v>
      </c>
      <c r="O5" s="328"/>
    </row>
    <row r="6" spans="2:15" s="324" customFormat="1" ht="64.5" customHeight="1">
      <c r="B6" s="330">
        <v>218.5</v>
      </c>
      <c r="C6" s="328" t="s">
        <v>261</v>
      </c>
      <c r="D6" s="328" t="s">
        <v>262</v>
      </c>
      <c r="E6" s="328" t="s">
        <v>263</v>
      </c>
      <c r="F6" s="328" t="s">
        <v>264</v>
      </c>
      <c r="G6" s="329">
        <v>43909</v>
      </c>
      <c r="H6" s="328" t="s">
        <v>265</v>
      </c>
      <c r="I6" s="328" t="s">
        <v>258</v>
      </c>
      <c r="J6" s="328"/>
      <c r="K6" s="328" t="s">
        <v>266</v>
      </c>
      <c r="L6" s="328"/>
      <c r="M6" s="328"/>
      <c r="N6" s="328"/>
      <c r="O6" s="328"/>
    </row>
    <row r="7" spans="2:15" s="324" customFormat="1" ht="52.5" customHeight="1">
      <c r="B7" s="330">
        <v>392.5</v>
      </c>
      <c r="C7" s="328" t="s">
        <v>267</v>
      </c>
      <c r="D7" s="328" t="s">
        <v>268</v>
      </c>
      <c r="E7" s="328" t="s">
        <v>269</v>
      </c>
      <c r="F7" s="328" t="s">
        <v>270</v>
      </c>
      <c r="G7" s="329">
        <v>43910</v>
      </c>
      <c r="H7" s="328" t="s">
        <v>265</v>
      </c>
      <c r="I7" s="328" t="s">
        <v>258</v>
      </c>
      <c r="J7" s="328"/>
      <c r="K7" s="328" t="s">
        <v>271</v>
      </c>
      <c r="L7" s="328"/>
      <c r="M7" s="328"/>
      <c r="N7" s="328"/>
      <c r="O7" s="328"/>
    </row>
    <row r="8" spans="2:15" s="324" customFormat="1" ht="52.5" customHeight="1">
      <c r="B8" s="330">
        <v>4998.56</v>
      </c>
      <c r="C8" s="328" t="s">
        <v>272</v>
      </c>
      <c r="D8" s="328" t="s">
        <v>273</v>
      </c>
      <c r="E8" s="328" t="s">
        <v>274</v>
      </c>
      <c r="F8" s="328" t="s">
        <v>270</v>
      </c>
      <c r="G8" s="329">
        <v>43928</v>
      </c>
      <c r="H8" s="328" t="s">
        <v>275</v>
      </c>
      <c r="I8" s="328" t="s">
        <v>258</v>
      </c>
      <c r="J8" s="328"/>
      <c r="K8" s="328" t="s">
        <v>276</v>
      </c>
      <c r="L8" s="328"/>
      <c r="M8" s="328"/>
      <c r="N8" s="328"/>
      <c r="O8" s="328"/>
    </row>
    <row r="9" spans="2:15" s="324" customFormat="1" ht="76.5" customHeight="1">
      <c r="B9" s="330">
        <v>204.7</v>
      </c>
      <c r="C9" s="328" t="s">
        <v>277</v>
      </c>
      <c r="D9" s="328" t="s">
        <v>278</v>
      </c>
      <c r="E9" s="328" t="s">
        <v>279</v>
      </c>
      <c r="F9" s="328" t="s">
        <v>264</v>
      </c>
      <c r="G9" s="329">
        <v>43934</v>
      </c>
      <c r="H9" s="328" t="s">
        <v>265</v>
      </c>
      <c r="I9" s="328" t="s">
        <v>258</v>
      </c>
      <c r="J9" s="328"/>
      <c r="K9" s="328" t="s">
        <v>266</v>
      </c>
      <c r="L9" s="328"/>
      <c r="M9" s="328"/>
      <c r="N9" s="328"/>
      <c r="O9" s="328"/>
    </row>
    <row r="10" spans="2:15" s="324" customFormat="1" ht="64.5" customHeight="1">
      <c r="B10" s="330">
        <v>32.08</v>
      </c>
      <c r="C10" s="328" t="s">
        <v>280</v>
      </c>
      <c r="D10" s="328" t="s">
        <v>281</v>
      </c>
      <c r="E10" s="328" t="s">
        <v>282</v>
      </c>
      <c r="F10" s="328" t="s">
        <v>264</v>
      </c>
      <c r="G10" s="329">
        <v>43950</v>
      </c>
      <c r="H10" s="328" t="s">
        <v>265</v>
      </c>
      <c r="I10" s="328" t="s">
        <v>258</v>
      </c>
      <c r="J10" s="328"/>
      <c r="K10" s="328" t="s">
        <v>283</v>
      </c>
      <c r="L10" s="328"/>
      <c r="M10" s="328"/>
      <c r="N10" s="328"/>
      <c r="O10" s="328"/>
    </row>
    <row r="11" spans="2:15" s="324" customFormat="1" ht="40.5" customHeight="1">
      <c r="B11" s="330">
        <v>200.4</v>
      </c>
      <c r="C11" s="328" t="s">
        <v>280</v>
      </c>
      <c r="D11" s="328" t="s">
        <v>281</v>
      </c>
      <c r="E11" s="328" t="s">
        <v>284</v>
      </c>
      <c r="F11" s="328" t="s">
        <v>264</v>
      </c>
      <c r="G11" s="329">
        <v>43950</v>
      </c>
      <c r="H11" s="328" t="s">
        <v>265</v>
      </c>
      <c r="I11" s="328" t="s">
        <v>258</v>
      </c>
      <c r="J11" s="328"/>
      <c r="K11" s="328" t="s">
        <v>283</v>
      </c>
      <c r="L11" s="328"/>
      <c r="M11" s="328"/>
      <c r="N11" s="328"/>
      <c r="O11" s="328"/>
    </row>
    <row r="12" spans="2:15" s="324" customFormat="1" ht="76.5" customHeight="1">
      <c r="B12" s="330">
        <v>875</v>
      </c>
      <c r="C12" s="328"/>
      <c r="D12" s="328" t="s">
        <v>285</v>
      </c>
      <c r="E12" s="328" t="s">
        <v>286</v>
      </c>
      <c r="F12" s="328" t="s">
        <v>287</v>
      </c>
      <c r="G12" s="329">
        <v>43955</v>
      </c>
      <c r="H12" s="328" t="s">
        <v>288</v>
      </c>
      <c r="I12" s="328" t="s">
        <v>258</v>
      </c>
      <c r="J12" s="328"/>
      <c r="K12" s="328" t="s">
        <v>289</v>
      </c>
      <c r="L12" s="328"/>
      <c r="M12" s="328"/>
      <c r="N12" s="328"/>
      <c r="O12" s="328"/>
    </row>
    <row r="13" spans="2:15" s="324" customFormat="1" ht="52.5" customHeight="1">
      <c r="B13" s="330">
        <v>448</v>
      </c>
      <c r="C13" s="328"/>
      <c r="D13" s="328" t="s">
        <v>285</v>
      </c>
      <c r="E13" s="328" t="s">
        <v>290</v>
      </c>
      <c r="F13" s="328" t="s">
        <v>287</v>
      </c>
      <c r="G13" s="329">
        <v>43955</v>
      </c>
      <c r="H13" s="328" t="s">
        <v>291</v>
      </c>
      <c r="I13" s="328" t="s">
        <v>258</v>
      </c>
      <c r="J13" s="328"/>
      <c r="K13" s="328" t="s">
        <v>292</v>
      </c>
      <c r="L13" s="328"/>
      <c r="M13" s="328"/>
      <c r="N13" s="328"/>
      <c r="O13" s="328"/>
    </row>
    <row r="14" spans="2:15" s="324" customFormat="1" ht="64.5" customHeight="1">
      <c r="B14" s="330">
        <v>875</v>
      </c>
      <c r="C14" s="328"/>
      <c r="D14" s="328" t="s">
        <v>285</v>
      </c>
      <c r="E14" s="328" t="s">
        <v>293</v>
      </c>
      <c r="F14" s="328" t="s">
        <v>287</v>
      </c>
      <c r="G14" s="329">
        <v>43955</v>
      </c>
      <c r="H14" s="328" t="s">
        <v>288</v>
      </c>
      <c r="I14" s="328" t="s">
        <v>258</v>
      </c>
      <c r="J14" s="328"/>
      <c r="K14" s="328" t="s">
        <v>289</v>
      </c>
      <c r="L14" s="328"/>
      <c r="M14" s="328"/>
      <c r="N14" s="328"/>
      <c r="O14" s="328"/>
    </row>
    <row r="15" spans="2:15" s="324" customFormat="1" ht="64.5" customHeight="1">
      <c r="B15" s="330">
        <v>875</v>
      </c>
      <c r="C15" s="328"/>
      <c r="D15" s="328" t="s">
        <v>285</v>
      </c>
      <c r="E15" s="328" t="s">
        <v>294</v>
      </c>
      <c r="F15" s="328" t="s">
        <v>287</v>
      </c>
      <c r="G15" s="329">
        <v>43955</v>
      </c>
      <c r="H15" s="328" t="s">
        <v>288</v>
      </c>
      <c r="I15" s="328" t="s">
        <v>258</v>
      </c>
      <c r="J15" s="328"/>
      <c r="K15" s="328" t="s">
        <v>289</v>
      </c>
      <c r="L15" s="328"/>
      <c r="M15" s="328"/>
      <c r="N15" s="328"/>
      <c r="O15" s="328"/>
    </row>
    <row r="16" spans="2:15" s="324" customFormat="1" ht="64.5" customHeight="1">
      <c r="B16" s="330">
        <v>875</v>
      </c>
      <c r="C16" s="328"/>
      <c r="D16" s="328" t="s">
        <v>285</v>
      </c>
      <c r="E16" s="328" t="s">
        <v>295</v>
      </c>
      <c r="F16" s="328" t="s">
        <v>287</v>
      </c>
      <c r="G16" s="329">
        <v>43955</v>
      </c>
      <c r="H16" s="328" t="s">
        <v>288</v>
      </c>
      <c r="I16" s="328" t="s">
        <v>258</v>
      </c>
      <c r="J16" s="328"/>
      <c r="K16" s="328" t="s">
        <v>289</v>
      </c>
      <c r="L16" s="328"/>
      <c r="M16" s="328"/>
      <c r="N16" s="328"/>
      <c r="O16" s="328"/>
    </row>
    <row r="17" spans="2:15" s="324" customFormat="1" ht="52.5" customHeight="1">
      <c r="B17" s="330">
        <v>160</v>
      </c>
      <c r="C17" s="328"/>
      <c r="D17" s="328" t="s">
        <v>285</v>
      </c>
      <c r="E17" s="328" t="s">
        <v>296</v>
      </c>
      <c r="F17" s="328" t="s">
        <v>287</v>
      </c>
      <c r="G17" s="329">
        <v>43955</v>
      </c>
      <c r="H17" s="328" t="s">
        <v>291</v>
      </c>
      <c r="I17" s="328" t="s">
        <v>258</v>
      </c>
      <c r="J17" s="328"/>
      <c r="K17" s="328" t="s">
        <v>292</v>
      </c>
      <c r="L17" s="328"/>
      <c r="M17" s="328"/>
      <c r="N17" s="328"/>
      <c r="O17" s="328"/>
    </row>
    <row r="18" spans="2:15" s="324" customFormat="1" ht="64.5" customHeight="1">
      <c r="B18" s="330">
        <v>875</v>
      </c>
      <c r="C18" s="328"/>
      <c r="D18" s="328" t="s">
        <v>285</v>
      </c>
      <c r="E18" s="328" t="s">
        <v>297</v>
      </c>
      <c r="F18" s="328" t="s">
        <v>287</v>
      </c>
      <c r="G18" s="329">
        <v>43955</v>
      </c>
      <c r="H18" s="328" t="s">
        <v>288</v>
      </c>
      <c r="I18" s="328" t="s">
        <v>258</v>
      </c>
      <c r="J18" s="328"/>
      <c r="K18" s="328" t="s">
        <v>289</v>
      </c>
      <c r="L18" s="328"/>
      <c r="M18" s="328"/>
      <c r="N18" s="328"/>
      <c r="O18" s="328"/>
    </row>
    <row r="19" spans="2:15" s="324" customFormat="1" ht="64.5" customHeight="1">
      <c r="B19" s="330">
        <v>875</v>
      </c>
      <c r="C19" s="328"/>
      <c r="D19" s="328" t="s">
        <v>285</v>
      </c>
      <c r="E19" s="328" t="s">
        <v>298</v>
      </c>
      <c r="F19" s="328" t="s">
        <v>287</v>
      </c>
      <c r="G19" s="329">
        <v>43955</v>
      </c>
      <c r="H19" s="328" t="s">
        <v>288</v>
      </c>
      <c r="I19" s="328" t="s">
        <v>258</v>
      </c>
      <c r="J19" s="328"/>
      <c r="K19" s="328" t="s">
        <v>289</v>
      </c>
      <c r="L19" s="328"/>
      <c r="M19" s="328"/>
      <c r="N19" s="328"/>
      <c r="O19" s="328"/>
    </row>
    <row r="20" spans="2:15" s="324" customFormat="1" ht="76.5" customHeight="1">
      <c r="B20" s="330">
        <v>875</v>
      </c>
      <c r="C20" s="328"/>
      <c r="D20" s="328" t="s">
        <v>285</v>
      </c>
      <c r="E20" s="328" t="s">
        <v>299</v>
      </c>
      <c r="F20" s="328" t="s">
        <v>287</v>
      </c>
      <c r="G20" s="329">
        <v>43955</v>
      </c>
      <c r="H20" s="328" t="s">
        <v>288</v>
      </c>
      <c r="I20" s="328" t="s">
        <v>258</v>
      </c>
      <c r="J20" s="328"/>
      <c r="K20" s="328" t="s">
        <v>289</v>
      </c>
      <c r="L20" s="328"/>
      <c r="M20" s="328"/>
      <c r="N20" s="328"/>
      <c r="O20" s="328"/>
    </row>
    <row r="21" spans="2:15" s="324" customFormat="1" ht="64.5" customHeight="1">
      <c r="B21" s="330">
        <v>875</v>
      </c>
      <c r="C21" s="328"/>
      <c r="D21" s="328" t="s">
        <v>285</v>
      </c>
      <c r="E21" s="328" t="s">
        <v>300</v>
      </c>
      <c r="F21" s="328" t="s">
        <v>287</v>
      </c>
      <c r="G21" s="329">
        <v>43955</v>
      </c>
      <c r="H21" s="328" t="s">
        <v>288</v>
      </c>
      <c r="I21" s="328" t="s">
        <v>258</v>
      </c>
      <c r="J21" s="328"/>
      <c r="K21" s="328" t="s">
        <v>289</v>
      </c>
      <c r="L21" s="328"/>
      <c r="M21" s="328"/>
      <c r="N21" s="328"/>
      <c r="O21" s="328"/>
    </row>
    <row r="22" spans="2:15" s="324" customFormat="1" ht="76.5" customHeight="1">
      <c r="B22" s="330">
        <v>875</v>
      </c>
      <c r="C22" s="328"/>
      <c r="D22" s="328" t="s">
        <v>285</v>
      </c>
      <c r="E22" s="328" t="s">
        <v>301</v>
      </c>
      <c r="F22" s="328" t="s">
        <v>287</v>
      </c>
      <c r="G22" s="329">
        <v>43955</v>
      </c>
      <c r="H22" s="328" t="s">
        <v>288</v>
      </c>
      <c r="I22" s="328" t="s">
        <v>258</v>
      </c>
      <c r="J22" s="328"/>
      <c r="K22" s="328" t="s">
        <v>289</v>
      </c>
      <c r="L22" s="328"/>
      <c r="M22" s="328"/>
      <c r="N22" s="328"/>
      <c r="O22" s="328"/>
    </row>
    <row r="23" spans="2:15" s="324" customFormat="1" ht="40.5" customHeight="1">
      <c r="B23" s="330">
        <v>1100</v>
      </c>
      <c r="C23" s="328"/>
      <c r="D23" s="328" t="s">
        <v>285</v>
      </c>
      <c r="E23" s="328" t="s">
        <v>302</v>
      </c>
      <c r="F23" s="328" t="s">
        <v>287</v>
      </c>
      <c r="G23" s="329">
        <v>43955</v>
      </c>
      <c r="H23" s="328" t="s">
        <v>288</v>
      </c>
      <c r="I23" s="328" t="s">
        <v>258</v>
      </c>
      <c r="J23" s="328"/>
      <c r="K23" s="328" t="s">
        <v>303</v>
      </c>
      <c r="L23" s="328"/>
      <c r="M23" s="328"/>
      <c r="N23" s="328"/>
      <c r="O23" s="328"/>
    </row>
    <row r="24" spans="2:15" s="324" customFormat="1" ht="40.5" customHeight="1">
      <c r="B24" s="330">
        <v>2000</v>
      </c>
      <c r="C24" s="328"/>
      <c r="D24" s="328" t="s">
        <v>285</v>
      </c>
      <c r="E24" s="328" t="s">
        <v>304</v>
      </c>
      <c r="F24" s="328" t="s">
        <v>287</v>
      </c>
      <c r="G24" s="329">
        <v>43955</v>
      </c>
      <c r="H24" s="328" t="s">
        <v>288</v>
      </c>
      <c r="I24" s="328" t="s">
        <v>258</v>
      </c>
      <c r="J24" s="328"/>
      <c r="K24" s="328" t="s">
        <v>303</v>
      </c>
      <c r="L24" s="328"/>
      <c r="M24" s="328"/>
      <c r="N24" s="328"/>
      <c r="O24" s="328"/>
    </row>
    <row r="25" spans="2:15" s="324" customFormat="1" ht="40.5" customHeight="1">
      <c r="B25" s="330">
        <v>1100</v>
      </c>
      <c r="C25" s="328"/>
      <c r="D25" s="328" t="s">
        <v>285</v>
      </c>
      <c r="E25" s="328" t="s">
        <v>305</v>
      </c>
      <c r="F25" s="328" t="s">
        <v>287</v>
      </c>
      <c r="G25" s="329">
        <v>43955</v>
      </c>
      <c r="H25" s="328" t="s">
        <v>288</v>
      </c>
      <c r="I25" s="328" t="s">
        <v>258</v>
      </c>
      <c r="J25" s="328"/>
      <c r="K25" s="328" t="s">
        <v>303</v>
      </c>
      <c r="L25" s="328"/>
      <c r="M25" s="328"/>
      <c r="N25" s="328"/>
      <c r="O25" s="328"/>
    </row>
    <row r="26" spans="2:15" s="324" customFormat="1" ht="64.5" customHeight="1">
      <c r="B26" s="330">
        <v>2586.01</v>
      </c>
      <c r="C26" s="328"/>
      <c r="D26" s="328" t="s">
        <v>306</v>
      </c>
      <c r="E26" s="331" t="s">
        <v>307</v>
      </c>
      <c r="F26" s="328" t="s">
        <v>287</v>
      </c>
      <c r="G26" s="329">
        <v>43956</v>
      </c>
      <c r="H26" s="328" t="s">
        <v>275</v>
      </c>
      <c r="I26" s="328" t="s">
        <v>258</v>
      </c>
      <c r="J26" s="328"/>
      <c r="K26" s="328" t="s">
        <v>308</v>
      </c>
      <c r="L26" s="328"/>
      <c r="M26" s="328"/>
      <c r="N26" s="328"/>
      <c r="O26" s="328"/>
    </row>
    <row r="27" spans="2:15" s="324" customFormat="1" ht="40.5" customHeight="1">
      <c r="B27" s="330">
        <v>1018.3</v>
      </c>
      <c r="C27" s="328" t="s">
        <v>309</v>
      </c>
      <c r="D27" s="328" t="s">
        <v>310</v>
      </c>
      <c r="E27" s="328" t="s">
        <v>311</v>
      </c>
      <c r="F27" s="328" t="s">
        <v>264</v>
      </c>
      <c r="G27" s="329">
        <v>43958</v>
      </c>
      <c r="H27" s="328" t="s">
        <v>275</v>
      </c>
      <c r="I27" s="328" t="s">
        <v>258</v>
      </c>
      <c r="J27" s="328"/>
      <c r="K27" s="328" t="s">
        <v>308</v>
      </c>
      <c r="L27" s="328"/>
      <c r="M27" s="328"/>
      <c r="N27" s="328"/>
      <c r="O27" s="328"/>
    </row>
    <row r="28" spans="2:15" s="324" customFormat="1" ht="28.5" customHeight="1">
      <c r="B28" s="330">
        <v>2900.04</v>
      </c>
      <c r="C28" s="328" t="s">
        <v>312</v>
      </c>
      <c r="D28" s="328" t="s">
        <v>310</v>
      </c>
      <c r="E28" s="328" t="s">
        <v>313</v>
      </c>
      <c r="F28" s="328" t="s">
        <v>264</v>
      </c>
      <c r="G28" s="329">
        <v>43958</v>
      </c>
      <c r="H28" s="328" t="s">
        <v>265</v>
      </c>
      <c r="I28" s="328" t="s">
        <v>258</v>
      </c>
      <c r="J28" s="328"/>
      <c r="K28" s="328" t="s">
        <v>271</v>
      </c>
      <c r="L28" s="328"/>
      <c r="M28" s="328"/>
      <c r="N28" s="328"/>
      <c r="O28" s="328"/>
    </row>
    <row r="29" spans="2:15" s="324" customFormat="1" ht="52.5" customHeight="1">
      <c r="B29" s="330">
        <v>725.28</v>
      </c>
      <c r="C29" s="328" t="s">
        <v>280</v>
      </c>
      <c r="D29" s="328" t="s">
        <v>314</v>
      </c>
      <c r="E29" s="328" t="s">
        <v>315</v>
      </c>
      <c r="F29" s="328" t="s">
        <v>264</v>
      </c>
      <c r="G29" s="329">
        <v>43958</v>
      </c>
      <c r="H29" s="328" t="s">
        <v>265</v>
      </c>
      <c r="I29" s="328" t="s">
        <v>258</v>
      </c>
      <c r="J29" s="328"/>
      <c r="K29" s="328" t="s">
        <v>283</v>
      </c>
      <c r="L29" s="328"/>
      <c r="M29" s="328"/>
      <c r="N29" s="328"/>
      <c r="O29" s="328"/>
    </row>
    <row r="30" spans="2:15" s="324" customFormat="1" ht="52.5" customHeight="1">
      <c r="B30" s="330">
        <v>875</v>
      </c>
      <c r="C30" s="328" t="s">
        <v>316</v>
      </c>
      <c r="D30" s="328" t="s">
        <v>310</v>
      </c>
      <c r="E30" s="328" t="s">
        <v>317</v>
      </c>
      <c r="F30" s="328" t="s">
        <v>264</v>
      </c>
      <c r="G30" s="329">
        <v>43958</v>
      </c>
      <c r="H30" s="328" t="s">
        <v>288</v>
      </c>
      <c r="I30" s="328" t="s">
        <v>258</v>
      </c>
      <c r="J30" s="328"/>
      <c r="K30" s="328" t="s">
        <v>289</v>
      </c>
      <c r="L30" s="328"/>
      <c r="M30" s="328"/>
      <c r="N30" s="328"/>
      <c r="O30" s="328"/>
    </row>
    <row r="31" spans="2:15" s="324" customFormat="1" ht="40.5" customHeight="1">
      <c r="B31" s="330">
        <v>142</v>
      </c>
      <c r="C31" s="328" t="s">
        <v>316</v>
      </c>
      <c r="D31" s="328" t="s">
        <v>318</v>
      </c>
      <c r="E31" s="328" t="s">
        <v>319</v>
      </c>
      <c r="F31" s="328" t="s">
        <v>264</v>
      </c>
      <c r="G31" s="329">
        <v>43964</v>
      </c>
      <c r="H31" s="328" t="s">
        <v>291</v>
      </c>
      <c r="I31" s="328" t="s">
        <v>258</v>
      </c>
      <c r="J31" s="328"/>
      <c r="K31" s="328" t="s">
        <v>292</v>
      </c>
      <c r="L31" s="328"/>
      <c r="M31" s="328"/>
      <c r="N31" s="328"/>
      <c r="O31" s="328"/>
    </row>
    <row r="32" spans="2:15" s="324" customFormat="1" ht="52.5" customHeight="1">
      <c r="B32" s="330">
        <v>209</v>
      </c>
      <c r="C32" s="328" t="s">
        <v>316</v>
      </c>
      <c r="D32" s="328" t="s">
        <v>320</v>
      </c>
      <c r="E32" s="328" t="s">
        <v>321</v>
      </c>
      <c r="F32" s="328" t="s">
        <v>264</v>
      </c>
      <c r="G32" s="329">
        <v>43970</v>
      </c>
      <c r="H32" s="328" t="s">
        <v>291</v>
      </c>
      <c r="I32" s="328" t="s">
        <v>258</v>
      </c>
      <c r="J32" s="328"/>
      <c r="K32" s="328" t="s">
        <v>292</v>
      </c>
      <c r="L32" s="328"/>
      <c r="M32" s="328"/>
      <c r="N32" s="328"/>
      <c r="O32" s="328"/>
    </row>
    <row r="33" spans="2:15" s="324" customFormat="1" ht="52.5" customHeight="1">
      <c r="B33" s="330">
        <v>3083.35</v>
      </c>
      <c r="C33" s="328" t="s">
        <v>322</v>
      </c>
      <c r="D33" s="328" t="s">
        <v>323</v>
      </c>
      <c r="E33" s="331" t="s">
        <v>324</v>
      </c>
      <c r="F33" s="328" t="s">
        <v>287</v>
      </c>
      <c r="G33" s="329">
        <v>43970</v>
      </c>
      <c r="H33" s="328" t="s">
        <v>288</v>
      </c>
      <c r="I33" s="328" t="s">
        <v>258</v>
      </c>
      <c r="J33" s="328"/>
      <c r="K33" s="328" t="s">
        <v>325</v>
      </c>
      <c r="L33" s="328"/>
      <c r="M33" s="328"/>
      <c r="N33" s="328"/>
      <c r="O33" s="328"/>
    </row>
    <row r="34" spans="2:15" s="324" customFormat="1" ht="52.5" customHeight="1">
      <c r="B34" s="330">
        <v>3083.35</v>
      </c>
      <c r="C34" s="328" t="s">
        <v>322</v>
      </c>
      <c r="D34" s="328" t="s">
        <v>323</v>
      </c>
      <c r="E34" s="331" t="s">
        <v>326</v>
      </c>
      <c r="F34" s="328" t="s">
        <v>287</v>
      </c>
      <c r="G34" s="329">
        <v>43970</v>
      </c>
      <c r="H34" s="328" t="s">
        <v>288</v>
      </c>
      <c r="I34" s="328" t="s">
        <v>258</v>
      </c>
      <c r="J34" s="328"/>
      <c r="K34" s="328" t="s">
        <v>325</v>
      </c>
      <c r="L34" s="328"/>
      <c r="M34" s="328"/>
      <c r="N34" s="328"/>
      <c r="O34" s="328"/>
    </row>
    <row r="35" spans="2:15" s="324" customFormat="1" ht="52.5" customHeight="1">
      <c r="B35" s="330">
        <v>3083.35</v>
      </c>
      <c r="C35" s="328" t="s">
        <v>322</v>
      </c>
      <c r="D35" s="328" t="s">
        <v>323</v>
      </c>
      <c r="E35" s="331" t="s">
        <v>327</v>
      </c>
      <c r="F35" s="328" t="s">
        <v>287</v>
      </c>
      <c r="G35" s="329">
        <v>43970</v>
      </c>
      <c r="H35" s="328" t="s">
        <v>288</v>
      </c>
      <c r="I35" s="328" t="s">
        <v>258</v>
      </c>
      <c r="J35" s="328"/>
      <c r="K35" s="328" t="s">
        <v>325</v>
      </c>
      <c r="L35" s="328"/>
      <c r="M35" s="328"/>
      <c r="N35" s="328"/>
      <c r="O35" s="328"/>
    </row>
    <row r="36" spans="2:15" s="324" customFormat="1" ht="52.5" customHeight="1">
      <c r="B36" s="330">
        <v>3083.35</v>
      </c>
      <c r="C36" s="328" t="s">
        <v>322</v>
      </c>
      <c r="D36" s="328" t="s">
        <v>323</v>
      </c>
      <c r="E36" s="331" t="s">
        <v>328</v>
      </c>
      <c r="F36" s="328" t="s">
        <v>287</v>
      </c>
      <c r="G36" s="329">
        <v>43970</v>
      </c>
      <c r="H36" s="328" t="s">
        <v>288</v>
      </c>
      <c r="I36" s="328" t="s">
        <v>258</v>
      </c>
      <c r="J36" s="328"/>
      <c r="K36" s="328" t="s">
        <v>325</v>
      </c>
      <c r="L36" s="328"/>
      <c r="M36" s="328"/>
      <c r="N36" s="328"/>
      <c r="O36" s="328"/>
    </row>
    <row r="37" spans="2:15" s="324" customFormat="1" ht="52.5" customHeight="1">
      <c r="B37" s="330">
        <v>3083.35</v>
      </c>
      <c r="C37" s="328" t="s">
        <v>322</v>
      </c>
      <c r="D37" s="328" t="s">
        <v>323</v>
      </c>
      <c r="E37" s="331" t="s">
        <v>329</v>
      </c>
      <c r="F37" s="328" t="s">
        <v>287</v>
      </c>
      <c r="G37" s="329">
        <v>43970</v>
      </c>
      <c r="H37" s="328" t="s">
        <v>288</v>
      </c>
      <c r="I37" s="328" t="s">
        <v>258</v>
      </c>
      <c r="J37" s="328"/>
      <c r="K37" s="328" t="s">
        <v>325</v>
      </c>
      <c r="L37" s="328"/>
      <c r="M37" s="328"/>
      <c r="N37" s="328"/>
      <c r="O37" s="328"/>
    </row>
    <row r="38" spans="2:15" s="324" customFormat="1" ht="52.5" customHeight="1">
      <c r="B38" s="330">
        <v>3083.35</v>
      </c>
      <c r="C38" s="328" t="s">
        <v>322</v>
      </c>
      <c r="D38" s="328" t="s">
        <v>323</v>
      </c>
      <c r="E38" s="331" t="s">
        <v>330</v>
      </c>
      <c r="F38" s="328" t="s">
        <v>287</v>
      </c>
      <c r="G38" s="329">
        <v>43970</v>
      </c>
      <c r="H38" s="328" t="s">
        <v>288</v>
      </c>
      <c r="I38" s="328" t="s">
        <v>258</v>
      </c>
      <c r="J38" s="328"/>
      <c r="K38" s="328" t="s">
        <v>325</v>
      </c>
      <c r="L38" s="328"/>
      <c r="M38" s="328"/>
      <c r="N38" s="328"/>
      <c r="O38" s="328"/>
    </row>
    <row r="39" spans="2:15" s="324" customFormat="1" ht="52.5" customHeight="1">
      <c r="B39" s="330">
        <v>3083.35</v>
      </c>
      <c r="C39" s="328" t="s">
        <v>322</v>
      </c>
      <c r="D39" s="328" t="s">
        <v>323</v>
      </c>
      <c r="E39" s="331" t="s">
        <v>331</v>
      </c>
      <c r="F39" s="328" t="s">
        <v>287</v>
      </c>
      <c r="G39" s="329">
        <v>43970</v>
      </c>
      <c r="H39" s="328" t="s">
        <v>288</v>
      </c>
      <c r="I39" s="328" t="s">
        <v>258</v>
      </c>
      <c r="J39" s="328"/>
      <c r="K39" s="328" t="s">
        <v>325</v>
      </c>
      <c r="L39" s="328"/>
      <c r="M39" s="328"/>
      <c r="N39" s="328"/>
      <c r="O39" s="328"/>
    </row>
    <row r="40" spans="2:15" s="324" customFormat="1" ht="52.5" customHeight="1">
      <c r="B40" s="330">
        <v>3083.35</v>
      </c>
      <c r="C40" s="328" t="s">
        <v>322</v>
      </c>
      <c r="D40" s="328" t="s">
        <v>323</v>
      </c>
      <c r="E40" s="331" t="s">
        <v>332</v>
      </c>
      <c r="F40" s="328" t="s">
        <v>287</v>
      </c>
      <c r="G40" s="329">
        <v>43970</v>
      </c>
      <c r="H40" s="328" t="s">
        <v>288</v>
      </c>
      <c r="I40" s="328" t="s">
        <v>258</v>
      </c>
      <c r="J40" s="328"/>
      <c r="K40" s="328" t="s">
        <v>325</v>
      </c>
      <c r="L40" s="328"/>
      <c r="M40" s="328"/>
      <c r="N40" s="328"/>
      <c r="O40" s="328"/>
    </row>
    <row r="41" spans="2:15" s="324" customFormat="1" ht="52.5" customHeight="1">
      <c r="B41" s="330">
        <v>3083.35</v>
      </c>
      <c r="C41" s="328" t="s">
        <v>322</v>
      </c>
      <c r="D41" s="328" t="s">
        <v>323</v>
      </c>
      <c r="E41" s="331" t="s">
        <v>333</v>
      </c>
      <c r="F41" s="328" t="s">
        <v>287</v>
      </c>
      <c r="G41" s="329">
        <v>43970</v>
      </c>
      <c r="H41" s="328" t="s">
        <v>288</v>
      </c>
      <c r="I41" s="328" t="s">
        <v>258</v>
      </c>
      <c r="J41" s="328"/>
      <c r="K41" s="328" t="s">
        <v>325</v>
      </c>
      <c r="L41" s="328"/>
      <c r="M41" s="328"/>
      <c r="N41" s="328"/>
      <c r="O41" s="328"/>
    </row>
    <row r="42" spans="2:15" s="324" customFormat="1" ht="52.5" customHeight="1">
      <c r="B42" s="330">
        <v>3083.35</v>
      </c>
      <c r="C42" s="328" t="s">
        <v>322</v>
      </c>
      <c r="D42" s="328" t="s">
        <v>323</v>
      </c>
      <c r="E42" s="331" t="s">
        <v>334</v>
      </c>
      <c r="F42" s="328" t="s">
        <v>287</v>
      </c>
      <c r="G42" s="329">
        <v>43970</v>
      </c>
      <c r="H42" s="328" t="s">
        <v>288</v>
      </c>
      <c r="I42" s="328" t="s">
        <v>258</v>
      </c>
      <c r="J42" s="328"/>
      <c r="K42" s="328" t="s">
        <v>325</v>
      </c>
      <c r="L42" s="328"/>
      <c r="M42" s="328"/>
      <c r="N42" s="328"/>
      <c r="O42" s="328"/>
    </row>
    <row r="43" spans="2:15" s="324" customFormat="1" ht="52.5" customHeight="1">
      <c r="B43" s="330">
        <v>96.61</v>
      </c>
      <c r="C43" s="328" t="s">
        <v>277</v>
      </c>
      <c r="D43" s="328" t="s">
        <v>335</v>
      </c>
      <c r="E43" s="328" t="s">
        <v>336</v>
      </c>
      <c r="F43" s="328" t="s">
        <v>264</v>
      </c>
      <c r="G43" s="329">
        <v>43970</v>
      </c>
      <c r="H43" s="328" t="s">
        <v>265</v>
      </c>
      <c r="I43" s="328" t="s">
        <v>258</v>
      </c>
      <c r="J43" s="328"/>
      <c r="K43" s="328" t="s">
        <v>283</v>
      </c>
      <c r="L43" s="328"/>
      <c r="M43" s="328"/>
      <c r="N43" s="328"/>
      <c r="O43" s="328"/>
    </row>
    <row r="44" spans="2:15" s="324" customFormat="1" ht="52.5" customHeight="1">
      <c r="B44" s="330">
        <v>489.84</v>
      </c>
      <c r="C44" s="328" t="s">
        <v>277</v>
      </c>
      <c r="D44" s="328" t="s">
        <v>335</v>
      </c>
      <c r="E44" s="328" t="s">
        <v>337</v>
      </c>
      <c r="F44" s="328" t="s">
        <v>264</v>
      </c>
      <c r="G44" s="329">
        <v>43970</v>
      </c>
      <c r="H44" s="328" t="s">
        <v>265</v>
      </c>
      <c r="I44" s="328" t="s">
        <v>258</v>
      </c>
      <c r="J44" s="328"/>
      <c r="K44" s="328" t="s">
        <v>283</v>
      </c>
      <c r="L44" s="328"/>
      <c r="M44" s="328"/>
      <c r="N44" s="328"/>
      <c r="O44" s="328"/>
    </row>
    <row r="45" spans="2:15" s="324" customFormat="1" ht="40.5" customHeight="1">
      <c r="B45" s="330">
        <v>1371</v>
      </c>
      <c r="C45" s="328" t="s">
        <v>277</v>
      </c>
      <c r="D45" s="328" t="s">
        <v>335</v>
      </c>
      <c r="E45" s="328" t="s">
        <v>338</v>
      </c>
      <c r="F45" s="328" t="s">
        <v>264</v>
      </c>
      <c r="G45" s="329">
        <v>43970</v>
      </c>
      <c r="H45" s="328" t="s">
        <v>339</v>
      </c>
      <c r="I45" s="328" t="s">
        <v>258</v>
      </c>
      <c r="J45" s="328"/>
      <c r="K45" s="328" t="s">
        <v>340</v>
      </c>
      <c r="L45" s="328"/>
      <c r="M45" s="328"/>
      <c r="N45" s="328"/>
      <c r="O45" s="328"/>
    </row>
    <row r="46" spans="2:15" s="324" customFormat="1" ht="40.5" customHeight="1">
      <c r="B46" s="330">
        <v>886.7</v>
      </c>
      <c r="C46" s="328" t="s">
        <v>277</v>
      </c>
      <c r="D46" s="328" t="s">
        <v>341</v>
      </c>
      <c r="E46" s="328" t="s">
        <v>342</v>
      </c>
      <c r="F46" s="328" t="s">
        <v>264</v>
      </c>
      <c r="G46" s="329">
        <v>43970</v>
      </c>
      <c r="H46" s="328" t="s">
        <v>291</v>
      </c>
      <c r="I46" s="328" t="s">
        <v>258</v>
      </c>
      <c r="J46" s="328"/>
      <c r="K46" s="328" t="s">
        <v>292</v>
      </c>
      <c r="L46" s="328"/>
      <c r="M46" s="328"/>
      <c r="N46" s="328"/>
      <c r="O46" s="328"/>
    </row>
    <row r="47" spans="2:15" s="324" customFormat="1" ht="40.5" customHeight="1">
      <c r="B47" s="330">
        <v>115.39</v>
      </c>
      <c r="C47" s="328" t="s">
        <v>277</v>
      </c>
      <c r="D47" s="328" t="s">
        <v>341</v>
      </c>
      <c r="E47" s="328" t="s">
        <v>343</v>
      </c>
      <c r="F47" s="328" t="s">
        <v>264</v>
      </c>
      <c r="G47" s="329">
        <v>43970</v>
      </c>
      <c r="H47" s="328" t="s">
        <v>265</v>
      </c>
      <c r="I47" s="328" t="s">
        <v>258</v>
      </c>
      <c r="J47" s="328"/>
      <c r="K47" s="328" t="s">
        <v>344</v>
      </c>
      <c r="L47" s="328"/>
      <c r="M47" s="328"/>
      <c r="N47" s="328"/>
      <c r="O47" s="328"/>
    </row>
    <row r="48" spans="2:15" s="324" customFormat="1" ht="40.5" customHeight="1">
      <c r="B48" s="330">
        <v>67.56</v>
      </c>
      <c r="C48" s="328" t="s">
        <v>277</v>
      </c>
      <c r="D48" s="328" t="s">
        <v>341</v>
      </c>
      <c r="E48" s="328" t="s">
        <v>345</v>
      </c>
      <c r="F48" s="328" t="s">
        <v>264</v>
      </c>
      <c r="G48" s="329">
        <v>43970</v>
      </c>
      <c r="H48" s="328" t="s">
        <v>265</v>
      </c>
      <c r="I48" s="328" t="s">
        <v>258</v>
      </c>
      <c r="J48" s="328"/>
      <c r="K48" s="328" t="s">
        <v>283</v>
      </c>
      <c r="L48" s="328"/>
      <c r="M48" s="328"/>
      <c r="N48" s="328"/>
      <c r="O48" s="328"/>
    </row>
    <row r="49" spans="2:15" s="324" customFormat="1" ht="52.5" customHeight="1">
      <c r="B49" s="330">
        <v>613.16</v>
      </c>
      <c r="C49" s="328"/>
      <c r="D49" s="328" t="s">
        <v>346</v>
      </c>
      <c r="E49" s="328" t="s">
        <v>347</v>
      </c>
      <c r="F49" s="328" t="s">
        <v>287</v>
      </c>
      <c r="G49" s="329">
        <v>43972</v>
      </c>
      <c r="H49" s="328" t="s">
        <v>275</v>
      </c>
      <c r="I49" s="328" t="s">
        <v>258</v>
      </c>
      <c r="J49" s="328"/>
      <c r="K49" s="328" t="s">
        <v>308</v>
      </c>
      <c r="L49" s="328"/>
      <c r="M49" s="328"/>
      <c r="N49" s="328"/>
      <c r="O49" s="328"/>
    </row>
    <row r="50" spans="2:15" s="324" customFormat="1" ht="64.5" customHeight="1">
      <c r="B50" s="330">
        <v>159.95</v>
      </c>
      <c r="C50" s="328"/>
      <c r="D50" s="328" t="s">
        <v>346</v>
      </c>
      <c r="E50" s="328" t="s">
        <v>348</v>
      </c>
      <c r="F50" s="328" t="s">
        <v>287</v>
      </c>
      <c r="G50" s="329">
        <v>43972</v>
      </c>
      <c r="H50" s="328" t="s">
        <v>275</v>
      </c>
      <c r="I50" s="328" t="s">
        <v>258</v>
      </c>
      <c r="J50" s="328"/>
      <c r="K50" s="328" t="s">
        <v>308</v>
      </c>
      <c r="L50" s="328"/>
      <c r="M50" s="328"/>
      <c r="N50" s="328"/>
      <c r="O50" s="328"/>
    </row>
    <row r="51" spans="2:15" s="324" customFormat="1" ht="64.5" customHeight="1">
      <c r="B51" s="330">
        <v>201.6</v>
      </c>
      <c r="C51" s="328"/>
      <c r="D51" s="328" t="s">
        <v>346</v>
      </c>
      <c r="E51" s="328" t="s">
        <v>349</v>
      </c>
      <c r="F51" s="328" t="s">
        <v>287</v>
      </c>
      <c r="G51" s="329">
        <v>43972</v>
      </c>
      <c r="H51" s="328" t="s">
        <v>275</v>
      </c>
      <c r="I51" s="328" t="s">
        <v>258</v>
      </c>
      <c r="J51" s="328"/>
      <c r="K51" s="328" t="s">
        <v>308</v>
      </c>
      <c r="L51" s="328"/>
      <c r="M51" s="328"/>
      <c r="N51" s="328"/>
      <c r="O51" s="328"/>
    </row>
    <row r="52" spans="2:15" s="324" customFormat="1" ht="64.5" customHeight="1">
      <c r="B52" s="330">
        <v>201.6</v>
      </c>
      <c r="C52" s="328"/>
      <c r="D52" s="328" t="s">
        <v>346</v>
      </c>
      <c r="E52" s="328" t="s">
        <v>350</v>
      </c>
      <c r="F52" s="328" t="s">
        <v>287</v>
      </c>
      <c r="G52" s="329">
        <v>43972</v>
      </c>
      <c r="H52" s="328" t="s">
        <v>275</v>
      </c>
      <c r="I52" s="328" t="s">
        <v>258</v>
      </c>
      <c r="J52" s="328"/>
      <c r="K52" s="328" t="s">
        <v>308</v>
      </c>
      <c r="L52" s="328"/>
      <c r="M52" s="328"/>
      <c r="N52" s="328"/>
      <c r="O52" s="328"/>
    </row>
    <row r="53" spans="2:15" s="324" customFormat="1" ht="64.5" customHeight="1">
      <c r="B53" s="330">
        <v>1450.52</v>
      </c>
      <c r="C53" s="328"/>
      <c r="D53" s="328" t="s">
        <v>346</v>
      </c>
      <c r="E53" s="328" t="s">
        <v>351</v>
      </c>
      <c r="F53" s="328" t="s">
        <v>287</v>
      </c>
      <c r="G53" s="329">
        <v>43972</v>
      </c>
      <c r="H53" s="328" t="s">
        <v>275</v>
      </c>
      <c r="I53" s="328" t="s">
        <v>258</v>
      </c>
      <c r="J53" s="328"/>
      <c r="K53" s="328" t="s">
        <v>308</v>
      </c>
      <c r="L53" s="328"/>
      <c r="M53" s="328"/>
      <c r="N53" s="328"/>
      <c r="O53" s="328"/>
    </row>
    <row r="54" spans="2:15" s="324" customFormat="1" ht="64.5" customHeight="1">
      <c r="B54" s="330">
        <v>575.73</v>
      </c>
      <c r="C54" s="328"/>
      <c r="D54" s="328" t="s">
        <v>346</v>
      </c>
      <c r="E54" s="328" t="s">
        <v>352</v>
      </c>
      <c r="F54" s="328" t="s">
        <v>287</v>
      </c>
      <c r="G54" s="329">
        <v>43972</v>
      </c>
      <c r="H54" s="328" t="s">
        <v>275</v>
      </c>
      <c r="I54" s="328" t="s">
        <v>258</v>
      </c>
      <c r="J54" s="328"/>
      <c r="K54" s="328" t="s">
        <v>308</v>
      </c>
      <c r="L54" s="328"/>
      <c r="M54" s="328"/>
      <c r="N54" s="328"/>
      <c r="O54" s="328"/>
    </row>
    <row r="55" spans="2:15" s="324" customFormat="1" ht="64.5" customHeight="1">
      <c r="B55" s="330">
        <v>284.9</v>
      </c>
      <c r="C55" s="328"/>
      <c r="D55" s="328" t="s">
        <v>346</v>
      </c>
      <c r="E55" s="328" t="s">
        <v>353</v>
      </c>
      <c r="F55" s="328" t="s">
        <v>287</v>
      </c>
      <c r="G55" s="329">
        <v>43972</v>
      </c>
      <c r="H55" s="328" t="s">
        <v>275</v>
      </c>
      <c r="I55" s="328" t="s">
        <v>258</v>
      </c>
      <c r="J55" s="328"/>
      <c r="K55" s="328" t="s">
        <v>308</v>
      </c>
      <c r="L55" s="328"/>
      <c r="M55" s="328"/>
      <c r="N55" s="328"/>
      <c r="O55" s="328"/>
    </row>
    <row r="56" spans="2:15" s="324" customFormat="1" ht="64.5" customHeight="1">
      <c r="B56" s="330">
        <v>278.56</v>
      </c>
      <c r="C56" s="328"/>
      <c r="D56" s="328" t="s">
        <v>346</v>
      </c>
      <c r="E56" s="328" t="s">
        <v>354</v>
      </c>
      <c r="F56" s="328" t="s">
        <v>287</v>
      </c>
      <c r="G56" s="329">
        <v>43972</v>
      </c>
      <c r="H56" s="328" t="s">
        <v>275</v>
      </c>
      <c r="I56" s="328" t="s">
        <v>258</v>
      </c>
      <c r="J56" s="328"/>
      <c r="K56" s="328" t="s">
        <v>308</v>
      </c>
      <c r="L56" s="328"/>
      <c r="M56" s="328"/>
      <c r="N56" s="328"/>
      <c r="O56" s="328"/>
    </row>
    <row r="57" spans="2:15" s="324" customFormat="1" ht="52.5" customHeight="1">
      <c r="B57" s="330">
        <v>448.06</v>
      </c>
      <c r="C57" s="328"/>
      <c r="D57" s="328" t="s">
        <v>346</v>
      </c>
      <c r="E57" s="328" t="s">
        <v>355</v>
      </c>
      <c r="F57" s="328" t="s">
        <v>287</v>
      </c>
      <c r="G57" s="329">
        <v>43972</v>
      </c>
      <c r="H57" s="328" t="s">
        <v>275</v>
      </c>
      <c r="I57" s="328" t="s">
        <v>258</v>
      </c>
      <c r="J57" s="328"/>
      <c r="K57" s="328" t="s">
        <v>308</v>
      </c>
      <c r="L57" s="328"/>
      <c r="M57" s="328"/>
      <c r="N57" s="328"/>
      <c r="O57" s="328"/>
    </row>
    <row r="58" spans="2:15" s="324" customFormat="1" ht="64.5" customHeight="1">
      <c r="B58" s="330">
        <v>389.95</v>
      </c>
      <c r="C58" s="328"/>
      <c r="D58" s="328" t="s">
        <v>346</v>
      </c>
      <c r="E58" s="328" t="s">
        <v>356</v>
      </c>
      <c r="F58" s="328" t="s">
        <v>287</v>
      </c>
      <c r="G58" s="329">
        <v>43972</v>
      </c>
      <c r="H58" s="328" t="s">
        <v>275</v>
      </c>
      <c r="I58" s="328" t="s">
        <v>258</v>
      </c>
      <c r="J58" s="328"/>
      <c r="K58" s="328" t="s">
        <v>308</v>
      </c>
      <c r="L58" s="328"/>
      <c r="M58" s="328"/>
      <c r="N58" s="328"/>
      <c r="O58" s="328"/>
    </row>
    <row r="59" spans="2:15" s="324" customFormat="1" ht="40.5" customHeight="1">
      <c r="B59" s="330">
        <v>531.16</v>
      </c>
      <c r="C59" s="328"/>
      <c r="D59" s="328" t="s">
        <v>346</v>
      </c>
      <c r="E59" s="328" t="s">
        <v>357</v>
      </c>
      <c r="F59" s="328" t="s">
        <v>287</v>
      </c>
      <c r="G59" s="329">
        <v>43972</v>
      </c>
      <c r="H59" s="328" t="s">
        <v>265</v>
      </c>
      <c r="I59" s="328" t="s">
        <v>258</v>
      </c>
      <c r="J59" s="328"/>
      <c r="K59" s="328" t="s">
        <v>266</v>
      </c>
      <c r="L59" s="328"/>
      <c r="M59" s="328"/>
      <c r="N59" s="328"/>
      <c r="O59" s="328"/>
    </row>
    <row r="60" spans="2:15" s="324" customFormat="1" ht="64.5" customHeight="1">
      <c r="B60" s="330">
        <v>280</v>
      </c>
      <c r="C60" s="328"/>
      <c r="D60" s="328" t="s">
        <v>346</v>
      </c>
      <c r="E60" s="331" t="s">
        <v>358</v>
      </c>
      <c r="F60" s="328" t="s">
        <v>287</v>
      </c>
      <c r="G60" s="329">
        <v>43972</v>
      </c>
      <c r="H60" s="328" t="s">
        <v>275</v>
      </c>
      <c r="I60" s="328" t="s">
        <v>258</v>
      </c>
      <c r="J60" s="328"/>
      <c r="K60" s="328" t="s">
        <v>308</v>
      </c>
      <c r="L60" s="328"/>
      <c r="M60" s="328"/>
      <c r="N60" s="328"/>
      <c r="O60" s="328"/>
    </row>
    <row r="61" spans="2:15" s="324" customFormat="1" ht="76.5" customHeight="1">
      <c r="B61" s="330">
        <v>1050</v>
      </c>
      <c r="C61" s="328"/>
      <c r="D61" s="328" t="s">
        <v>346</v>
      </c>
      <c r="E61" s="331" t="s">
        <v>359</v>
      </c>
      <c r="F61" s="328" t="s">
        <v>287</v>
      </c>
      <c r="G61" s="329">
        <v>43972</v>
      </c>
      <c r="H61" s="328" t="s">
        <v>275</v>
      </c>
      <c r="I61" s="328" t="s">
        <v>258</v>
      </c>
      <c r="J61" s="328"/>
      <c r="K61" s="328" t="s">
        <v>308</v>
      </c>
      <c r="L61" s="328"/>
      <c r="M61" s="328"/>
      <c r="N61" s="328"/>
      <c r="O61" s="328"/>
    </row>
    <row r="62" spans="2:15" s="324" customFormat="1" ht="52.5" customHeight="1">
      <c r="B62" s="330">
        <v>722.4</v>
      </c>
      <c r="C62" s="328"/>
      <c r="D62" s="328" t="s">
        <v>346</v>
      </c>
      <c r="E62" s="331" t="s">
        <v>360</v>
      </c>
      <c r="F62" s="328" t="s">
        <v>287</v>
      </c>
      <c r="G62" s="329">
        <v>43972</v>
      </c>
      <c r="H62" s="328" t="s">
        <v>275</v>
      </c>
      <c r="I62" s="328" t="s">
        <v>258</v>
      </c>
      <c r="J62" s="328"/>
      <c r="K62" s="328" t="s">
        <v>308</v>
      </c>
      <c r="L62" s="328"/>
      <c r="M62" s="328"/>
      <c r="N62" s="328"/>
      <c r="O62" s="328"/>
    </row>
    <row r="63" spans="2:15" s="324" customFormat="1" ht="64.5" customHeight="1">
      <c r="B63" s="330">
        <v>857.4</v>
      </c>
      <c r="C63" s="328"/>
      <c r="D63" s="328" t="s">
        <v>346</v>
      </c>
      <c r="E63" s="331" t="s">
        <v>361</v>
      </c>
      <c r="F63" s="328" t="s">
        <v>287</v>
      </c>
      <c r="G63" s="329">
        <v>43972</v>
      </c>
      <c r="H63" s="328" t="s">
        <v>291</v>
      </c>
      <c r="I63" s="328" t="s">
        <v>258</v>
      </c>
      <c r="J63" s="328"/>
      <c r="K63" s="328" t="s">
        <v>292</v>
      </c>
      <c r="L63" s="328"/>
      <c r="M63" s="328"/>
      <c r="N63" s="328"/>
      <c r="O63" s="328"/>
    </row>
    <row r="64" spans="2:15" s="324" customFormat="1" ht="64.5" customHeight="1">
      <c r="B64" s="330">
        <v>535</v>
      </c>
      <c r="C64" s="328"/>
      <c r="D64" s="328" t="s">
        <v>346</v>
      </c>
      <c r="E64" s="331" t="s">
        <v>362</v>
      </c>
      <c r="F64" s="328" t="s">
        <v>287</v>
      </c>
      <c r="G64" s="329">
        <v>43972</v>
      </c>
      <c r="H64" s="328" t="s">
        <v>275</v>
      </c>
      <c r="I64" s="328" t="s">
        <v>258</v>
      </c>
      <c r="J64" s="328"/>
      <c r="K64" s="328" t="s">
        <v>276</v>
      </c>
      <c r="L64" s="328"/>
      <c r="M64" s="328"/>
      <c r="N64" s="328"/>
      <c r="O64" s="328"/>
    </row>
    <row r="65" spans="2:15" s="324" customFormat="1" ht="64.5" customHeight="1">
      <c r="B65" s="330">
        <v>560</v>
      </c>
      <c r="C65" s="328"/>
      <c r="D65" s="328" t="s">
        <v>346</v>
      </c>
      <c r="E65" s="331" t="s">
        <v>363</v>
      </c>
      <c r="F65" s="328" t="s">
        <v>287</v>
      </c>
      <c r="G65" s="329">
        <v>43972</v>
      </c>
      <c r="H65" s="328" t="s">
        <v>275</v>
      </c>
      <c r="I65" s="328" t="s">
        <v>258</v>
      </c>
      <c r="J65" s="328"/>
      <c r="K65" s="328" t="s">
        <v>276</v>
      </c>
      <c r="L65" s="328"/>
      <c r="M65" s="328"/>
      <c r="N65" s="328"/>
      <c r="O65" s="328"/>
    </row>
    <row r="66" spans="2:15" s="324" customFormat="1" ht="64.5" customHeight="1">
      <c r="B66" s="330">
        <v>578.68</v>
      </c>
      <c r="C66" s="328"/>
      <c r="D66" s="328" t="s">
        <v>346</v>
      </c>
      <c r="E66" s="331" t="s">
        <v>364</v>
      </c>
      <c r="F66" s="328" t="s">
        <v>287</v>
      </c>
      <c r="G66" s="329">
        <v>43972</v>
      </c>
      <c r="H66" s="328" t="s">
        <v>275</v>
      </c>
      <c r="I66" s="328" t="s">
        <v>258</v>
      </c>
      <c r="J66" s="328"/>
      <c r="K66" s="328" t="s">
        <v>276</v>
      </c>
      <c r="L66" s="328"/>
      <c r="M66" s="328"/>
      <c r="N66" s="328"/>
      <c r="O66" s="328"/>
    </row>
    <row r="67" spans="2:15" s="324" customFormat="1" ht="64.5" customHeight="1">
      <c r="B67" s="330">
        <v>459.14</v>
      </c>
      <c r="C67" s="328"/>
      <c r="D67" s="328" t="s">
        <v>346</v>
      </c>
      <c r="E67" s="331" t="s">
        <v>365</v>
      </c>
      <c r="F67" s="328" t="s">
        <v>287</v>
      </c>
      <c r="G67" s="329">
        <v>43972</v>
      </c>
      <c r="H67" s="328" t="s">
        <v>275</v>
      </c>
      <c r="I67" s="328" t="s">
        <v>258</v>
      </c>
      <c r="J67" s="328"/>
      <c r="K67" s="328" t="s">
        <v>276</v>
      </c>
      <c r="L67" s="328"/>
      <c r="M67" s="328"/>
      <c r="N67" s="328"/>
      <c r="O67" s="328"/>
    </row>
    <row r="68" spans="2:15" s="324" customFormat="1" ht="64.5" customHeight="1">
      <c r="B68" s="330">
        <v>1741.68</v>
      </c>
      <c r="C68" s="328"/>
      <c r="D68" s="328" t="s">
        <v>346</v>
      </c>
      <c r="E68" s="331" t="s">
        <v>366</v>
      </c>
      <c r="F68" s="328" t="s">
        <v>287</v>
      </c>
      <c r="G68" s="329">
        <v>43972</v>
      </c>
      <c r="H68" s="328" t="s">
        <v>275</v>
      </c>
      <c r="I68" s="328" t="s">
        <v>258</v>
      </c>
      <c r="J68" s="328"/>
      <c r="K68" s="328" t="s">
        <v>308</v>
      </c>
      <c r="L68" s="328"/>
      <c r="M68" s="328"/>
      <c r="N68" s="328"/>
      <c r="O68" s="328"/>
    </row>
    <row r="69" spans="2:15" s="324" customFormat="1" ht="64.5" customHeight="1">
      <c r="B69" s="330">
        <v>822.2</v>
      </c>
      <c r="C69" s="328"/>
      <c r="D69" s="328" t="s">
        <v>346</v>
      </c>
      <c r="E69" s="331" t="s">
        <v>367</v>
      </c>
      <c r="F69" s="328" t="s">
        <v>287</v>
      </c>
      <c r="G69" s="329">
        <v>43972</v>
      </c>
      <c r="H69" s="328" t="s">
        <v>275</v>
      </c>
      <c r="I69" s="328" t="s">
        <v>258</v>
      </c>
      <c r="J69" s="328"/>
      <c r="K69" s="328" t="s">
        <v>308</v>
      </c>
      <c r="L69" s="328"/>
      <c r="M69" s="328"/>
      <c r="N69" s="328"/>
      <c r="O69" s="328"/>
    </row>
    <row r="70" spans="2:15" s="324" customFormat="1" ht="52.5" customHeight="1">
      <c r="B70" s="330">
        <v>420</v>
      </c>
      <c r="C70" s="328"/>
      <c r="D70" s="328" t="s">
        <v>346</v>
      </c>
      <c r="E70" s="331" t="s">
        <v>368</v>
      </c>
      <c r="F70" s="328" t="s">
        <v>287</v>
      </c>
      <c r="G70" s="329">
        <v>43972</v>
      </c>
      <c r="H70" s="328" t="s">
        <v>275</v>
      </c>
      <c r="I70" s="328" t="s">
        <v>258</v>
      </c>
      <c r="J70" s="328"/>
      <c r="K70" s="328" t="s">
        <v>276</v>
      </c>
      <c r="L70" s="328"/>
      <c r="M70" s="328"/>
      <c r="N70" s="328"/>
      <c r="O70" s="328"/>
    </row>
    <row r="71" spans="2:15" s="324" customFormat="1" ht="64.5" customHeight="1">
      <c r="B71" s="330">
        <v>698.6</v>
      </c>
      <c r="C71" s="328"/>
      <c r="D71" s="328" t="s">
        <v>346</v>
      </c>
      <c r="E71" s="331" t="s">
        <v>369</v>
      </c>
      <c r="F71" s="328" t="s">
        <v>287</v>
      </c>
      <c r="G71" s="329">
        <v>43972</v>
      </c>
      <c r="H71" s="328" t="s">
        <v>275</v>
      </c>
      <c r="I71" s="328" t="s">
        <v>258</v>
      </c>
      <c r="J71" s="328"/>
      <c r="K71" s="328" t="s">
        <v>276</v>
      </c>
      <c r="L71" s="328"/>
      <c r="M71" s="328"/>
      <c r="N71" s="328"/>
      <c r="O71" s="328"/>
    </row>
    <row r="72" spans="2:15" s="324" customFormat="1" ht="64.5" customHeight="1">
      <c r="B72" s="330">
        <v>822.2</v>
      </c>
      <c r="C72" s="328"/>
      <c r="D72" s="328" t="s">
        <v>346</v>
      </c>
      <c r="E72" s="331" t="s">
        <v>370</v>
      </c>
      <c r="F72" s="328" t="s">
        <v>287</v>
      </c>
      <c r="G72" s="329">
        <v>43972</v>
      </c>
      <c r="H72" s="328" t="s">
        <v>275</v>
      </c>
      <c r="I72" s="328" t="s">
        <v>258</v>
      </c>
      <c r="J72" s="328"/>
      <c r="K72" s="328" t="s">
        <v>276</v>
      </c>
      <c r="L72" s="328"/>
      <c r="M72" s="328"/>
      <c r="N72" s="328"/>
      <c r="O72" s="328"/>
    </row>
    <row r="73" spans="2:15" s="324" customFormat="1" ht="64.5" customHeight="1">
      <c r="B73" s="330">
        <v>409.4</v>
      </c>
      <c r="C73" s="328"/>
      <c r="D73" s="328" t="s">
        <v>346</v>
      </c>
      <c r="E73" s="331" t="s">
        <v>371</v>
      </c>
      <c r="F73" s="328" t="s">
        <v>287</v>
      </c>
      <c r="G73" s="329">
        <v>43972</v>
      </c>
      <c r="H73" s="328" t="s">
        <v>275</v>
      </c>
      <c r="I73" s="328" t="s">
        <v>258</v>
      </c>
      <c r="J73" s="328"/>
      <c r="K73" s="328" t="s">
        <v>308</v>
      </c>
      <c r="L73" s="328"/>
      <c r="M73" s="328"/>
      <c r="N73" s="328"/>
      <c r="O73" s="328"/>
    </row>
    <row r="74" spans="2:15" s="324" customFormat="1" ht="40.5" customHeight="1">
      <c r="B74" s="330">
        <v>215.6</v>
      </c>
      <c r="C74" s="328"/>
      <c r="D74" s="328" t="s">
        <v>372</v>
      </c>
      <c r="E74" s="331" t="s">
        <v>373</v>
      </c>
      <c r="F74" s="328" t="s">
        <v>287</v>
      </c>
      <c r="G74" s="329">
        <v>43972</v>
      </c>
      <c r="H74" s="328" t="s">
        <v>275</v>
      </c>
      <c r="I74" s="328" t="s">
        <v>258</v>
      </c>
      <c r="J74" s="328"/>
      <c r="K74" s="328" t="s">
        <v>374</v>
      </c>
      <c r="L74" s="328"/>
      <c r="M74" s="328"/>
      <c r="N74" s="328"/>
      <c r="O74" s="328"/>
    </row>
    <row r="75" spans="2:15" s="324" customFormat="1" ht="76.5" customHeight="1">
      <c r="B75" s="330">
        <v>2586.01</v>
      </c>
      <c r="C75" s="328"/>
      <c r="D75" s="328" t="s">
        <v>372</v>
      </c>
      <c r="E75" s="331" t="s">
        <v>375</v>
      </c>
      <c r="F75" s="328" t="s">
        <v>287</v>
      </c>
      <c r="G75" s="329">
        <v>43972</v>
      </c>
      <c r="H75" s="328" t="s">
        <v>275</v>
      </c>
      <c r="I75" s="328" t="s">
        <v>258</v>
      </c>
      <c r="J75" s="328"/>
      <c r="K75" s="328" t="s">
        <v>308</v>
      </c>
      <c r="L75" s="328"/>
      <c r="M75" s="328"/>
      <c r="N75" s="328"/>
      <c r="O75" s="328"/>
    </row>
    <row r="76" spans="2:15" s="324" customFormat="1" ht="64.5" customHeight="1">
      <c r="B76" s="330">
        <v>11050</v>
      </c>
      <c r="C76" s="328"/>
      <c r="D76" s="328" t="s">
        <v>372</v>
      </c>
      <c r="E76" s="328" t="s">
        <v>376</v>
      </c>
      <c r="F76" s="328" t="s">
        <v>287</v>
      </c>
      <c r="G76" s="329">
        <v>43972</v>
      </c>
      <c r="H76" s="328" t="s">
        <v>275</v>
      </c>
      <c r="I76" s="328" t="s">
        <v>258</v>
      </c>
      <c r="J76" s="328"/>
      <c r="K76" s="328" t="s">
        <v>374</v>
      </c>
      <c r="L76" s="328"/>
      <c r="M76" s="328"/>
      <c r="N76" s="328"/>
      <c r="O76" s="328"/>
    </row>
    <row r="77" spans="2:15" s="324" customFormat="1" ht="40.5" customHeight="1">
      <c r="B77" s="330">
        <v>758.7</v>
      </c>
      <c r="C77" s="328" t="s">
        <v>377</v>
      </c>
      <c r="D77" s="328" t="s">
        <v>378</v>
      </c>
      <c r="E77" s="328" t="s">
        <v>379</v>
      </c>
      <c r="F77" s="328" t="s">
        <v>264</v>
      </c>
      <c r="G77" s="329">
        <v>43977</v>
      </c>
      <c r="H77" s="328" t="s">
        <v>265</v>
      </c>
      <c r="I77" s="328" t="s">
        <v>258</v>
      </c>
      <c r="J77" s="328"/>
      <c r="K77" s="328" t="s">
        <v>380</v>
      </c>
      <c r="L77" s="328"/>
      <c r="M77" s="328"/>
      <c r="N77" s="328"/>
      <c r="O77" s="328"/>
    </row>
    <row r="78" spans="2:15" s="324" customFormat="1" ht="28.5" customHeight="1">
      <c r="B78" s="330">
        <v>23.52</v>
      </c>
      <c r="C78" s="328" t="s">
        <v>381</v>
      </c>
      <c r="D78" s="328" t="s">
        <v>382</v>
      </c>
      <c r="E78" s="328" t="s">
        <v>383</v>
      </c>
      <c r="F78" s="328" t="s">
        <v>264</v>
      </c>
      <c r="G78" s="329">
        <v>43977</v>
      </c>
      <c r="H78" s="328" t="s">
        <v>291</v>
      </c>
      <c r="I78" s="328" t="s">
        <v>258</v>
      </c>
      <c r="J78" s="328"/>
      <c r="K78" s="328" t="s">
        <v>292</v>
      </c>
      <c r="L78" s="328"/>
      <c r="M78" s="328"/>
      <c r="N78" s="328"/>
      <c r="O78" s="328"/>
    </row>
    <row r="79" spans="2:15" s="324" customFormat="1" ht="40.5" customHeight="1">
      <c r="B79" s="330">
        <v>875</v>
      </c>
      <c r="C79" s="328" t="s">
        <v>316</v>
      </c>
      <c r="D79" s="328" t="s">
        <v>384</v>
      </c>
      <c r="E79" s="328" t="s">
        <v>385</v>
      </c>
      <c r="F79" s="328" t="s">
        <v>264</v>
      </c>
      <c r="G79" s="329">
        <v>43990</v>
      </c>
      <c r="H79" s="328" t="s">
        <v>288</v>
      </c>
      <c r="I79" s="328" t="s">
        <v>258</v>
      </c>
      <c r="J79" s="328"/>
      <c r="K79" s="328" t="s">
        <v>289</v>
      </c>
      <c r="L79" s="328"/>
      <c r="M79" s="328"/>
      <c r="N79" s="328"/>
      <c r="O79" s="328"/>
    </row>
    <row r="80" spans="2:15" s="324" customFormat="1" ht="40.5" customHeight="1">
      <c r="B80" s="330">
        <v>1100</v>
      </c>
      <c r="C80" s="328" t="s">
        <v>386</v>
      </c>
      <c r="D80" s="328" t="s">
        <v>387</v>
      </c>
      <c r="E80" s="328" t="s">
        <v>388</v>
      </c>
      <c r="F80" s="328" t="s">
        <v>270</v>
      </c>
      <c r="G80" s="329">
        <v>43993</v>
      </c>
      <c r="H80" s="328" t="s">
        <v>288</v>
      </c>
      <c r="I80" s="328" t="s">
        <v>258</v>
      </c>
      <c r="J80" s="328"/>
      <c r="K80" s="328" t="s">
        <v>303</v>
      </c>
      <c r="L80" s="328"/>
      <c r="M80" s="328"/>
      <c r="N80" s="328"/>
      <c r="O80" s="328"/>
    </row>
    <row r="81" spans="2:15" s="324" customFormat="1" ht="52.5" customHeight="1">
      <c r="B81" s="330">
        <v>36800</v>
      </c>
      <c r="C81" s="328" t="s">
        <v>389</v>
      </c>
      <c r="D81" s="328" t="s">
        <v>390</v>
      </c>
      <c r="E81" s="328" t="s">
        <v>391</v>
      </c>
      <c r="F81" s="328" t="s">
        <v>264</v>
      </c>
      <c r="G81" s="329">
        <v>44013</v>
      </c>
      <c r="H81" s="328" t="s">
        <v>275</v>
      </c>
      <c r="I81" s="328" t="s">
        <v>258</v>
      </c>
      <c r="J81" s="328"/>
      <c r="K81" s="328" t="s">
        <v>308</v>
      </c>
      <c r="L81" s="328"/>
      <c r="M81" s="328"/>
      <c r="N81" s="328"/>
      <c r="O81" s="328"/>
    </row>
    <row r="82" spans="2:15" s="324" customFormat="1" ht="40.5" customHeight="1">
      <c r="B82" s="330">
        <v>540</v>
      </c>
      <c r="C82" s="328" t="s">
        <v>392</v>
      </c>
      <c r="D82" s="328" t="s">
        <v>393</v>
      </c>
      <c r="E82" s="328" t="s">
        <v>394</v>
      </c>
      <c r="F82" s="328" t="s">
        <v>270</v>
      </c>
      <c r="G82" s="329">
        <v>44025</v>
      </c>
      <c r="H82" s="328" t="s">
        <v>265</v>
      </c>
      <c r="I82" s="328" t="s">
        <v>258</v>
      </c>
      <c r="J82" s="328"/>
      <c r="K82" s="328" t="s">
        <v>283</v>
      </c>
      <c r="L82" s="328"/>
      <c r="M82" s="328"/>
      <c r="N82" s="328"/>
      <c r="O82" s="328"/>
    </row>
    <row r="83" spans="2:15" s="324" customFormat="1" ht="64.5" customHeight="1">
      <c r="B83" s="330">
        <v>5579</v>
      </c>
      <c r="C83" s="328"/>
      <c r="D83" s="328" t="s">
        <v>395</v>
      </c>
      <c r="E83" s="328" t="s">
        <v>396</v>
      </c>
      <c r="F83" s="328" t="s">
        <v>287</v>
      </c>
      <c r="G83" s="329">
        <v>44054</v>
      </c>
      <c r="H83" s="328" t="s">
        <v>275</v>
      </c>
      <c r="I83" s="328" t="s">
        <v>258</v>
      </c>
      <c r="J83" s="328"/>
      <c r="K83" s="328" t="s">
        <v>374</v>
      </c>
      <c r="L83" s="328"/>
      <c r="M83" s="328"/>
      <c r="N83" s="328"/>
      <c r="O83" s="328"/>
    </row>
    <row r="84" spans="2:15" s="324" customFormat="1" ht="40.5" customHeight="1">
      <c r="B84" s="330">
        <v>28.26</v>
      </c>
      <c r="C84" s="328"/>
      <c r="D84" s="328" t="s">
        <v>395</v>
      </c>
      <c r="E84" s="328" t="s">
        <v>397</v>
      </c>
      <c r="F84" s="328" t="s">
        <v>287</v>
      </c>
      <c r="G84" s="329">
        <v>44054</v>
      </c>
      <c r="H84" s="328" t="s">
        <v>265</v>
      </c>
      <c r="I84" s="328" t="s">
        <v>258</v>
      </c>
      <c r="J84" s="328"/>
      <c r="K84" s="328" t="s">
        <v>344</v>
      </c>
      <c r="L84" s="328"/>
      <c r="M84" s="328"/>
      <c r="N84" s="328"/>
      <c r="O84" s="328"/>
    </row>
    <row r="85" spans="2:15" s="324" customFormat="1" ht="28.5" customHeight="1">
      <c r="B85" s="330">
        <v>565.14</v>
      </c>
      <c r="C85" s="328"/>
      <c r="D85" s="328" t="s">
        <v>395</v>
      </c>
      <c r="E85" s="328" t="s">
        <v>398</v>
      </c>
      <c r="F85" s="328" t="s">
        <v>287</v>
      </c>
      <c r="G85" s="329">
        <v>44054</v>
      </c>
      <c r="H85" s="328" t="s">
        <v>265</v>
      </c>
      <c r="I85" s="328" t="s">
        <v>258</v>
      </c>
      <c r="J85" s="328"/>
      <c r="K85" s="328" t="s">
        <v>344</v>
      </c>
      <c r="L85" s="328"/>
      <c r="M85" s="328"/>
      <c r="N85" s="328"/>
      <c r="O85" s="328"/>
    </row>
    <row r="86" spans="2:15" s="324" customFormat="1" ht="64.5" customHeight="1">
      <c r="B86" s="330">
        <v>1951.68</v>
      </c>
      <c r="C86" s="328"/>
      <c r="D86" s="328" t="s">
        <v>395</v>
      </c>
      <c r="E86" s="328" t="s">
        <v>399</v>
      </c>
      <c r="F86" s="328" t="s">
        <v>287</v>
      </c>
      <c r="G86" s="329">
        <v>44054</v>
      </c>
      <c r="H86" s="328" t="s">
        <v>288</v>
      </c>
      <c r="I86" s="328" t="s">
        <v>258</v>
      </c>
      <c r="J86" s="328"/>
      <c r="K86" s="328" t="s">
        <v>325</v>
      </c>
      <c r="L86" s="328"/>
      <c r="M86" s="328"/>
      <c r="N86" s="328"/>
      <c r="O86" s="328"/>
    </row>
    <row r="87" spans="2:15" s="324" customFormat="1" ht="17.25" customHeight="1">
      <c r="B87" s="332">
        <v>1.2960299500264227E-11</v>
      </c>
      <c r="C87" s="333" t="s">
        <v>1</v>
      </c>
      <c r="D87" s="333" t="s">
        <v>1</v>
      </c>
      <c r="E87" s="333" t="s">
        <v>1</v>
      </c>
      <c r="F87" s="333" t="s">
        <v>1</v>
      </c>
      <c r="G87" s="333" t="s">
        <v>1</v>
      </c>
      <c r="H87" s="333" t="s">
        <v>1</v>
      </c>
      <c r="I87" s="333" t="s">
        <v>1</v>
      </c>
      <c r="J87" s="333" t="s">
        <v>1</v>
      </c>
      <c r="K87" s="333" t="s">
        <v>1</v>
      </c>
      <c r="L87" s="334"/>
      <c r="M87" s="333" t="s">
        <v>1</v>
      </c>
      <c r="N87" s="333" t="s">
        <v>1</v>
      </c>
      <c r="O87" s="333" t="s">
        <v>1</v>
      </c>
    </row>
    <row r="88" ht="15">
      <c r="B88" s="335">
        <f>SUM(B5:B87)</f>
        <v>2.5920599000528455E-11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6"/>
  <sheetViews>
    <sheetView tabSelected="1" workbookViewId="0" topLeftCell="A1">
      <selection activeCell="A1" sqref="A1"/>
    </sheetView>
  </sheetViews>
  <sheetFormatPr defaultColWidth="11.28125" defaultRowHeight="15"/>
  <cols>
    <col min="1" max="1" width="11.57421875" style="9" customWidth="1"/>
    <col min="2" max="2" width="9.8515625" style="95" customWidth="1"/>
    <col min="3" max="3" width="54.57421875" style="9" bestFit="1" customWidth="1"/>
    <col min="4" max="4" width="43.8515625" style="9" customWidth="1"/>
    <col min="5" max="5" width="13.421875" style="10" bestFit="1" customWidth="1"/>
    <col min="6" max="6" width="15.28125" style="8" customWidth="1"/>
    <col min="7" max="7" width="13.8515625" style="8" customWidth="1"/>
    <col min="8" max="8" width="15.421875" style="8" customWidth="1"/>
    <col min="9" max="9" width="14.421875" style="8" customWidth="1"/>
    <col min="10" max="10" width="15.00390625" style="8" customWidth="1"/>
    <col min="11" max="11" width="14.28125" style="98" customWidth="1"/>
    <col min="12" max="12" width="14.8515625" style="98" customWidth="1"/>
    <col min="13" max="13" width="19.140625" style="98" hidden="1" customWidth="1"/>
    <col min="14" max="14" width="12.8515625" style="98" bestFit="1" customWidth="1"/>
    <col min="15" max="24" width="11.28125" style="98" customWidth="1"/>
    <col min="25" max="16384" width="11.28125" style="9" customWidth="1"/>
  </cols>
  <sheetData>
    <row r="1" spans="3:8" ht="12.75">
      <c r="C1" s="96" t="s">
        <v>1</v>
      </c>
      <c r="D1" s="96"/>
      <c r="F1" s="97" t="s">
        <v>1</v>
      </c>
      <c r="G1" s="97"/>
      <c r="H1" s="97"/>
    </row>
    <row r="2" spans="1:24" s="103" customFormat="1" ht="54" customHeight="1" thickBot="1">
      <c r="A2" s="177" t="s">
        <v>29</v>
      </c>
      <c r="B2" s="99" t="s">
        <v>25</v>
      </c>
      <c r="C2" s="100" t="s">
        <v>27</v>
      </c>
      <c r="D2" s="100" t="s">
        <v>218</v>
      </c>
      <c r="E2" s="101" t="s">
        <v>2</v>
      </c>
      <c r="F2" s="164" t="s">
        <v>14</v>
      </c>
      <c r="G2" s="165" t="s">
        <v>217</v>
      </c>
      <c r="H2" s="166" t="s">
        <v>3</v>
      </c>
      <c r="I2" s="164" t="s">
        <v>4</v>
      </c>
      <c r="J2" s="164" t="s">
        <v>5</v>
      </c>
      <c r="K2" s="166" t="s">
        <v>15</v>
      </c>
      <c r="L2" s="164" t="s">
        <v>16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9" ht="12.75">
      <c r="A3" s="104"/>
      <c r="B3" s="105"/>
      <c r="C3" s="155" t="s">
        <v>18</v>
      </c>
      <c r="D3" s="155"/>
      <c r="E3" s="154">
        <v>2000000</v>
      </c>
      <c r="F3" s="11"/>
      <c r="G3" s="11"/>
      <c r="H3" s="11"/>
      <c r="I3" s="11"/>
    </row>
    <row r="4" spans="1:9" ht="12.75">
      <c r="A4" s="104"/>
      <c r="B4" s="105"/>
      <c r="C4" s="155" t="s">
        <v>8</v>
      </c>
      <c r="D4" s="155"/>
      <c r="E4" s="106">
        <f>'#Funds Rec''d'!H74</f>
        <v>13579.78</v>
      </c>
      <c r="F4" s="11"/>
      <c r="G4" s="11"/>
      <c r="H4" s="11"/>
      <c r="I4" s="11"/>
    </row>
    <row r="5" spans="1:9" ht="12.75">
      <c r="A5" s="104"/>
      <c r="B5" s="105"/>
      <c r="C5" s="155" t="s">
        <v>9</v>
      </c>
      <c r="D5" s="155"/>
      <c r="E5" s="106"/>
      <c r="F5" s="156">
        <v>0</v>
      </c>
      <c r="G5" s="11"/>
      <c r="H5" s="11"/>
      <c r="I5" s="11"/>
    </row>
    <row r="6" spans="1:9" ht="13.5" thickBot="1">
      <c r="A6" s="104"/>
      <c r="B6" s="105"/>
      <c r="C6" s="155" t="s">
        <v>10</v>
      </c>
      <c r="D6" s="155"/>
      <c r="E6" s="106"/>
      <c r="F6" s="157">
        <f>E3+E4-F5</f>
        <v>2013579.78</v>
      </c>
      <c r="G6" s="11"/>
      <c r="H6" s="11"/>
      <c r="I6" s="11"/>
    </row>
    <row r="7" spans="1:9" ht="14.25" thickBot="1" thickTop="1">
      <c r="A7" s="104"/>
      <c r="B7" s="105"/>
      <c r="C7" s="155" t="s">
        <v>11</v>
      </c>
      <c r="D7" s="155"/>
      <c r="E7" s="106"/>
      <c r="F7" s="158">
        <f>+H45</f>
        <v>2003783.96</v>
      </c>
      <c r="G7" s="11"/>
      <c r="H7" s="11"/>
      <c r="I7" s="11"/>
    </row>
    <row r="8" spans="1:9" ht="13.5" thickBot="1">
      <c r="A8" s="104"/>
      <c r="B8" s="105"/>
      <c r="C8" s="155" t="s">
        <v>12</v>
      </c>
      <c r="D8" s="155"/>
      <c r="E8" s="106"/>
      <c r="F8" s="159">
        <f>F6-F7</f>
        <v>9795.820000000065</v>
      </c>
      <c r="G8" s="11"/>
      <c r="H8" s="11"/>
      <c r="I8" s="11"/>
    </row>
    <row r="9" spans="1:9" ht="12.75">
      <c r="A9" s="104"/>
      <c r="B9" s="105"/>
      <c r="C9" s="6"/>
      <c r="D9" s="6"/>
      <c r="E9" s="106"/>
      <c r="F9" s="11"/>
      <c r="G9" s="11"/>
      <c r="H9" s="11"/>
      <c r="I9" s="11"/>
    </row>
    <row r="10" spans="1:9" ht="12.75">
      <c r="A10" s="104"/>
      <c r="B10" s="105"/>
      <c r="C10" s="6"/>
      <c r="D10" s="6"/>
      <c r="E10" s="106"/>
      <c r="F10" s="11"/>
      <c r="G10" s="11"/>
      <c r="H10" s="11"/>
      <c r="I10" s="11"/>
    </row>
    <row r="11" spans="1:9" ht="12.75">
      <c r="A11" s="104"/>
      <c r="B11" s="105"/>
      <c r="C11" s="6"/>
      <c r="D11" s="6"/>
      <c r="E11" s="106"/>
      <c r="F11" s="11"/>
      <c r="G11" s="11"/>
      <c r="H11" s="11"/>
      <c r="I11" s="11"/>
    </row>
    <row r="12" spans="1:13" ht="15.75">
      <c r="A12" s="107"/>
      <c r="B12" s="108"/>
      <c r="C12" s="167" t="s">
        <v>30</v>
      </c>
      <c r="D12" s="167"/>
      <c r="E12" s="109"/>
      <c r="F12" s="110"/>
      <c r="G12" s="110"/>
      <c r="H12" s="110"/>
      <c r="I12" s="110"/>
      <c r="J12" s="110"/>
      <c r="K12" s="111"/>
      <c r="L12" s="111"/>
      <c r="M12" s="98" t="s">
        <v>61</v>
      </c>
    </row>
    <row r="13" spans="1:24" s="13" customFormat="1" ht="22.5">
      <c r="A13" s="112"/>
      <c r="B13" s="113"/>
      <c r="C13" s="114"/>
      <c r="D13" s="114"/>
      <c r="E13" s="115"/>
      <c r="F13" s="147" t="s">
        <v>6</v>
      </c>
      <c r="G13" s="146" t="s">
        <v>7</v>
      </c>
      <c r="H13" s="146" t="s">
        <v>13</v>
      </c>
      <c r="I13" s="146" t="s">
        <v>7</v>
      </c>
      <c r="J13" s="146" t="s">
        <v>7</v>
      </c>
      <c r="K13" s="146" t="s">
        <v>7</v>
      </c>
      <c r="L13" s="146" t="s">
        <v>7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s="13" customFormat="1" ht="12.75">
      <c r="A14" s="336">
        <v>43748</v>
      </c>
      <c r="B14" s="337" t="s">
        <v>26</v>
      </c>
      <c r="C14" s="338" t="s">
        <v>28</v>
      </c>
      <c r="D14" s="338"/>
      <c r="E14" s="300"/>
      <c r="F14" s="299">
        <v>14938.55</v>
      </c>
      <c r="G14" s="300">
        <v>28.37</v>
      </c>
      <c r="H14" s="299">
        <f aca="true" t="shared" si="0" ref="H14:H23">F14+G14</f>
        <v>14966.92</v>
      </c>
      <c r="I14" s="299">
        <v>0</v>
      </c>
      <c r="J14" s="299">
        <v>14966.92</v>
      </c>
      <c r="K14" s="299">
        <v>0</v>
      </c>
      <c r="L14" s="299">
        <f>H14-I14-J14</f>
        <v>0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s="13" customFormat="1" ht="12.75">
      <c r="A15" s="336">
        <v>43752</v>
      </c>
      <c r="B15" s="337" t="s">
        <v>31</v>
      </c>
      <c r="C15" s="338" t="s">
        <v>32</v>
      </c>
      <c r="D15" s="338"/>
      <c r="E15" s="300"/>
      <c r="F15" s="299">
        <v>5041.14</v>
      </c>
      <c r="G15" s="299">
        <v>9.57</v>
      </c>
      <c r="H15" s="299">
        <f t="shared" si="0"/>
        <v>5050.71</v>
      </c>
      <c r="I15" s="299">
        <v>0</v>
      </c>
      <c r="J15" s="299">
        <v>5050.71</v>
      </c>
      <c r="K15" s="299">
        <v>0</v>
      </c>
      <c r="L15" s="299">
        <f aca="true" t="shared" si="1" ref="L15:L22">H15-I15-J15</f>
        <v>0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13" customFormat="1" ht="12.75">
      <c r="A16" s="336">
        <v>43759</v>
      </c>
      <c r="B16" s="337" t="s">
        <v>33</v>
      </c>
      <c r="C16" s="338" t="s">
        <v>36</v>
      </c>
      <c r="D16" s="338"/>
      <c r="E16" s="300"/>
      <c r="F16" s="299">
        <v>25995.25</v>
      </c>
      <c r="G16" s="299">
        <v>49.37</v>
      </c>
      <c r="H16" s="299">
        <f t="shared" si="0"/>
        <v>26044.62</v>
      </c>
      <c r="I16" s="299">
        <v>0</v>
      </c>
      <c r="J16" s="299">
        <v>26044.62</v>
      </c>
      <c r="K16" s="299">
        <v>0</v>
      </c>
      <c r="L16" s="299">
        <f t="shared" si="1"/>
        <v>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13" customFormat="1" ht="12.75">
      <c r="A17" s="336">
        <v>43759</v>
      </c>
      <c r="B17" s="337" t="s">
        <v>34</v>
      </c>
      <c r="C17" s="339" t="s">
        <v>37</v>
      </c>
      <c r="D17" s="338"/>
      <c r="E17" s="300"/>
      <c r="F17" s="299">
        <v>138210.77</v>
      </c>
      <c r="G17" s="299">
        <v>262.49</v>
      </c>
      <c r="H17" s="299">
        <f t="shared" si="0"/>
        <v>138473.25999999998</v>
      </c>
      <c r="I17" s="299">
        <v>0</v>
      </c>
      <c r="J17" s="299">
        <f>138210.77+262.49</f>
        <v>138473.25999999998</v>
      </c>
      <c r="K17" s="299">
        <v>0</v>
      </c>
      <c r="L17" s="299">
        <f t="shared" si="1"/>
        <v>0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s="13" customFormat="1" ht="12.75">
      <c r="A18" s="336">
        <v>43759</v>
      </c>
      <c r="B18" s="337" t="s">
        <v>35</v>
      </c>
      <c r="C18" s="338" t="s">
        <v>38</v>
      </c>
      <c r="D18" s="338"/>
      <c r="E18" s="300"/>
      <c r="F18" s="299">
        <v>4594.86</v>
      </c>
      <c r="G18" s="299">
        <v>8.73</v>
      </c>
      <c r="H18" s="299">
        <f t="shared" si="0"/>
        <v>4603.589999999999</v>
      </c>
      <c r="I18" s="299">
        <v>0</v>
      </c>
      <c r="J18" s="299">
        <f>4594.86+8.73</f>
        <v>4603.589999999999</v>
      </c>
      <c r="K18" s="299">
        <v>0</v>
      </c>
      <c r="L18" s="299">
        <f t="shared" si="1"/>
        <v>0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302" customFormat="1" ht="12.75">
      <c r="A19" s="336">
        <v>43766</v>
      </c>
      <c r="B19" s="337" t="s">
        <v>39</v>
      </c>
      <c r="C19" s="338" t="s">
        <v>40</v>
      </c>
      <c r="D19" s="338"/>
      <c r="E19" s="300"/>
      <c r="F19" s="299">
        <v>7588.68</v>
      </c>
      <c r="G19" s="299">
        <v>0</v>
      </c>
      <c r="H19" s="299">
        <f t="shared" si="0"/>
        <v>7588.68</v>
      </c>
      <c r="I19" s="299">
        <v>0</v>
      </c>
      <c r="J19" s="299">
        <v>7588.68</v>
      </c>
      <c r="K19" s="299">
        <v>0</v>
      </c>
      <c r="L19" s="299">
        <f t="shared" si="1"/>
        <v>0</v>
      </c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</row>
    <row r="20" spans="1:24" s="13" customFormat="1" ht="12.75" customHeight="1">
      <c r="A20" s="336">
        <v>43773</v>
      </c>
      <c r="B20" s="337" t="s">
        <v>41</v>
      </c>
      <c r="C20" s="340" t="s">
        <v>42</v>
      </c>
      <c r="D20" s="338"/>
      <c r="E20" s="300"/>
      <c r="F20" s="299">
        <v>559002.03</v>
      </c>
      <c r="G20" s="299">
        <v>1061.65</v>
      </c>
      <c r="H20" s="299">
        <f t="shared" si="0"/>
        <v>560063.68</v>
      </c>
      <c r="I20" s="299">
        <v>0</v>
      </c>
      <c r="J20" s="299">
        <f>559002.03+1061.65</f>
        <v>560063.68</v>
      </c>
      <c r="K20" s="299">
        <v>0</v>
      </c>
      <c r="L20" s="299">
        <f t="shared" si="1"/>
        <v>0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12" ht="12.75">
      <c r="A21" s="336">
        <v>43773</v>
      </c>
      <c r="B21" s="337" t="s">
        <v>43</v>
      </c>
      <c r="C21" s="344" t="s">
        <v>44</v>
      </c>
      <c r="D21" s="338"/>
      <c r="E21" s="300"/>
      <c r="F21" s="299">
        <v>15801.72</v>
      </c>
      <c r="G21" s="299">
        <v>30.01</v>
      </c>
      <c r="H21" s="299">
        <f t="shared" si="0"/>
        <v>15831.73</v>
      </c>
      <c r="I21" s="299">
        <v>0</v>
      </c>
      <c r="J21" s="299">
        <v>15831.73</v>
      </c>
      <c r="K21" s="299">
        <v>0</v>
      </c>
      <c r="L21" s="299">
        <f t="shared" si="1"/>
        <v>0</v>
      </c>
    </row>
    <row r="22" spans="1:12" ht="12.75">
      <c r="A22" s="336">
        <v>43784</v>
      </c>
      <c r="B22" s="337" t="s">
        <v>45</v>
      </c>
      <c r="C22" s="343" t="s">
        <v>46</v>
      </c>
      <c r="D22" s="338"/>
      <c r="E22" s="300"/>
      <c r="F22" s="299">
        <v>860154.11</v>
      </c>
      <c r="G22" s="299">
        <v>1633.59</v>
      </c>
      <c r="H22" s="299">
        <f t="shared" si="0"/>
        <v>861787.7</v>
      </c>
      <c r="I22" s="299">
        <v>0</v>
      </c>
      <c r="J22" s="299">
        <v>861787.7</v>
      </c>
      <c r="K22" s="299">
        <v>0</v>
      </c>
      <c r="L22" s="299">
        <f t="shared" si="1"/>
        <v>0</v>
      </c>
    </row>
    <row r="23" spans="1:12" ht="12.75">
      <c r="A23" s="336">
        <v>43803</v>
      </c>
      <c r="B23" s="341" t="s">
        <v>47</v>
      </c>
      <c r="C23" s="342" t="s">
        <v>48</v>
      </c>
      <c r="D23" s="338"/>
      <c r="E23" s="300"/>
      <c r="F23" s="299">
        <v>368672.89</v>
      </c>
      <c r="G23" s="299">
        <v>700.18</v>
      </c>
      <c r="H23" s="299">
        <f t="shared" si="0"/>
        <v>369373.07</v>
      </c>
      <c r="I23" s="299">
        <v>0</v>
      </c>
      <c r="J23" s="299">
        <v>369373.07</v>
      </c>
      <c r="K23" s="299">
        <v>0</v>
      </c>
      <c r="L23" s="299">
        <v>0</v>
      </c>
    </row>
    <row r="24" spans="1:12" ht="12.75">
      <c r="A24" s="178"/>
      <c r="B24" s="118"/>
      <c r="C24" s="117"/>
      <c r="D24" s="163"/>
      <c r="E24" s="115"/>
      <c r="F24" s="137"/>
      <c r="G24" s="137"/>
      <c r="H24" s="137"/>
      <c r="I24" s="137"/>
      <c r="J24" s="137"/>
      <c r="K24" s="137"/>
      <c r="L24" s="137"/>
    </row>
    <row r="25" spans="1:12" ht="12.75">
      <c r="A25" s="178"/>
      <c r="B25" s="118"/>
      <c r="C25" s="153"/>
      <c r="D25" s="163"/>
      <c r="E25" s="115"/>
      <c r="F25" s="137"/>
      <c r="G25" s="137">
        <f>SUM(G14:G24)</f>
        <v>3783.9599999999996</v>
      </c>
      <c r="H25" s="137"/>
      <c r="I25" s="137"/>
      <c r="J25" s="137"/>
      <c r="K25" s="137"/>
      <c r="L25" s="137"/>
    </row>
    <row r="26" spans="1:12" ht="12.75">
      <c r="A26" s="178"/>
      <c r="B26" s="118"/>
      <c r="C26" s="320" t="s">
        <v>234</v>
      </c>
      <c r="D26" s="163"/>
      <c r="E26" s="115"/>
      <c r="F26" s="137"/>
      <c r="G26" s="137">
        <f>G25-'#Funds Rec''d'!I16</f>
        <v>-14.41000000000031</v>
      </c>
      <c r="H26" s="137"/>
      <c r="I26" s="137"/>
      <c r="J26" s="137"/>
      <c r="K26" s="137"/>
      <c r="L26" s="137"/>
    </row>
    <row r="27" spans="1:12" ht="12.75">
      <c r="A27" s="178"/>
      <c r="B27" s="118"/>
      <c r="C27" s="148"/>
      <c r="D27" s="163"/>
      <c r="E27" s="115"/>
      <c r="F27" s="137"/>
      <c r="G27" s="137"/>
      <c r="H27" s="137"/>
      <c r="I27" s="137"/>
      <c r="J27" s="137"/>
      <c r="K27" s="137"/>
      <c r="L27" s="137"/>
    </row>
    <row r="28" spans="1:12" ht="12.75">
      <c r="A28" s="178"/>
      <c r="B28" s="118"/>
      <c r="C28" s="148"/>
      <c r="D28" s="163"/>
      <c r="E28" s="115"/>
      <c r="F28" s="137"/>
      <c r="G28" s="137"/>
      <c r="H28" s="137"/>
      <c r="I28" s="137"/>
      <c r="J28" s="137"/>
      <c r="K28" s="137"/>
      <c r="L28" s="137"/>
    </row>
    <row r="29" spans="1:12" ht="12.75">
      <c r="A29" s="178"/>
      <c r="B29" s="118"/>
      <c r="C29" s="148"/>
      <c r="D29" s="163"/>
      <c r="E29" s="115"/>
      <c r="F29" s="137"/>
      <c r="G29" s="137"/>
      <c r="H29" s="137"/>
      <c r="I29" s="137"/>
      <c r="J29" s="137"/>
      <c r="K29" s="137"/>
      <c r="L29" s="137"/>
    </row>
    <row r="30" spans="1:12" ht="12.75">
      <c r="A30" s="178"/>
      <c r="B30" s="118"/>
      <c r="C30" s="148"/>
      <c r="D30" s="148"/>
      <c r="E30" s="115"/>
      <c r="F30" s="137"/>
      <c r="G30" s="137"/>
      <c r="H30" s="137"/>
      <c r="I30" s="137"/>
      <c r="J30" s="137"/>
      <c r="K30" s="137"/>
      <c r="L30" s="137"/>
    </row>
    <row r="31" spans="1:12" ht="12.75">
      <c r="A31" s="178"/>
      <c r="B31" s="118"/>
      <c r="C31" s="148"/>
      <c r="D31" s="148"/>
      <c r="E31" s="115"/>
      <c r="F31" s="137"/>
      <c r="G31" s="137"/>
      <c r="H31" s="137"/>
      <c r="I31" s="137"/>
      <c r="J31" s="137"/>
      <c r="K31" s="137"/>
      <c r="L31" s="137"/>
    </row>
    <row r="32" spans="1:12" ht="12.75">
      <c r="A32" s="178"/>
      <c r="B32" s="118"/>
      <c r="C32" s="148"/>
      <c r="D32" s="148"/>
      <c r="E32" s="115"/>
      <c r="F32" s="137"/>
      <c r="G32" s="137"/>
      <c r="H32" s="137"/>
      <c r="I32" s="137"/>
      <c r="J32" s="137"/>
      <c r="K32" s="137"/>
      <c r="L32" s="137"/>
    </row>
    <row r="33" spans="1:12" ht="12.75">
      <c r="A33" s="178"/>
      <c r="B33" s="118"/>
      <c r="C33" s="148"/>
      <c r="D33" s="148"/>
      <c r="E33" s="115"/>
      <c r="F33" s="137"/>
      <c r="G33" s="137"/>
      <c r="H33" s="137"/>
      <c r="I33" s="137"/>
      <c r="J33" s="137"/>
      <c r="K33" s="137"/>
      <c r="L33" s="137"/>
    </row>
    <row r="34" spans="1:12" ht="12.75">
      <c r="A34" s="178"/>
      <c r="B34" s="118"/>
      <c r="C34" s="148"/>
      <c r="D34" s="148"/>
      <c r="E34" s="115"/>
      <c r="F34" s="137"/>
      <c r="G34" s="137"/>
      <c r="H34" s="137"/>
      <c r="I34" s="137"/>
      <c r="J34" s="137"/>
      <c r="K34" s="137"/>
      <c r="L34" s="137"/>
    </row>
    <row r="35" spans="1:12" ht="12.75">
      <c r="A35" s="178"/>
      <c r="B35" s="118"/>
      <c r="C35" s="148"/>
      <c r="D35" s="148"/>
      <c r="E35" s="115"/>
      <c r="F35" s="137"/>
      <c r="G35" s="137"/>
      <c r="H35" s="137"/>
      <c r="I35" s="137"/>
      <c r="J35" s="137"/>
      <c r="K35" s="137"/>
      <c r="L35" s="137"/>
    </row>
    <row r="36" spans="1:12" ht="12.75">
      <c r="A36" s="178"/>
      <c r="B36" s="118"/>
      <c r="C36" s="148"/>
      <c r="D36" s="148"/>
      <c r="E36" s="115"/>
      <c r="F36" s="137"/>
      <c r="G36" s="137"/>
      <c r="H36" s="137"/>
      <c r="I36" s="137"/>
      <c r="J36" s="137"/>
      <c r="K36" s="137"/>
      <c r="L36" s="137"/>
    </row>
    <row r="37" spans="1:12" ht="12.75">
      <c r="A37" s="178"/>
      <c r="B37" s="118"/>
      <c r="C37" s="148"/>
      <c r="D37" s="148"/>
      <c r="E37" s="115"/>
      <c r="F37" s="137"/>
      <c r="G37" s="137"/>
      <c r="H37" s="137"/>
      <c r="I37" s="137"/>
      <c r="J37" s="137"/>
      <c r="K37" s="137"/>
      <c r="L37" s="137"/>
    </row>
    <row r="38" spans="1:12" ht="12.75">
      <c r="A38" s="178"/>
      <c r="B38" s="118"/>
      <c r="C38" s="148"/>
      <c r="D38" s="148"/>
      <c r="E38" s="115"/>
      <c r="F38" s="137"/>
      <c r="G38" s="137"/>
      <c r="H38" s="137"/>
      <c r="I38" s="137"/>
      <c r="J38" s="137"/>
      <c r="K38" s="137"/>
      <c r="L38" s="137"/>
    </row>
    <row r="39" spans="1:12" ht="12.75">
      <c r="A39" s="178"/>
      <c r="B39" s="118"/>
      <c r="C39" s="148"/>
      <c r="D39" s="148"/>
      <c r="E39" s="115"/>
      <c r="F39" s="137"/>
      <c r="G39" s="137"/>
      <c r="H39" s="137"/>
      <c r="I39" s="137"/>
      <c r="J39" s="137"/>
      <c r="K39" s="137"/>
      <c r="L39" s="137"/>
    </row>
    <row r="40" spans="1:12" ht="12.75">
      <c r="A40" s="178"/>
      <c r="B40" s="118"/>
      <c r="C40" s="148"/>
      <c r="D40" s="148"/>
      <c r="E40" s="115"/>
      <c r="F40" s="137"/>
      <c r="G40" s="137"/>
      <c r="H40" s="137"/>
      <c r="I40" s="137"/>
      <c r="J40" s="137"/>
      <c r="K40" s="137"/>
      <c r="L40" s="137"/>
    </row>
    <row r="41" spans="1:12" ht="12.75">
      <c r="A41" s="178"/>
      <c r="B41" s="118"/>
      <c r="C41" s="148"/>
      <c r="D41" s="148"/>
      <c r="E41" s="115"/>
      <c r="F41" s="137"/>
      <c r="G41" s="137"/>
      <c r="H41" s="137"/>
      <c r="I41" s="137"/>
      <c r="J41" s="137"/>
      <c r="K41" s="137"/>
      <c r="L41" s="137"/>
    </row>
    <row r="42" spans="1:12" ht="12.75">
      <c r="A42" s="178"/>
      <c r="B42" s="118"/>
      <c r="C42" s="148"/>
      <c r="D42" s="148"/>
      <c r="E42" s="115"/>
      <c r="F42" s="137"/>
      <c r="G42" s="137"/>
      <c r="H42" s="137"/>
      <c r="I42" s="137"/>
      <c r="J42" s="137"/>
      <c r="K42" s="137"/>
      <c r="L42" s="137"/>
    </row>
    <row r="43" spans="1:12" ht="12.75">
      <c r="A43" s="178"/>
      <c r="B43" s="118"/>
      <c r="C43" s="148"/>
      <c r="D43" s="148"/>
      <c r="E43" s="115"/>
      <c r="F43" s="137"/>
      <c r="G43" s="137"/>
      <c r="H43" s="137"/>
      <c r="I43" s="137"/>
      <c r="J43" s="137"/>
      <c r="K43" s="137"/>
      <c r="L43" s="137"/>
    </row>
    <row r="44" spans="1:26" s="8" customFormat="1" ht="12.75">
      <c r="A44" s="178"/>
      <c r="B44" s="162"/>
      <c r="C44" s="152"/>
      <c r="D44" s="298"/>
      <c r="E44" s="149"/>
      <c r="F44" s="137"/>
      <c r="G44" s="150"/>
      <c r="H44" s="137"/>
      <c r="I44" s="150"/>
      <c r="J44" s="150"/>
      <c r="K44" s="150"/>
      <c r="L44" s="150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8" customFormat="1" ht="12.75">
      <c r="A45" s="149"/>
      <c r="B45" s="355"/>
      <c r="C45" s="356" t="s">
        <v>17</v>
      </c>
      <c r="D45" s="357"/>
      <c r="E45" s="358"/>
      <c r="F45" s="359">
        <f aca="true" t="shared" si="2" ref="F45:L45">SUM(F13:F44)</f>
        <v>2000000</v>
      </c>
      <c r="G45" s="359">
        <f t="shared" si="2"/>
        <v>7553.509999999998</v>
      </c>
      <c r="H45" s="359">
        <f>SUM(H13:H44)</f>
        <v>2003783.96</v>
      </c>
      <c r="I45" s="359">
        <f t="shared" si="2"/>
        <v>0</v>
      </c>
      <c r="J45" s="359">
        <f t="shared" si="2"/>
        <v>2003783.96</v>
      </c>
      <c r="K45" s="359">
        <f t="shared" si="2"/>
        <v>0</v>
      </c>
      <c r="L45" s="359">
        <f t="shared" si="2"/>
        <v>0</v>
      </c>
      <c r="M45" s="98"/>
      <c r="N45" s="297"/>
      <c r="O45" s="297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12" ht="13.5" thickBot="1">
      <c r="A46" s="360"/>
      <c r="B46" s="361"/>
      <c r="C46" s="362"/>
      <c r="D46" s="362"/>
      <c r="E46" s="363"/>
      <c r="F46" s="364"/>
      <c r="G46" s="364"/>
      <c r="H46" s="364"/>
      <c r="I46" s="364"/>
      <c r="J46" s="364"/>
      <c r="K46" s="365"/>
      <c r="L46" s="365"/>
    </row>
    <row r="47" spans="1:12" ht="12.75">
      <c r="A47" s="104"/>
      <c r="B47" s="124"/>
      <c r="C47" s="5"/>
      <c r="D47" s="5"/>
      <c r="E47" s="106"/>
      <c r="F47" s="141"/>
      <c r="G47" s="141"/>
      <c r="H47" s="169" t="s">
        <v>19</v>
      </c>
      <c r="I47" s="141"/>
      <c r="J47" s="142"/>
      <c r="K47" s="143"/>
      <c r="L47" s="173">
        <f>F8</f>
        <v>9795.820000000065</v>
      </c>
    </row>
    <row r="48" spans="1:12" ht="39" thickBot="1">
      <c r="A48" s="104"/>
      <c r="B48" s="125"/>
      <c r="C48" s="174" t="s">
        <v>24</v>
      </c>
      <c r="D48" s="174"/>
      <c r="E48" s="126"/>
      <c r="F48" s="144"/>
      <c r="G48" s="144"/>
      <c r="H48" s="170" t="s">
        <v>20</v>
      </c>
      <c r="I48" s="144"/>
      <c r="J48" s="142"/>
      <c r="K48" s="143"/>
      <c r="L48" s="145">
        <f>SUM(L45:L47)</f>
        <v>9795.820000000065</v>
      </c>
    </row>
    <row r="49" spans="1:11" ht="13.5" thickTop="1">
      <c r="A49" s="104"/>
      <c r="B49" s="124"/>
      <c r="C49" s="127" t="s">
        <v>1</v>
      </c>
      <c r="D49" s="127"/>
      <c r="E49" s="106"/>
      <c r="F49" s="6"/>
      <c r="G49" s="6"/>
      <c r="H49" s="171" t="s">
        <v>21</v>
      </c>
      <c r="I49" s="6"/>
      <c r="K49" s="173">
        <f>F6</f>
        <v>2013579.78</v>
      </c>
    </row>
    <row r="50" spans="1:12" ht="12.75">
      <c r="A50" s="104"/>
      <c r="B50" s="124"/>
      <c r="C50" s="127"/>
      <c r="D50" s="127"/>
      <c r="E50" s="106"/>
      <c r="F50" s="6"/>
      <c r="G50" s="6"/>
      <c r="H50" s="172" t="s">
        <v>22</v>
      </c>
      <c r="I50" s="6"/>
      <c r="K50" s="175">
        <f>J45*-1</f>
        <v>-2003783.96</v>
      </c>
      <c r="L50" s="175">
        <f>SUM(K49:K50)</f>
        <v>9795.820000000065</v>
      </c>
    </row>
    <row r="51" spans="1:12" ht="13.5" thickBot="1">
      <c r="A51" s="104"/>
      <c r="B51" s="9"/>
      <c r="C51" s="5"/>
      <c r="D51" s="5"/>
      <c r="E51" s="106"/>
      <c r="F51" s="6"/>
      <c r="G51" s="6"/>
      <c r="H51" s="171" t="s">
        <v>23</v>
      </c>
      <c r="I51" s="6"/>
      <c r="L51" s="176">
        <f>L48-L50</f>
        <v>0</v>
      </c>
    </row>
    <row r="52" spans="1:12" ht="13.5" thickTop="1">
      <c r="A52" s="104"/>
      <c r="B52" s="124"/>
      <c r="C52" s="5"/>
      <c r="D52" s="5"/>
      <c r="E52" s="106"/>
      <c r="F52" s="6"/>
      <c r="G52" s="6"/>
      <c r="H52" s="6"/>
      <c r="I52" s="6"/>
      <c r="J52" s="6"/>
      <c r="L52" s="119"/>
    </row>
    <row r="53" spans="1:10" ht="12.75">
      <c r="A53" s="104"/>
      <c r="B53" s="124"/>
      <c r="C53" s="5"/>
      <c r="D53" s="5"/>
      <c r="E53" s="106"/>
      <c r="F53" s="6"/>
      <c r="G53" s="6"/>
      <c r="H53" s="6"/>
      <c r="I53" s="6"/>
      <c r="J53" s="6"/>
    </row>
    <row r="54" spans="2:9" ht="12.75">
      <c r="B54" s="124"/>
      <c r="C54" s="5"/>
      <c r="D54" s="5"/>
      <c r="E54" s="106"/>
      <c r="F54" s="6"/>
      <c r="G54" s="6"/>
      <c r="H54" s="6"/>
      <c r="I54" s="6"/>
    </row>
    <row r="55" spans="2:24" s="13" customFormat="1" ht="12.75">
      <c r="B55" s="128"/>
      <c r="C55" s="2"/>
      <c r="D55" s="2"/>
      <c r="E55" s="129"/>
      <c r="F55" s="12"/>
      <c r="G55" s="12"/>
      <c r="H55" s="12"/>
      <c r="I55" s="12"/>
      <c r="J55" s="12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2:12" ht="12.75">
      <c r="B56" s="130"/>
      <c r="C56" s="3"/>
      <c r="D56" s="3"/>
      <c r="E56" s="131"/>
      <c r="F56" s="98"/>
      <c r="G56" s="119"/>
      <c r="H56" s="119"/>
      <c r="I56" s="119"/>
      <c r="J56" s="119"/>
      <c r="K56" s="119"/>
      <c r="L56" s="119"/>
    </row>
    <row r="57" spans="2:12" ht="12.75">
      <c r="B57" s="9"/>
      <c r="E57" s="9"/>
      <c r="F57" s="9"/>
      <c r="G57" s="132"/>
      <c r="H57" s="132"/>
      <c r="I57" s="133"/>
      <c r="J57" s="133"/>
      <c r="K57" s="133"/>
      <c r="L57" s="133"/>
    </row>
    <row r="58" spans="2:12" ht="12.75">
      <c r="B58" s="130"/>
      <c r="C58" s="1"/>
      <c r="D58" s="1"/>
      <c r="E58" s="131"/>
      <c r="F58" s="98"/>
      <c r="G58" s="119"/>
      <c r="H58" s="119"/>
      <c r="I58" s="119"/>
      <c r="J58" s="119"/>
      <c r="K58" s="119"/>
      <c r="L58" s="119"/>
    </row>
    <row r="59" spans="2:12" s="98" customFormat="1" ht="12.75">
      <c r="B59" s="130"/>
      <c r="C59" s="9"/>
      <c r="D59" s="9"/>
      <c r="E59" s="131"/>
      <c r="G59" s="119"/>
      <c r="H59" s="119"/>
      <c r="I59" s="119"/>
      <c r="J59" s="119"/>
      <c r="K59" s="119"/>
      <c r="L59" s="119"/>
    </row>
    <row r="60" spans="2:12" s="98" customFormat="1" ht="12.75">
      <c r="B60" s="130"/>
      <c r="E60" s="131"/>
      <c r="G60" s="119"/>
      <c r="H60" s="119"/>
      <c r="I60" s="119"/>
      <c r="J60" s="119"/>
      <c r="K60" s="119"/>
      <c r="L60" s="119"/>
    </row>
    <row r="61" spans="2:12" s="98" customFormat="1" ht="12.75">
      <c r="B61" s="130"/>
      <c r="E61" s="131"/>
      <c r="G61" s="119"/>
      <c r="H61" s="119"/>
      <c r="I61" s="119"/>
      <c r="J61" s="119"/>
      <c r="K61" s="119"/>
      <c r="L61" s="119"/>
    </row>
    <row r="62" spans="2:5" s="98" customFormat="1" ht="12.75">
      <c r="B62" s="130"/>
      <c r="E62" s="131"/>
    </row>
    <row r="63" spans="2:5" s="98" customFormat="1" ht="12.75">
      <c r="B63" s="130"/>
      <c r="E63" s="131"/>
    </row>
    <row r="64" spans="2:5" s="98" customFormat="1" ht="12.75">
      <c r="B64" s="130"/>
      <c r="E64" s="131"/>
    </row>
    <row r="65" spans="2:5" s="98" customFormat="1" ht="12.75">
      <c r="B65" s="130"/>
      <c r="E65" s="131"/>
    </row>
    <row r="66" spans="2:5" s="98" customFormat="1" ht="12.75">
      <c r="B66" s="130"/>
      <c r="E66" s="131"/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1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49">
      <selection activeCell="A1" sqref="A1"/>
    </sheetView>
  </sheetViews>
  <sheetFormatPr defaultColWidth="9.140625" defaultRowHeight="15"/>
  <cols>
    <col min="1" max="1" width="15.7109375" style="0" customWidth="1"/>
    <col min="2" max="2" width="16.28125" style="0" bestFit="1" customWidth="1"/>
    <col min="3" max="3" width="9.140625" style="0" bestFit="1" customWidth="1"/>
    <col min="4" max="4" width="25.140625" style="0" customWidth="1"/>
    <col min="5" max="5" width="29.00390625" style="0" customWidth="1"/>
    <col min="6" max="6" width="13.57421875" style="0" customWidth="1"/>
    <col min="7" max="7" width="13.00390625" style="0" customWidth="1"/>
    <col min="8" max="8" width="16.00390625" style="0" bestFit="1" customWidth="1"/>
    <col min="9" max="9" width="12.00390625" style="0" customWidth="1"/>
    <col min="10" max="10" width="12.7109375" style="0" customWidth="1"/>
  </cols>
  <sheetData>
    <row r="1" spans="1:8" ht="15">
      <c r="A1" s="179" t="s">
        <v>424</v>
      </c>
      <c r="B1" s="180"/>
      <c r="C1" s="181"/>
      <c r="D1" s="8"/>
      <c r="E1" s="8"/>
      <c r="F1" s="180"/>
      <c r="G1" s="180"/>
      <c r="H1" s="180"/>
    </row>
    <row r="2" spans="1:8" ht="15">
      <c r="A2" s="182" t="s">
        <v>425</v>
      </c>
      <c r="B2" s="180"/>
      <c r="C2" s="183" t="s">
        <v>1</v>
      </c>
      <c r="D2" s="9"/>
      <c r="E2" s="9"/>
      <c r="F2" s="180"/>
      <c r="G2" s="180"/>
      <c r="H2" s="180"/>
    </row>
    <row r="3" spans="1:8" ht="15">
      <c r="A3" s="184" t="s">
        <v>426</v>
      </c>
      <c r="B3" s="180"/>
      <c r="C3" s="183" t="s">
        <v>1</v>
      </c>
      <c r="D3" s="185" t="s">
        <v>428</v>
      </c>
      <c r="E3" s="8"/>
      <c r="F3" s="180"/>
      <c r="G3" s="180"/>
      <c r="H3" s="180"/>
    </row>
    <row r="4" spans="1:8" ht="15.75">
      <c r="A4" s="14" t="s">
        <v>49</v>
      </c>
      <c r="B4" s="186" t="s">
        <v>1</v>
      </c>
      <c r="C4" s="8"/>
      <c r="D4" s="8"/>
      <c r="E4" s="8"/>
      <c r="F4" s="180"/>
      <c r="G4" s="180"/>
      <c r="H4" s="180"/>
    </row>
    <row r="5" spans="1:8" ht="15">
      <c r="A5" s="187" t="s">
        <v>58</v>
      </c>
      <c r="B5" s="188"/>
      <c r="C5" s="189"/>
      <c r="D5" s="190"/>
      <c r="E5" s="180"/>
      <c r="F5" s="180"/>
      <c r="G5" s="180"/>
      <c r="H5" s="180"/>
    </row>
    <row r="6" spans="1:8" ht="15">
      <c r="A6" s="191" t="s">
        <v>427</v>
      </c>
      <c r="B6" s="188"/>
      <c r="C6" s="192"/>
      <c r="D6" s="190"/>
      <c r="E6" s="188"/>
      <c r="F6" s="190"/>
      <c r="G6" s="192"/>
      <c r="H6" s="192"/>
    </row>
    <row r="7" spans="1:8" ht="18">
      <c r="A7" s="191"/>
      <c r="B7" s="193"/>
      <c r="C7" s="194"/>
      <c r="D7" s="195"/>
      <c r="E7" s="193"/>
      <c r="F7" s="196"/>
      <c r="G7" s="194"/>
      <c r="H7" s="194"/>
    </row>
    <row r="8" spans="1:8" ht="27" thickBot="1">
      <c r="A8" s="197" t="s">
        <v>0</v>
      </c>
      <c r="B8" s="198" t="s">
        <v>50</v>
      </c>
      <c r="C8" s="199" t="s">
        <v>51</v>
      </c>
      <c r="D8" s="197" t="s">
        <v>52</v>
      </c>
      <c r="E8" s="198" t="s">
        <v>53</v>
      </c>
      <c r="F8" s="200" t="s">
        <v>54</v>
      </c>
      <c r="G8" s="199" t="s">
        <v>51</v>
      </c>
      <c r="H8" s="201" t="s">
        <v>55</v>
      </c>
    </row>
    <row r="9" spans="1:8" ht="15">
      <c r="A9" s="303"/>
      <c r="B9" s="304"/>
      <c r="C9" s="305"/>
      <c r="D9" s="306" t="s">
        <v>59</v>
      </c>
      <c r="E9" s="306" t="s">
        <v>60</v>
      </c>
      <c r="F9" s="307">
        <v>43819</v>
      </c>
      <c r="G9" s="308">
        <v>169.9</v>
      </c>
      <c r="H9" s="309">
        <f>G9</f>
        <v>169.9</v>
      </c>
    </row>
    <row r="10" spans="1:8" ht="15">
      <c r="A10" s="303"/>
      <c r="B10" s="303"/>
      <c r="C10" s="310"/>
      <c r="D10" s="306" t="s">
        <v>202</v>
      </c>
      <c r="E10" s="306" t="s">
        <v>201</v>
      </c>
      <c r="F10" s="307">
        <v>43857</v>
      </c>
      <c r="G10" s="309">
        <v>1894.41</v>
      </c>
      <c r="H10" s="309">
        <f>G10</f>
        <v>1894.41</v>
      </c>
    </row>
    <row r="11" spans="1:8" ht="15">
      <c r="A11" s="311"/>
      <c r="B11" s="312"/>
      <c r="C11" s="313"/>
      <c r="D11" s="306" t="s">
        <v>203</v>
      </c>
      <c r="E11" s="306" t="s">
        <v>204</v>
      </c>
      <c r="F11" s="307">
        <v>43885</v>
      </c>
      <c r="G11" s="309">
        <v>1565.18</v>
      </c>
      <c r="H11" s="309">
        <f aca="true" t="shared" si="0" ref="H11:H30">G11</f>
        <v>1565.18</v>
      </c>
    </row>
    <row r="12" spans="1:8" ht="15">
      <c r="A12" s="311"/>
      <c r="B12" s="312"/>
      <c r="C12" s="314"/>
      <c r="D12" s="306" t="s">
        <v>206</v>
      </c>
      <c r="E12" s="306" t="s">
        <v>205</v>
      </c>
      <c r="F12" s="307">
        <v>43914</v>
      </c>
      <c r="G12" s="309">
        <v>157.67</v>
      </c>
      <c r="H12" s="309">
        <f t="shared" si="0"/>
        <v>157.67</v>
      </c>
    </row>
    <row r="13" spans="1:8" ht="15">
      <c r="A13" s="315"/>
      <c r="B13" s="316"/>
      <c r="C13" s="314"/>
      <c r="D13" s="306" t="s">
        <v>208</v>
      </c>
      <c r="E13" s="306" t="s">
        <v>207</v>
      </c>
      <c r="F13" s="307">
        <v>43944</v>
      </c>
      <c r="G13" s="309">
        <v>1.21</v>
      </c>
      <c r="H13" s="309">
        <f t="shared" si="0"/>
        <v>1.21</v>
      </c>
    </row>
    <row r="14" spans="1:8" ht="15">
      <c r="A14" s="311"/>
      <c r="B14" s="317"/>
      <c r="C14" s="314"/>
      <c r="D14" s="312" t="s">
        <v>210</v>
      </c>
      <c r="E14" s="306" t="s">
        <v>209</v>
      </c>
      <c r="F14" s="307">
        <v>43977</v>
      </c>
      <c r="G14" s="309">
        <v>3.65</v>
      </c>
      <c r="H14" s="309">
        <f t="shared" si="0"/>
        <v>3.65</v>
      </c>
    </row>
    <row r="15" spans="1:10" ht="15">
      <c r="A15" s="311"/>
      <c r="B15" s="317"/>
      <c r="C15" s="318"/>
      <c r="D15" s="319" t="s">
        <v>212</v>
      </c>
      <c r="E15" s="306" t="s">
        <v>211</v>
      </c>
      <c r="F15" s="307">
        <v>44001</v>
      </c>
      <c r="G15" s="309">
        <v>3.35</v>
      </c>
      <c r="H15" s="309">
        <f t="shared" si="0"/>
        <v>3.35</v>
      </c>
      <c r="I15" t="s">
        <v>236</v>
      </c>
      <c r="J15" t="s">
        <v>237</v>
      </c>
    </row>
    <row r="16" spans="1:11" ht="15">
      <c r="A16" s="311"/>
      <c r="B16" s="317"/>
      <c r="C16" s="318" t="s">
        <v>1</v>
      </c>
      <c r="D16" s="319" t="s">
        <v>214</v>
      </c>
      <c r="E16" s="306" t="s">
        <v>213</v>
      </c>
      <c r="F16" s="307">
        <v>44035</v>
      </c>
      <c r="G16" s="309">
        <v>3</v>
      </c>
      <c r="H16" s="309">
        <f t="shared" si="0"/>
        <v>3</v>
      </c>
      <c r="I16" s="321">
        <f>SUM(H9:H16)</f>
        <v>3798.37</v>
      </c>
      <c r="J16" s="137">
        <v>3783.9599999999996</v>
      </c>
      <c r="K16" s="322">
        <f>J16-I16</f>
        <v>-14.41000000000031</v>
      </c>
    </row>
    <row r="17" spans="1:8" ht="15">
      <c r="A17" s="204"/>
      <c r="B17" s="188"/>
      <c r="C17" s="189"/>
      <c r="D17" s="206" t="s">
        <v>216</v>
      </c>
      <c r="E17" s="202" t="s">
        <v>215</v>
      </c>
      <c r="F17" s="203">
        <v>44063</v>
      </c>
      <c r="G17" s="213">
        <v>1.96</v>
      </c>
      <c r="H17" s="350">
        <f t="shared" si="0"/>
        <v>1.96</v>
      </c>
    </row>
    <row r="18" spans="1:10" ht="15">
      <c r="A18" s="204"/>
      <c r="B18" s="134"/>
      <c r="C18" s="189"/>
      <c r="D18" s="206" t="s">
        <v>220</v>
      </c>
      <c r="E18" s="202" t="s">
        <v>219</v>
      </c>
      <c r="F18" s="203">
        <v>44098</v>
      </c>
      <c r="G18" s="213">
        <v>2.41</v>
      </c>
      <c r="H18" s="350">
        <f t="shared" si="0"/>
        <v>2.41</v>
      </c>
      <c r="J18">
        <v>14.41</v>
      </c>
    </row>
    <row r="19" spans="1:10" ht="15">
      <c r="A19" s="204"/>
      <c r="B19" s="188"/>
      <c r="C19" s="189"/>
      <c r="D19" s="206" t="s">
        <v>222</v>
      </c>
      <c r="E19" s="202" t="s">
        <v>221</v>
      </c>
      <c r="F19" s="203">
        <v>44126</v>
      </c>
      <c r="G19" s="213">
        <v>1.07</v>
      </c>
      <c r="H19" s="350">
        <f t="shared" si="0"/>
        <v>1.07</v>
      </c>
      <c r="J19">
        <v>16.35</v>
      </c>
    </row>
    <row r="20" spans="1:10" ht="15">
      <c r="A20" s="204"/>
      <c r="B20" s="188"/>
      <c r="C20" s="189"/>
      <c r="D20" s="206" t="s">
        <v>223</v>
      </c>
      <c r="E20" s="202" t="s">
        <v>224</v>
      </c>
      <c r="F20" s="203">
        <v>44154</v>
      </c>
      <c r="G20" s="213">
        <v>0.89</v>
      </c>
      <c r="H20" s="350">
        <f t="shared" si="0"/>
        <v>0.89</v>
      </c>
      <c r="J20">
        <f>SUM(J18:J19)</f>
        <v>30.76</v>
      </c>
    </row>
    <row r="21" spans="1:8" ht="15">
      <c r="A21" s="204"/>
      <c r="B21" s="188"/>
      <c r="C21" s="189"/>
      <c r="D21" s="206" t="s">
        <v>59</v>
      </c>
      <c r="E21" s="202" t="s">
        <v>225</v>
      </c>
      <c r="F21" s="203">
        <v>44183</v>
      </c>
      <c r="G21" s="213">
        <v>0.51</v>
      </c>
      <c r="H21" s="350">
        <f t="shared" si="0"/>
        <v>0.51</v>
      </c>
    </row>
    <row r="22" spans="1:8" ht="15">
      <c r="A22" s="204"/>
      <c r="B22" s="188"/>
      <c r="C22" s="189"/>
      <c r="D22" s="190" t="s">
        <v>202</v>
      </c>
      <c r="E22" s="202" t="s">
        <v>226</v>
      </c>
      <c r="F22" s="203">
        <v>44222</v>
      </c>
      <c r="G22" s="213">
        <v>0.28</v>
      </c>
      <c r="H22" s="350">
        <f t="shared" si="0"/>
        <v>0.28</v>
      </c>
    </row>
    <row r="23" spans="1:8" ht="15">
      <c r="A23" s="204"/>
      <c r="B23" s="188"/>
      <c r="C23" s="189"/>
      <c r="D23" s="190" t="s">
        <v>203</v>
      </c>
      <c r="E23" s="202" t="s">
        <v>227</v>
      </c>
      <c r="F23" s="203">
        <v>44250</v>
      </c>
      <c r="G23" s="213">
        <v>0.17</v>
      </c>
      <c r="H23" s="350">
        <f t="shared" si="0"/>
        <v>0.17</v>
      </c>
    </row>
    <row r="24" spans="1:8" ht="15">
      <c r="A24" s="204"/>
      <c r="B24" s="188"/>
      <c r="C24" s="189"/>
      <c r="D24" s="190" t="s">
        <v>206</v>
      </c>
      <c r="E24" s="202" t="s">
        <v>228</v>
      </c>
      <c r="F24" s="203">
        <v>44278</v>
      </c>
      <c r="G24" s="213">
        <v>7.83</v>
      </c>
      <c r="H24" s="350">
        <f t="shared" si="0"/>
        <v>7.83</v>
      </c>
    </row>
    <row r="25" spans="1:8" ht="15">
      <c r="A25" s="204"/>
      <c r="B25" s="188"/>
      <c r="C25" s="189"/>
      <c r="D25" s="190" t="s">
        <v>208</v>
      </c>
      <c r="E25" s="202" t="s">
        <v>229</v>
      </c>
      <c r="F25" s="203">
        <v>44308</v>
      </c>
      <c r="G25" s="213">
        <v>0.48</v>
      </c>
      <c r="H25" s="350">
        <f t="shared" si="0"/>
        <v>0.48</v>
      </c>
    </row>
    <row r="26" spans="1:8" ht="15">
      <c r="A26" s="204"/>
      <c r="B26" s="188"/>
      <c r="C26" s="189"/>
      <c r="D26" s="190" t="s">
        <v>210</v>
      </c>
      <c r="E26" s="202" t="s">
        <v>230</v>
      </c>
      <c r="F26" s="203">
        <v>44336</v>
      </c>
      <c r="G26" s="213">
        <v>0.35</v>
      </c>
      <c r="H26" s="350">
        <f t="shared" si="0"/>
        <v>0.35</v>
      </c>
    </row>
    <row r="27" spans="1:8" ht="15">
      <c r="A27" s="204"/>
      <c r="B27" s="188"/>
      <c r="C27" s="189"/>
      <c r="D27" s="190" t="s">
        <v>212</v>
      </c>
      <c r="E27" s="202" t="s">
        <v>231</v>
      </c>
      <c r="F27" s="203">
        <v>44369</v>
      </c>
      <c r="G27" s="213">
        <v>0.18</v>
      </c>
      <c r="H27" s="350">
        <f t="shared" si="0"/>
        <v>0.18</v>
      </c>
    </row>
    <row r="28" spans="1:14" ht="15">
      <c r="A28" s="204"/>
      <c r="B28" s="188"/>
      <c r="C28" s="189"/>
      <c r="D28" s="190" t="s">
        <v>214</v>
      </c>
      <c r="E28" s="202" t="s">
        <v>232</v>
      </c>
      <c r="F28" s="203">
        <v>44397</v>
      </c>
      <c r="G28" s="213">
        <v>0.22</v>
      </c>
      <c r="H28" s="350">
        <f t="shared" si="0"/>
        <v>0.22</v>
      </c>
      <c r="J28" s="348">
        <f>SUM(H17:H28)</f>
        <v>16.35</v>
      </c>
      <c r="K28" s="349" t="s">
        <v>404</v>
      </c>
      <c r="L28" s="349"/>
      <c r="M28" s="349"/>
      <c r="N28" s="349"/>
    </row>
    <row r="29" spans="1:8" ht="15">
      <c r="A29" s="204"/>
      <c r="B29" s="188"/>
      <c r="C29" s="189"/>
      <c r="D29" s="190" t="s">
        <v>216</v>
      </c>
      <c r="E29" s="202" t="s">
        <v>233</v>
      </c>
      <c r="F29" s="203">
        <v>44427</v>
      </c>
      <c r="G29" s="213">
        <v>0.14</v>
      </c>
      <c r="H29" s="353">
        <f t="shared" si="0"/>
        <v>0.14</v>
      </c>
    </row>
    <row r="30" spans="1:8" ht="15">
      <c r="A30" s="204"/>
      <c r="B30" s="188"/>
      <c r="C30" s="189"/>
      <c r="D30" s="190" t="s">
        <v>220</v>
      </c>
      <c r="E30" s="202" t="s">
        <v>235</v>
      </c>
      <c r="F30" s="203">
        <v>44462</v>
      </c>
      <c r="G30" s="213">
        <v>0.54</v>
      </c>
      <c r="H30" s="353">
        <f t="shared" si="0"/>
        <v>0.54</v>
      </c>
    </row>
    <row r="31" spans="1:8" ht="15">
      <c r="A31" s="204"/>
      <c r="B31" s="188"/>
      <c r="C31" s="189"/>
      <c r="D31" s="190" t="s">
        <v>238</v>
      </c>
      <c r="E31" s="202" t="s">
        <v>239</v>
      </c>
      <c r="F31" s="203">
        <v>44482</v>
      </c>
      <c r="G31" s="354">
        <v>-30.76</v>
      </c>
      <c r="H31" s="354">
        <v>-30.76</v>
      </c>
    </row>
    <row r="32" spans="1:8" ht="15">
      <c r="A32" s="204"/>
      <c r="B32" s="188"/>
      <c r="C32" s="189"/>
      <c r="D32" s="190" t="s">
        <v>222</v>
      </c>
      <c r="E32" s="202" t="s">
        <v>240</v>
      </c>
      <c r="F32" s="203">
        <v>44490</v>
      </c>
      <c r="G32" s="213">
        <v>7.93</v>
      </c>
      <c r="H32" s="353">
        <v>7.93</v>
      </c>
    </row>
    <row r="33" spans="1:8" ht="15">
      <c r="A33" s="204"/>
      <c r="B33" s="188"/>
      <c r="C33" s="189"/>
      <c r="D33" s="190" t="s">
        <v>223</v>
      </c>
      <c r="E33" s="202" t="s">
        <v>241</v>
      </c>
      <c r="F33" s="203">
        <v>44522</v>
      </c>
      <c r="G33" s="213">
        <v>25.67</v>
      </c>
      <c r="H33" s="353">
        <v>25.67</v>
      </c>
    </row>
    <row r="34" spans="1:8" ht="15">
      <c r="A34" s="204"/>
      <c r="B34" s="188"/>
      <c r="C34" s="189"/>
      <c r="D34" s="190" t="s">
        <v>59</v>
      </c>
      <c r="E34" s="202" t="s">
        <v>242</v>
      </c>
      <c r="F34" s="203">
        <v>44546</v>
      </c>
      <c r="G34" s="213">
        <v>3.77</v>
      </c>
      <c r="H34" s="353">
        <v>3.77</v>
      </c>
    </row>
    <row r="35" spans="1:8" ht="15">
      <c r="A35" s="204"/>
      <c r="B35" s="188"/>
      <c r="C35" s="189"/>
      <c r="D35" s="225" t="s">
        <v>202</v>
      </c>
      <c r="E35" s="202" t="s">
        <v>400</v>
      </c>
      <c r="F35" s="346">
        <v>44582</v>
      </c>
      <c r="G35" s="213">
        <v>10.62</v>
      </c>
      <c r="H35" s="353">
        <v>10.62</v>
      </c>
    </row>
    <row r="36" spans="1:8" ht="15">
      <c r="A36" s="204"/>
      <c r="B36" s="188"/>
      <c r="C36" s="345"/>
      <c r="D36" s="225" t="s">
        <v>203</v>
      </c>
      <c r="E36" s="202" t="s">
        <v>401</v>
      </c>
      <c r="F36" s="203">
        <v>44608</v>
      </c>
      <c r="G36" s="213">
        <v>61.58</v>
      </c>
      <c r="H36" s="353">
        <v>61.58</v>
      </c>
    </row>
    <row r="37" spans="1:8" ht="15">
      <c r="A37" s="204"/>
      <c r="B37" s="188"/>
      <c r="C37" s="345"/>
      <c r="D37" s="225" t="s">
        <v>206</v>
      </c>
      <c r="E37" s="202" t="s">
        <v>402</v>
      </c>
      <c r="F37" s="203">
        <v>44642</v>
      </c>
      <c r="G37" s="213">
        <v>86.56</v>
      </c>
      <c r="H37" s="353">
        <v>86.56</v>
      </c>
    </row>
    <row r="38" spans="1:12" ht="15">
      <c r="A38" s="204"/>
      <c r="B38" s="188"/>
      <c r="C38" s="345"/>
      <c r="D38" s="225" t="s">
        <v>208</v>
      </c>
      <c r="E38" s="202" t="s">
        <v>403</v>
      </c>
      <c r="F38" s="203">
        <v>44676</v>
      </c>
      <c r="G38" s="213">
        <v>1.54</v>
      </c>
      <c r="H38" s="353">
        <v>1.54</v>
      </c>
      <c r="J38" s="351">
        <f>SUM(H32:H38)+H30+H29</f>
        <v>198.34999999999997</v>
      </c>
      <c r="K38" s="352" t="s">
        <v>405</v>
      </c>
      <c r="L38" s="352"/>
    </row>
    <row r="39" spans="1:8" ht="15">
      <c r="A39" s="204"/>
      <c r="B39" s="188"/>
      <c r="C39" s="345"/>
      <c r="D39" s="225" t="s">
        <v>220</v>
      </c>
      <c r="E39" s="202" t="s">
        <v>406</v>
      </c>
      <c r="F39" s="203">
        <v>44827</v>
      </c>
      <c r="G39" s="213">
        <v>0.08</v>
      </c>
      <c r="H39" s="366">
        <v>0.08</v>
      </c>
    </row>
    <row r="40" spans="1:8" ht="15">
      <c r="A40" s="204"/>
      <c r="B40" s="188"/>
      <c r="C40" s="345"/>
      <c r="D40" s="225" t="s">
        <v>407</v>
      </c>
      <c r="E40" s="202" t="s">
        <v>408</v>
      </c>
      <c r="F40" s="203">
        <v>44839</v>
      </c>
      <c r="G40" s="354">
        <v>-198.35</v>
      </c>
      <c r="H40" s="373">
        <v>-198.35</v>
      </c>
    </row>
    <row r="41" spans="1:8" ht="15">
      <c r="A41" s="204"/>
      <c r="B41" s="188"/>
      <c r="C41" s="345"/>
      <c r="D41" s="225" t="s">
        <v>222</v>
      </c>
      <c r="E41" s="202" t="s">
        <v>409</v>
      </c>
      <c r="F41" s="203">
        <v>44854</v>
      </c>
      <c r="G41" s="213">
        <v>0.27</v>
      </c>
      <c r="H41" s="366">
        <v>0.27</v>
      </c>
    </row>
    <row r="42" spans="1:8" ht="15">
      <c r="A42" s="204"/>
      <c r="B42" s="188"/>
      <c r="C42" s="345"/>
      <c r="D42" s="225" t="s">
        <v>223</v>
      </c>
      <c r="E42" s="202" t="s">
        <v>410</v>
      </c>
      <c r="F42" s="203" t="s">
        <v>411</v>
      </c>
      <c r="G42" s="213">
        <v>0.27</v>
      </c>
      <c r="H42" s="366">
        <v>0.27</v>
      </c>
    </row>
    <row r="43" spans="1:8" ht="15">
      <c r="A43" s="204"/>
      <c r="B43" s="188"/>
      <c r="C43" s="345"/>
      <c r="D43" s="225" t="s">
        <v>59</v>
      </c>
      <c r="E43" s="202" t="s">
        <v>412</v>
      </c>
      <c r="F43" s="203">
        <v>44914</v>
      </c>
      <c r="G43" s="213">
        <v>492.64</v>
      </c>
      <c r="H43" s="366">
        <v>492.64</v>
      </c>
    </row>
    <row r="44" spans="1:8" ht="15">
      <c r="A44" s="204"/>
      <c r="B44" s="188"/>
      <c r="C44" s="345"/>
      <c r="D44" s="225" t="s">
        <v>202</v>
      </c>
      <c r="E44" s="202" t="s">
        <v>413</v>
      </c>
      <c r="F44" s="203">
        <v>44949</v>
      </c>
      <c r="G44" s="213">
        <v>2333.7</v>
      </c>
      <c r="H44" s="370">
        <v>2333.7</v>
      </c>
    </row>
    <row r="45" spans="1:8" ht="15">
      <c r="A45" s="204"/>
      <c r="B45" s="188"/>
      <c r="C45" s="345"/>
      <c r="D45" s="225" t="s">
        <v>202</v>
      </c>
      <c r="E45" s="202" t="s">
        <v>414</v>
      </c>
      <c r="F45" s="203">
        <v>44949</v>
      </c>
      <c r="G45" s="354">
        <v>-2333.7</v>
      </c>
      <c r="H45" s="373">
        <v>-2333.7</v>
      </c>
    </row>
    <row r="46" spans="1:8" ht="15">
      <c r="A46" s="204"/>
      <c r="B46" s="188"/>
      <c r="C46" s="345"/>
      <c r="D46" s="225" t="s">
        <v>202</v>
      </c>
      <c r="E46" s="202" t="s">
        <v>415</v>
      </c>
      <c r="F46" s="203">
        <v>44950</v>
      </c>
      <c r="G46" s="213">
        <v>2333.7</v>
      </c>
      <c r="H46" s="366">
        <v>2333.7</v>
      </c>
    </row>
    <row r="47" spans="1:8" ht="15">
      <c r="A47" s="204"/>
      <c r="B47" s="188"/>
      <c r="C47" s="345"/>
      <c r="D47" s="225" t="s">
        <v>203</v>
      </c>
      <c r="E47" s="202" t="s">
        <v>416</v>
      </c>
      <c r="F47" s="203">
        <v>44981</v>
      </c>
      <c r="G47" s="213">
        <v>558.28</v>
      </c>
      <c r="H47" s="366">
        <v>558.28</v>
      </c>
    </row>
    <row r="48" spans="1:8" ht="15">
      <c r="A48" s="204"/>
      <c r="B48" s="188"/>
      <c r="C48" s="345"/>
      <c r="D48" s="225" t="s">
        <v>206</v>
      </c>
      <c r="E48" s="202" t="s">
        <v>417</v>
      </c>
      <c r="F48" s="203">
        <v>45008</v>
      </c>
      <c r="G48" s="213">
        <v>36.59</v>
      </c>
      <c r="H48" s="366">
        <v>36.59</v>
      </c>
    </row>
    <row r="49" spans="1:8" ht="15">
      <c r="A49" s="204"/>
      <c r="B49" s="188"/>
      <c r="C49" s="345"/>
      <c r="D49" s="225" t="s">
        <v>208</v>
      </c>
      <c r="E49" s="202" t="s">
        <v>418</v>
      </c>
      <c r="F49" s="203">
        <v>45044</v>
      </c>
      <c r="G49" s="213">
        <v>8.76</v>
      </c>
      <c r="H49" s="367">
        <v>8.76</v>
      </c>
    </row>
    <row r="50" spans="1:8" ht="15">
      <c r="A50" s="204"/>
      <c r="B50" s="188"/>
      <c r="C50" s="345"/>
      <c r="D50" s="225" t="s">
        <v>210</v>
      </c>
      <c r="E50" s="202" t="s">
        <v>419</v>
      </c>
      <c r="F50" s="203">
        <v>45077</v>
      </c>
      <c r="G50" s="213">
        <v>11.1</v>
      </c>
      <c r="H50" s="366">
        <v>11.1</v>
      </c>
    </row>
    <row r="51" spans="1:8" ht="15">
      <c r="A51" s="204"/>
      <c r="B51" s="188"/>
      <c r="C51" s="345"/>
      <c r="D51" s="225" t="s">
        <v>212</v>
      </c>
      <c r="E51" s="202" t="s">
        <v>420</v>
      </c>
      <c r="F51" s="203">
        <v>45105</v>
      </c>
      <c r="G51" s="213">
        <v>9.81</v>
      </c>
      <c r="H51" s="366">
        <v>9.81</v>
      </c>
    </row>
    <row r="52" spans="1:12" ht="15">
      <c r="A52" s="204"/>
      <c r="B52" s="188"/>
      <c r="C52" s="345"/>
      <c r="D52" s="225" t="s">
        <v>214</v>
      </c>
      <c r="E52" s="323" t="s">
        <v>422</v>
      </c>
      <c r="F52" s="203">
        <v>45135</v>
      </c>
      <c r="G52" s="213">
        <v>11</v>
      </c>
      <c r="H52" s="366">
        <v>11</v>
      </c>
      <c r="J52" s="368">
        <f>SUM(H39+H41+H42+H43+H46+H47+H48+H49+H50+H51+H52)</f>
        <v>3462.5</v>
      </c>
      <c r="K52" s="369" t="s">
        <v>421</v>
      </c>
      <c r="L52" s="369"/>
    </row>
    <row r="53" spans="1:12" ht="15">
      <c r="A53" s="204"/>
      <c r="B53" s="188"/>
      <c r="C53" s="345"/>
      <c r="D53" s="225" t="s">
        <v>216</v>
      </c>
      <c r="E53" s="323" t="s">
        <v>423</v>
      </c>
      <c r="F53" s="203">
        <v>45169</v>
      </c>
      <c r="G53" s="213">
        <v>11.74</v>
      </c>
      <c r="H53" s="374">
        <v>11.74</v>
      </c>
      <c r="J53" s="371"/>
      <c r="K53" s="372"/>
      <c r="L53" s="372"/>
    </row>
    <row r="54" spans="1:12" ht="15">
      <c r="A54" s="204"/>
      <c r="B54" s="188"/>
      <c r="C54" s="345"/>
      <c r="D54" s="225" t="s">
        <v>429</v>
      </c>
      <c r="E54" s="202" t="s">
        <v>430</v>
      </c>
      <c r="F54" s="203">
        <v>45181</v>
      </c>
      <c r="G54" s="354">
        <v>-3462.5</v>
      </c>
      <c r="H54" s="354">
        <v>-3462.5</v>
      </c>
      <c r="J54" s="371"/>
      <c r="K54" s="372"/>
      <c r="L54" s="372"/>
    </row>
    <row r="55" spans="1:12" ht="15">
      <c r="A55" s="204"/>
      <c r="B55" s="188"/>
      <c r="C55" s="345"/>
      <c r="D55" s="225" t="s">
        <v>220</v>
      </c>
      <c r="E55" s="323" t="s">
        <v>431</v>
      </c>
      <c r="F55" s="203">
        <v>45197</v>
      </c>
      <c r="G55" s="213">
        <v>12.96</v>
      </c>
      <c r="H55" s="374">
        <v>12.96</v>
      </c>
      <c r="J55" s="371"/>
      <c r="K55" s="372"/>
      <c r="L55" s="372"/>
    </row>
    <row r="56" spans="1:12" ht="15">
      <c r="A56" s="204"/>
      <c r="B56" s="188"/>
      <c r="C56" s="345"/>
      <c r="D56" s="225" t="s">
        <v>222</v>
      </c>
      <c r="E56" s="323" t="s">
        <v>432</v>
      </c>
      <c r="F56" s="203">
        <v>45219</v>
      </c>
      <c r="G56" s="213">
        <v>13.24</v>
      </c>
      <c r="H56" s="374">
        <v>13.24</v>
      </c>
      <c r="J56" s="371"/>
      <c r="K56" s="372"/>
      <c r="L56" s="372"/>
    </row>
    <row r="57" spans="1:12" ht="15">
      <c r="A57" s="204"/>
      <c r="B57" s="188"/>
      <c r="C57" s="345"/>
      <c r="D57" s="225" t="s">
        <v>223</v>
      </c>
      <c r="E57" s="323" t="s">
        <v>433</v>
      </c>
      <c r="F57" s="203">
        <v>45250</v>
      </c>
      <c r="G57" s="213">
        <v>2578.86</v>
      </c>
      <c r="H57" s="374">
        <v>2578.86</v>
      </c>
      <c r="J57" s="371"/>
      <c r="K57" s="372"/>
      <c r="L57" s="372"/>
    </row>
    <row r="58" spans="1:12" ht="15">
      <c r="A58" s="204"/>
      <c r="B58" s="188"/>
      <c r="C58" s="345"/>
      <c r="D58" s="225" t="s">
        <v>59</v>
      </c>
      <c r="E58" s="323" t="s">
        <v>436</v>
      </c>
      <c r="F58" s="203">
        <v>45280</v>
      </c>
      <c r="G58" s="213">
        <v>3439.01</v>
      </c>
      <c r="H58" s="374">
        <v>3439.01</v>
      </c>
      <c r="J58" s="371"/>
      <c r="K58" s="372"/>
      <c r="L58" s="372"/>
    </row>
    <row r="59" spans="1:12" ht="15">
      <c r="A59" s="204"/>
      <c r="B59" s="188"/>
      <c r="C59" s="345"/>
      <c r="D59" s="225" t="s">
        <v>202</v>
      </c>
      <c r="E59" s="323" t="s">
        <v>435</v>
      </c>
      <c r="F59" s="203">
        <v>45321</v>
      </c>
      <c r="G59" s="213">
        <v>2690.97</v>
      </c>
      <c r="H59" s="374">
        <v>2690.97</v>
      </c>
      <c r="J59" s="371"/>
      <c r="K59" s="372"/>
      <c r="L59" s="372"/>
    </row>
    <row r="60" spans="1:12" ht="15">
      <c r="A60" s="204"/>
      <c r="B60" s="188"/>
      <c r="C60" s="345"/>
      <c r="D60" s="225" t="s">
        <v>203</v>
      </c>
      <c r="E60" s="323" t="s">
        <v>437</v>
      </c>
      <c r="F60" s="203">
        <v>45350</v>
      </c>
      <c r="G60" s="213">
        <v>944.16</v>
      </c>
      <c r="H60" s="374">
        <v>944.16</v>
      </c>
      <c r="J60" s="371"/>
      <c r="K60" s="372"/>
      <c r="L60" s="372"/>
    </row>
    <row r="61" spans="1:12" ht="15">
      <c r="A61" s="204"/>
      <c r="B61" s="188"/>
      <c r="C61" s="345"/>
      <c r="D61" s="225" t="s">
        <v>206</v>
      </c>
      <c r="E61" s="323" t="s">
        <v>438</v>
      </c>
      <c r="F61" s="203">
        <v>45379</v>
      </c>
      <c r="G61" s="213">
        <v>30.53</v>
      </c>
      <c r="H61" s="374">
        <v>30.53</v>
      </c>
      <c r="J61" s="371"/>
      <c r="K61" s="372"/>
      <c r="L61" s="372"/>
    </row>
    <row r="62" spans="1:12" ht="15">
      <c r="A62" s="204"/>
      <c r="B62" s="188"/>
      <c r="C62" s="345"/>
      <c r="D62" s="225" t="s">
        <v>208</v>
      </c>
      <c r="E62" s="323" t="s">
        <v>439</v>
      </c>
      <c r="F62" s="203">
        <v>45412</v>
      </c>
      <c r="G62" s="213">
        <v>33.01</v>
      </c>
      <c r="H62" s="374">
        <v>33.01</v>
      </c>
      <c r="J62" s="371"/>
      <c r="K62" s="372"/>
      <c r="L62" s="372"/>
    </row>
    <row r="63" spans="1:12" ht="15">
      <c r="A63" s="204"/>
      <c r="B63" s="188"/>
      <c r="C63" s="345"/>
      <c r="D63" s="225" t="s">
        <v>210</v>
      </c>
      <c r="E63" s="323" t="s">
        <v>440</v>
      </c>
      <c r="F63" s="203">
        <v>45436</v>
      </c>
      <c r="G63" s="213">
        <v>41.34</v>
      </c>
      <c r="H63" s="374">
        <v>41.34</v>
      </c>
      <c r="J63" s="371"/>
      <c r="K63" s="372"/>
      <c r="L63" s="372"/>
    </row>
    <row r="64" spans="1:12" ht="15">
      <c r="A64" s="204"/>
      <c r="B64" s="188"/>
      <c r="C64" s="345"/>
      <c r="D64" s="225" t="s">
        <v>212</v>
      </c>
      <c r="E64" s="377"/>
      <c r="F64" s="203"/>
      <c r="G64" s="213"/>
      <c r="H64" s="374"/>
      <c r="J64" s="371"/>
      <c r="K64" s="372"/>
      <c r="L64" s="372"/>
    </row>
    <row r="65" spans="1:12" ht="13.5" customHeight="1">
      <c r="A65" s="204"/>
      <c r="B65" s="188"/>
      <c r="C65" s="345"/>
      <c r="D65" s="225" t="s">
        <v>214</v>
      </c>
      <c r="E65" s="323"/>
      <c r="F65" s="203"/>
      <c r="G65" s="213"/>
      <c r="H65" s="374"/>
      <c r="J65" s="375">
        <f>SUM(H55:H65)+H53</f>
        <v>9795.82</v>
      </c>
      <c r="K65" s="376" t="s">
        <v>434</v>
      </c>
      <c r="L65" s="376"/>
    </row>
    <row r="66" spans="1:12" ht="15">
      <c r="A66" s="204"/>
      <c r="B66" s="188"/>
      <c r="C66" s="345"/>
      <c r="D66" s="225"/>
      <c r="E66" s="323"/>
      <c r="F66" s="203"/>
      <c r="G66" s="213"/>
      <c r="H66" s="213"/>
      <c r="J66" s="371"/>
      <c r="K66" s="372"/>
      <c r="L66" s="372"/>
    </row>
    <row r="67" spans="1:12" ht="15">
      <c r="A67" s="204"/>
      <c r="B67" s="188"/>
      <c r="C67" s="345"/>
      <c r="D67" s="225"/>
      <c r="E67" s="323"/>
      <c r="F67" s="203"/>
      <c r="G67" s="213"/>
      <c r="H67" s="213"/>
      <c r="J67" s="371"/>
      <c r="K67" s="372"/>
      <c r="L67" s="372"/>
    </row>
    <row r="68" spans="1:12" ht="15">
      <c r="A68" s="204"/>
      <c r="B68" s="188"/>
      <c r="C68" s="345"/>
      <c r="D68" s="225"/>
      <c r="E68" s="323"/>
      <c r="F68" s="203"/>
      <c r="G68" s="213"/>
      <c r="H68" s="213"/>
      <c r="J68" s="371"/>
      <c r="K68" s="372"/>
      <c r="L68" s="372"/>
    </row>
    <row r="69" spans="1:12" ht="15">
      <c r="A69" s="204"/>
      <c r="B69" s="188"/>
      <c r="C69" s="345"/>
      <c r="D69" s="225"/>
      <c r="E69" s="323"/>
      <c r="F69" s="203"/>
      <c r="G69" s="213"/>
      <c r="H69" s="213"/>
      <c r="J69" s="371"/>
      <c r="K69" s="372"/>
      <c r="L69" s="372"/>
    </row>
    <row r="70" spans="1:12" ht="15">
      <c r="A70" s="204"/>
      <c r="B70" s="188"/>
      <c r="C70" s="345"/>
      <c r="D70" s="225"/>
      <c r="E70" s="323"/>
      <c r="F70" s="203"/>
      <c r="G70" s="213"/>
      <c r="H70" s="213"/>
      <c r="J70" s="371"/>
      <c r="K70" s="372"/>
      <c r="L70" s="372"/>
    </row>
    <row r="71" spans="1:12" ht="15">
      <c r="A71" s="204"/>
      <c r="B71" s="188"/>
      <c r="C71" s="345"/>
      <c r="D71" s="225"/>
      <c r="E71" s="202"/>
      <c r="F71" s="203"/>
      <c r="G71" s="354"/>
      <c r="H71" s="354"/>
      <c r="J71" s="371"/>
      <c r="K71" s="372"/>
      <c r="L71" s="372"/>
    </row>
    <row r="72" spans="1:8" ht="15">
      <c r="A72" s="204"/>
      <c r="B72" s="188"/>
      <c r="C72" s="345"/>
      <c r="D72" s="225"/>
      <c r="E72" s="202"/>
      <c r="F72" s="203"/>
      <c r="G72" s="213"/>
      <c r="H72" s="213"/>
    </row>
    <row r="73" spans="1:8" ht="15">
      <c r="A73" s="204"/>
      <c r="B73" s="188"/>
      <c r="C73" s="189"/>
      <c r="D73" s="190"/>
      <c r="E73" s="323"/>
      <c r="F73" s="203"/>
      <c r="G73" s="213"/>
      <c r="H73" s="213"/>
    </row>
    <row r="74" spans="1:8" ht="15.75" thickBot="1">
      <c r="A74" s="207"/>
      <c r="B74" s="208" t="s">
        <v>56</v>
      </c>
      <c r="C74" s="209">
        <f>SUM(C9:C33)</f>
        <v>0</v>
      </c>
      <c r="D74" s="210" t="s">
        <v>57</v>
      </c>
      <c r="E74" s="211"/>
      <c r="F74" s="212"/>
      <c r="G74" s="209">
        <f>SUM(G9:G73)</f>
        <v>13579.78</v>
      </c>
      <c r="H74" s="209">
        <f>SUM(H9:H73)</f>
        <v>13579.78</v>
      </c>
    </row>
    <row r="75" ht="15.75" thickTop="1"/>
    <row r="79" ht="15">
      <c r="E79" s="347"/>
    </row>
  </sheetData>
  <sheetProtection/>
  <printOptions/>
  <pageMargins left="0.25" right="0.25" top="0.75" bottom="0.75" header="0.3" footer="0.3"/>
  <pageSetup fitToHeight="1" fitToWidth="1" horizontalDpi="600" verticalDpi="6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27"/>
  <sheetViews>
    <sheetView workbookViewId="0" topLeftCell="A13">
      <selection activeCell="K26" sqref="K26"/>
    </sheetView>
  </sheetViews>
  <sheetFormatPr defaultColWidth="11.28125" defaultRowHeight="15"/>
  <cols>
    <col min="1" max="1" width="3.57421875" style="17" customWidth="1"/>
    <col min="2" max="2" width="25.00390625" style="20" customWidth="1"/>
    <col min="3" max="3" width="17.28125" style="20" customWidth="1"/>
    <col min="4" max="4" width="17.00390625" style="19" customWidth="1"/>
    <col min="5" max="5" width="13.140625" style="19" bestFit="1" customWidth="1"/>
    <col min="6" max="6" width="16.28125" style="19" customWidth="1"/>
    <col min="7" max="7" width="16.140625" style="19" bestFit="1" customWidth="1"/>
    <col min="8" max="16384" width="11.28125" style="20" customWidth="1"/>
  </cols>
  <sheetData>
    <row r="1" spans="2:3" ht="15.75">
      <c r="B1" s="18"/>
      <c r="C1" s="16"/>
    </row>
    <row r="2" ht="15.75">
      <c r="B2" s="21"/>
    </row>
    <row r="3" spans="2:5" ht="15.75">
      <c r="B3" s="22"/>
      <c r="E3" s="23"/>
    </row>
    <row r="4" spans="2:3" ht="15.75">
      <c r="B4" s="24"/>
      <c r="C4" s="25"/>
    </row>
    <row r="5" ht="15.75">
      <c r="B5" s="26"/>
    </row>
    <row r="6" spans="1:7" s="32" customFormat="1" ht="15.75">
      <c r="A6" s="27"/>
      <c r="B6" s="28"/>
      <c r="C6" s="29"/>
      <c r="D6" s="30"/>
      <c r="E6" s="31"/>
      <c r="F6" s="31"/>
      <c r="G6" s="31"/>
    </row>
    <row r="7" spans="2:7" s="17" customFormat="1" ht="26.25" customHeight="1" thickBot="1">
      <c r="B7" s="33"/>
      <c r="C7" s="34"/>
      <c r="D7" s="35"/>
      <c r="E7" s="36"/>
      <c r="F7" s="37"/>
      <c r="G7" s="37"/>
    </row>
    <row r="8" spans="2:7" ht="27.75" customHeight="1">
      <c r="B8" s="17"/>
      <c r="C8" s="38"/>
      <c r="D8" s="93"/>
      <c r="E8" s="93"/>
      <c r="F8" s="93"/>
      <c r="G8" s="39"/>
    </row>
    <row r="9" spans="3:7" ht="12.75">
      <c r="C9" s="94"/>
      <c r="D9" s="40"/>
      <c r="E9" s="40"/>
      <c r="F9" s="40"/>
      <c r="G9" s="39"/>
    </row>
    <row r="10" spans="3:7" ht="12.75">
      <c r="C10" s="94"/>
      <c r="D10" s="93"/>
      <c r="E10" s="93"/>
      <c r="F10" s="93"/>
      <c r="G10" s="39"/>
    </row>
    <row r="11" spans="3:7" ht="12.75">
      <c r="C11" s="94"/>
      <c r="D11" s="93"/>
      <c r="E11" s="93"/>
      <c r="F11" s="93"/>
      <c r="G11" s="39"/>
    </row>
    <row r="12" spans="3:7" ht="12.75">
      <c r="C12" s="94"/>
      <c r="D12" s="93"/>
      <c r="E12" s="93"/>
      <c r="F12" s="93"/>
      <c r="G12" s="39"/>
    </row>
    <row r="13" spans="3:7" ht="12.75">
      <c r="C13" s="40"/>
      <c r="D13" s="91"/>
      <c r="E13" s="91"/>
      <c r="F13" s="93"/>
      <c r="G13" s="39"/>
    </row>
    <row r="14" spans="3:7" ht="12.75">
      <c r="C14" s="40"/>
      <c r="D14" s="91"/>
      <c r="E14" s="91"/>
      <c r="F14" s="93"/>
      <c r="G14" s="39"/>
    </row>
    <row r="15" spans="1:7" s="32" customFormat="1" ht="12.75" customHeight="1">
      <c r="A15" s="27"/>
      <c r="B15" s="42"/>
      <c r="C15" s="42"/>
      <c r="D15" s="43"/>
      <c r="E15" s="43"/>
      <c r="F15" s="43"/>
      <c r="G15" s="43"/>
    </row>
    <row r="16" spans="1:7" s="32" customFormat="1" ht="12.75" customHeight="1">
      <c r="A16" s="27"/>
      <c r="B16" s="42"/>
      <c r="C16" s="42"/>
      <c r="D16" s="43"/>
      <c r="E16" s="43"/>
      <c r="F16" s="43"/>
      <c r="G16" s="43"/>
    </row>
    <row r="17" spans="2:8" s="44" customFormat="1" ht="24" customHeight="1" thickBot="1">
      <c r="B17" s="45"/>
      <c r="C17" s="46"/>
      <c r="D17" s="46"/>
      <c r="E17" s="46"/>
      <c r="F17" s="46"/>
      <c r="G17" s="46"/>
      <c r="H17" s="47"/>
    </row>
    <row r="18" spans="1:7" s="32" customFormat="1" ht="12.75" customHeight="1" thickTop="1">
      <c r="A18" s="27"/>
      <c r="B18" s="20"/>
      <c r="C18" s="20"/>
      <c r="D18" s="43"/>
      <c r="E18" s="43"/>
      <c r="F18" s="43"/>
      <c r="G18" s="43"/>
    </row>
    <row r="19" spans="1:7" s="32" customFormat="1" ht="12.75" customHeight="1">
      <c r="A19" s="27"/>
      <c r="B19" s="20"/>
      <c r="C19" s="20"/>
      <c r="D19" s="43"/>
      <c r="E19" s="43"/>
      <c r="F19" s="43"/>
      <c r="G19" s="43"/>
    </row>
    <row r="20" spans="1:7" s="32" customFormat="1" ht="12.75" customHeight="1">
      <c r="A20" s="27"/>
      <c r="B20" s="20"/>
      <c r="C20" s="20"/>
      <c r="D20" s="43"/>
      <c r="E20" s="43"/>
      <c r="F20" s="43"/>
      <c r="G20" s="43"/>
    </row>
    <row r="21" spans="1:7" s="32" customFormat="1" ht="12.75" customHeight="1">
      <c r="A21" s="27"/>
      <c r="B21" s="20"/>
      <c r="C21" s="20"/>
      <c r="D21" s="43"/>
      <c r="E21" s="43"/>
      <c r="F21" s="43"/>
      <c r="G21" s="43"/>
    </row>
    <row r="22" spans="1:7" s="32" customFormat="1" ht="12.75" customHeight="1">
      <c r="A22" s="27"/>
      <c r="B22" s="20"/>
      <c r="C22" s="20"/>
      <c r="D22" s="43"/>
      <c r="E22" s="43"/>
      <c r="F22" s="43"/>
      <c r="G22" s="43"/>
    </row>
    <row r="23" spans="1:7" s="32" customFormat="1" ht="12.75" customHeight="1">
      <c r="A23" s="27"/>
      <c r="B23" s="20"/>
      <c r="C23" s="20"/>
      <c r="D23" s="43"/>
      <c r="E23" s="43"/>
      <c r="F23" s="43"/>
      <c r="G23" s="43"/>
    </row>
    <row r="24" spans="1:7" s="32" customFormat="1" ht="12.75" customHeight="1">
      <c r="A24" s="27"/>
      <c r="B24" s="20"/>
      <c r="C24" s="20"/>
      <c r="D24" s="43"/>
      <c r="E24" s="43"/>
      <c r="F24" s="43"/>
      <c r="G24" s="43"/>
    </row>
    <row r="25" spans="1:7" s="32" customFormat="1" ht="12.75" customHeight="1">
      <c r="A25" s="27"/>
      <c r="B25" s="20"/>
      <c r="C25" s="20"/>
      <c r="D25" s="43"/>
      <c r="E25" s="43"/>
      <c r="F25" s="43"/>
      <c r="G25" s="43"/>
    </row>
    <row r="26" ht="12.75">
      <c r="D26" s="134"/>
    </row>
    <row r="27" ht="12.75">
      <c r="D27" s="134"/>
    </row>
    <row r="28" ht="12.75"/>
    <row r="29" ht="12.75"/>
    <row r="30" ht="12.75"/>
    <row r="31" ht="12.75"/>
    <row r="32" ht="12.75"/>
    <row r="33" ht="12.75"/>
    <row r="34" ht="12.75"/>
    <row r="35" ht="12.75"/>
  </sheetData>
  <sheetProtection/>
  <printOptions/>
  <pageMargins left="0" right="0" top="0.75" bottom="0.75" header="0.05" footer="0.3"/>
  <pageSetup fitToHeight="0" fitToWidth="1" horizontalDpi="600" verticalDpi="600" orientation="portrait" scale="86" r:id="rId2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626"/>
  <sheetViews>
    <sheetView workbookViewId="0" topLeftCell="A1">
      <selection activeCell="L31" sqref="L31"/>
    </sheetView>
  </sheetViews>
  <sheetFormatPr defaultColWidth="11.28125" defaultRowHeight="15"/>
  <cols>
    <col min="1" max="1" width="24.8515625" style="75" customWidth="1"/>
    <col min="2" max="2" width="9.140625" style="76" customWidth="1"/>
    <col min="3" max="3" width="25.00390625" style="77" bestFit="1" customWidth="1"/>
    <col min="4" max="4" width="14.28125" style="68" customWidth="1"/>
    <col min="5" max="5" width="13.57421875" style="79" customWidth="1"/>
    <col min="6" max="6" width="12.28125" style="79" customWidth="1"/>
    <col min="7" max="7" width="10.57421875" style="79" customWidth="1"/>
    <col min="8" max="8" width="10.57421875" style="68" bestFit="1" customWidth="1"/>
    <col min="9" max="16384" width="11.28125" style="68" customWidth="1"/>
  </cols>
  <sheetData>
    <row r="1" spans="1:7" s="49" customFormat="1" ht="15.75">
      <c r="A1" s="18"/>
      <c r="B1" s="16"/>
      <c r="C1" s="19"/>
      <c r="D1" s="19"/>
      <c r="E1" s="19"/>
      <c r="F1" s="48"/>
      <c r="G1" s="48"/>
    </row>
    <row r="2" spans="1:7" s="49" customFormat="1" ht="15.75">
      <c r="A2" s="21"/>
      <c r="B2" s="20"/>
      <c r="C2" s="19"/>
      <c r="D2" s="19"/>
      <c r="E2" s="19"/>
      <c r="F2" s="48"/>
      <c r="G2" s="48"/>
    </row>
    <row r="3" spans="1:7" s="49" customFormat="1" ht="15.75">
      <c r="A3" s="22"/>
      <c r="B3" s="20"/>
      <c r="C3" s="19"/>
      <c r="D3" s="23"/>
      <c r="E3" s="19"/>
      <c r="F3" s="48"/>
      <c r="G3" s="48"/>
    </row>
    <row r="4" spans="1:7" s="49" customFormat="1" ht="15.75">
      <c r="A4" s="14"/>
      <c r="B4" s="80"/>
      <c r="C4" s="52"/>
      <c r="D4" s="53"/>
      <c r="E4" s="54"/>
      <c r="F4" s="48"/>
      <c r="G4" s="48"/>
    </row>
    <row r="5" spans="1:8" s="49" customFormat="1" ht="15.75">
      <c r="A5" s="4"/>
      <c r="B5" s="55"/>
      <c r="C5" s="56"/>
      <c r="D5" s="81"/>
      <c r="E5" s="57"/>
      <c r="F5" s="58"/>
      <c r="G5" s="59"/>
      <c r="H5" s="55"/>
    </row>
    <row r="6" spans="1:8" s="49" customFormat="1" ht="15.75">
      <c r="A6" s="28"/>
      <c r="B6" s="26"/>
      <c r="C6" s="60"/>
      <c r="D6" s="161"/>
      <c r="E6" s="82"/>
      <c r="F6" s="83"/>
      <c r="G6" s="59"/>
      <c r="H6" s="55"/>
    </row>
    <row r="7" spans="2:8" s="49" customFormat="1" ht="15.75">
      <c r="B7" s="61"/>
      <c r="C7" s="61"/>
      <c r="E7" s="84"/>
      <c r="F7" s="85"/>
      <c r="G7" s="59"/>
      <c r="H7" s="55"/>
    </row>
    <row r="8" spans="1:8" s="49" customFormat="1" ht="16.5" thickBot="1">
      <c r="A8" s="86"/>
      <c r="B8" s="87"/>
      <c r="C8" s="88"/>
      <c r="D8" s="89"/>
      <c r="E8" s="89"/>
      <c r="F8" s="89"/>
      <c r="G8" s="89"/>
      <c r="H8" s="89"/>
    </row>
    <row r="9" spans="1:8" ht="12.75">
      <c r="A9" s="63"/>
      <c r="B9" s="64"/>
      <c r="C9" s="72"/>
      <c r="D9" s="66"/>
      <c r="E9" s="66"/>
      <c r="F9" s="67"/>
      <c r="G9" s="67"/>
      <c r="H9" s="67"/>
    </row>
    <row r="10" spans="1:8" ht="12.75">
      <c r="A10" s="15"/>
      <c r="B10" s="7"/>
      <c r="C10" s="72"/>
      <c r="D10" s="66"/>
      <c r="E10" s="66"/>
      <c r="F10" s="70"/>
      <c r="G10" s="67"/>
      <c r="H10" s="67"/>
    </row>
    <row r="11" spans="1:8" ht="12.75">
      <c r="A11" s="69"/>
      <c r="B11" s="64"/>
      <c r="C11" s="72"/>
      <c r="D11" s="66"/>
      <c r="E11" s="66"/>
      <c r="F11" s="70"/>
      <c r="G11" s="67"/>
      <c r="H11" s="67"/>
    </row>
    <row r="12" spans="1:8" ht="12.75">
      <c r="A12" s="69"/>
      <c r="B12" s="64"/>
      <c r="C12" s="72"/>
      <c r="D12" s="66"/>
      <c r="E12" s="66"/>
      <c r="F12" s="70"/>
      <c r="G12" s="67"/>
      <c r="H12" s="67"/>
    </row>
    <row r="13" spans="1:8" ht="12.75">
      <c r="A13" s="69"/>
      <c r="B13" s="64"/>
      <c r="C13" s="72"/>
      <c r="D13" s="66"/>
      <c r="E13" s="66"/>
      <c r="F13" s="70"/>
      <c r="G13" s="67"/>
      <c r="H13" s="67"/>
    </row>
    <row r="14" spans="1:8" ht="12.75">
      <c r="A14" s="69"/>
      <c r="B14" s="64"/>
      <c r="C14" s="72"/>
      <c r="D14" s="66"/>
      <c r="E14" s="66"/>
      <c r="F14" s="67"/>
      <c r="G14" s="67"/>
      <c r="H14" s="67"/>
    </row>
    <row r="15" spans="1:8" ht="12.75">
      <c r="A15" s="69"/>
      <c r="B15" s="64"/>
      <c r="C15" s="72"/>
      <c r="D15" s="66"/>
      <c r="E15" s="66"/>
      <c r="F15" s="70"/>
      <c r="G15" s="67"/>
      <c r="H15" s="67"/>
    </row>
    <row r="16" spans="1:8" ht="12.75">
      <c r="A16" s="69"/>
      <c r="B16" s="64"/>
      <c r="C16" s="72"/>
      <c r="D16" s="66"/>
      <c r="E16" s="66"/>
      <c r="F16" s="70"/>
      <c r="G16" s="67"/>
      <c r="H16" s="67"/>
    </row>
    <row r="17" spans="1:8" ht="12.75">
      <c r="A17" s="69"/>
      <c r="B17" s="64"/>
      <c r="C17" s="72"/>
      <c r="D17" s="66"/>
      <c r="E17" s="66"/>
      <c r="F17" s="70"/>
      <c r="G17" s="67"/>
      <c r="H17" s="67"/>
    </row>
    <row r="18" spans="1:8" ht="12.75">
      <c r="A18" s="69"/>
      <c r="B18" s="64"/>
      <c r="C18" s="72"/>
      <c r="D18" s="66"/>
      <c r="E18" s="66"/>
      <c r="F18" s="70"/>
      <c r="G18" s="67"/>
      <c r="H18" s="67"/>
    </row>
    <row r="19" spans="1:8" ht="12.75">
      <c r="A19" s="63"/>
      <c r="B19" s="64"/>
      <c r="C19" s="72"/>
      <c r="D19" s="66"/>
      <c r="E19" s="66"/>
      <c r="F19" s="67"/>
      <c r="G19" s="67"/>
      <c r="H19" s="67"/>
    </row>
    <row r="20" spans="1:8" ht="12.75">
      <c r="A20" s="63"/>
      <c r="B20" s="64"/>
      <c r="C20" s="72"/>
      <c r="D20" s="66"/>
      <c r="E20" s="66"/>
      <c r="F20" s="67"/>
      <c r="G20" s="67"/>
      <c r="H20" s="67"/>
    </row>
    <row r="21" spans="1:8" ht="12.75">
      <c r="A21" s="63"/>
      <c r="B21" s="64"/>
      <c r="C21" s="90"/>
      <c r="D21" s="66"/>
      <c r="E21" s="66"/>
      <c r="F21" s="67"/>
      <c r="G21" s="67"/>
      <c r="H21" s="67"/>
    </row>
    <row r="22" spans="1:8" ht="12.75">
      <c r="A22" s="71"/>
      <c r="B22" s="72"/>
      <c r="C22" s="73"/>
      <c r="D22" s="67"/>
      <c r="E22" s="67"/>
      <c r="F22" s="67"/>
      <c r="G22" s="67"/>
      <c r="H22" s="67"/>
    </row>
    <row r="23" spans="1:8" ht="12.75">
      <c r="A23" s="71"/>
      <c r="B23" s="72"/>
      <c r="C23" s="73"/>
      <c r="D23" s="67"/>
      <c r="E23" s="67"/>
      <c r="F23" s="67"/>
      <c r="G23" s="67"/>
      <c r="H23" s="67"/>
    </row>
    <row r="24" spans="1:8" ht="12.75">
      <c r="A24" s="71"/>
      <c r="B24" s="72"/>
      <c r="C24" s="73"/>
      <c r="D24" s="67"/>
      <c r="E24" s="67"/>
      <c r="F24" s="67"/>
      <c r="G24" s="67"/>
      <c r="H24" s="67"/>
    </row>
    <row r="25" spans="1:8" ht="12.75">
      <c r="A25" s="71"/>
      <c r="B25" s="72"/>
      <c r="C25" s="73"/>
      <c r="D25" s="67"/>
      <c r="E25" s="67"/>
      <c r="F25" s="67"/>
      <c r="G25" s="67"/>
      <c r="H25" s="67"/>
    </row>
    <row r="26" spans="1:8" ht="12.75">
      <c r="A26" s="71"/>
      <c r="B26" s="72"/>
      <c r="C26" s="73"/>
      <c r="D26" s="67"/>
      <c r="E26" s="67"/>
      <c r="F26" s="67"/>
      <c r="G26" s="67"/>
      <c r="H26" s="67"/>
    </row>
    <row r="27" spans="1:8" ht="12.75">
      <c r="A27" s="71"/>
      <c r="B27" s="72"/>
      <c r="C27" s="73"/>
      <c r="D27" s="67"/>
      <c r="E27" s="67"/>
      <c r="F27" s="67"/>
      <c r="G27" s="67"/>
      <c r="H27" s="67"/>
    </row>
    <row r="28" spans="1:8" ht="12.75">
      <c r="A28" s="71"/>
      <c r="B28" s="72"/>
      <c r="C28" s="73"/>
      <c r="D28" s="67"/>
      <c r="E28" s="67"/>
      <c r="F28" s="67"/>
      <c r="G28" s="67"/>
      <c r="H28" s="67"/>
    </row>
    <row r="29" spans="1:8" ht="12.75">
      <c r="A29" s="71"/>
      <c r="B29" s="72"/>
      <c r="C29" s="73"/>
      <c r="D29" s="67"/>
      <c r="E29" s="67"/>
      <c r="F29" s="67"/>
      <c r="G29" s="67"/>
      <c r="H29" s="67"/>
    </row>
    <row r="30" spans="1:8" ht="12.75">
      <c r="A30" s="71"/>
      <c r="B30" s="72"/>
      <c r="C30" s="73"/>
      <c r="D30" s="67"/>
      <c r="E30" s="67"/>
      <c r="F30" s="67"/>
      <c r="G30" s="67"/>
      <c r="H30" s="67"/>
    </row>
    <row r="31" spans="1:8" ht="12.75">
      <c r="A31" s="71"/>
      <c r="B31" s="72"/>
      <c r="C31" s="73"/>
      <c r="D31" s="57"/>
      <c r="E31" s="74"/>
      <c r="F31" s="41"/>
      <c r="G31" s="41"/>
      <c r="H31" s="57"/>
    </row>
    <row r="32" spans="1:8" ht="12.75">
      <c r="A32" s="71"/>
      <c r="B32" s="72"/>
      <c r="C32" s="73"/>
      <c r="D32" s="57"/>
      <c r="E32" s="74"/>
      <c r="F32" s="41"/>
      <c r="G32" s="41"/>
      <c r="H32" s="57"/>
    </row>
    <row r="33" spans="1:8" ht="12.75">
      <c r="A33" s="71"/>
      <c r="B33" s="72"/>
      <c r="C33" s="73"/>
      <c r="D33" s="57"/>
      <c r="E33" s="74"/>
      <c r="F33" s="41"/>
      <c r="G33" s="41"/>
      <c r="H33" s="57"/>
    </row>
    <row r="34" spans="1:8" ht="12.75">
      <c r="A34" s="71"/>
      <c r="B34" s="72"/>
      <c r="C34" s="73"/>
      <c r="D34" s="57"/>
      <c r="E34" s="74"/>
      <c r="F34" s="41"/>
      <c r="G34" s="41"/>
      <c r="H34" s="57"/>
    </row>
    <row r="35" spans="1:8" ht="12.75">
      <c r="A35" s="71"/>
      <c r="B35" s="72"/>
      <c r="C35" s="73"/>
      <c r="D35" s="57"/>
      <c r="E35" s="74"/>
      <c r="F35" s="41"/>
      <c r="G35" s="41"/>
      <c r="H35" s="57"/>
    </row>
    <row r="36" spans="1:8" ht="12.75">
      <c r="A36" s="71"/>
      <c r="B36" s="72"/>
      <c r="C36" s="73"/>
      <c r="D36" s="57"/>
      <c r="E36" s="74"/>
      <c r="F36" s="41"/>
      <c r="G36" s="41"/>
      <c r="H36" s="57"/>
    </row>
    <row r="37" spans="1:8" ht="12.75">
      <c r="A37" s="71"/>
      <c r="B37" s="72"/>
      <c r="C37" s="73"/>
      <c r="D37" s="57"/>
      <c r="E37" s="74"/>
      <c r="F37" s="41"/>
      <c r="G37" s="41"/>
      <c r="H37" s="57"/>
    </row>
    <row r="38" spans="1:8" ht="12.75">
      <c r="A38" s="71"/>
      <c r="B38" s="72"/>
      <c r="C38" s="73"/>
      <c r="D38" s="57"/>
      <c r="E38" s="74"/>
      <c r="F38" s="41"/>
      <c r="G38" s="41"/>
      <c r="H38" s="57"/>
    </row>
    <row r="39" spans="1:8" ht="12.75">
      <c r="A39" s="71"/>
      <c r="B39" s="72"/>
      <c r="C39" s="73"/>
      <c r="D39" s="57"/>
      <c r="E39" s="74"/>
      <c r="F39" s="41"/>
      <c r="G39" s="41"/>
      <c r="H39" s="57"/>
    </row>
    <row r="40" spans="1:8" ht="12.75">
      <c r="A40" s="71"/>
      <c r="B40" s="72"/>
      <c r="C40" s="73"/>
      <c r="D40" s="57"/>
      <c r="E40" s="74"/>
      <c r="F40" s="41"/>
      <c r="G40" s="41"/>
      <c r="H40" s="57"/>
    </row>
    <row r="41" ht="12.75">
      <c r="E41" s="78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</sheetData>
  <sheetProtection/>
  <printOptions/>
  <pageMargins left="0" right="0" top="0.75" bottom="0.75" header="0.05" footer="0.3"/>
  <pageSetup fitToHeight="0" fitToWidth="1" horizontalDpi="600" verticalDpi="600" orientation="portrait" scale="78" r:id="rId2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626"/>
  <sheetViews>
    <sheetView workbookViewId="0" topLeftCell="A1">
      <selection activeCell="M11" sqref="M11"/>
    </sheetView>
  </sheetViews>
  <sheetFormatPr defaultColWidth="11.28125" defaultRowHeight="15"/>
  <cols>
    <col min="1" max="1" width="24.8515625" style="75" customWidth="1"/>
    <col min="2" max="2" width="9.140625" style="76" customWidth="1"/>
    <col min="3" max="3" width="25.00390625" style="77" bestFit="1" customWidth="1"/>
    <col min="4" max="4" width="12.8515625" style="68" customWidth="1"/>
    <col min="5" max="5" width="13.57421875" style="79" customWidth="1"/>
    <col min="6" max="6" width="12.28125" style="79" customWidth="1"/>
    <col min="7" max="7" width="10.57421875" style="79" customWidth="1"/>
    <col min="8" max="8" width="10.57421875" style="68" bestFit="1" customWidth="1"/>
    <col min="9" max="16384" width="11.28125" style="68" customWidth="1"/>
  </cols>
  <sheetData>
    <row r="1" spans="1:7" s="49" customFormat="1" ht="15.75">
      <c r="A1" s="18"/>
      <c r="B1" s="16"/>
      <c r="C1" s="19"/>
      <c r="D1" s="19"/>
      <c r="E1" s="19"/>
      <c r="F1" s="48"/>
      <c r="G1" s="48"/>
    </row>
    <row r="2" spans="1:7" s="49" customFormat="1" ht="15.75">
      <c r="A2" s="21"/>
      <c r="B2" s="20"/>
      <c r="C2" s="19"/>
      <c r="D2" s="19"/>
      <c r="E2" s="19"/>
      <c r="F2" s="48"/>
      <c r="G2" s="48"/>
    </row>
    <row r="3" spans="1:7" s="49" customFormat="1" ht="15.75">
      <c r="A3" s="22"/>
      <c r="B3" s="20"/>
      <c r="C3" s="19"/>
      <c r="D3" s="23"/>
      <c r="E3" s="19"/>
      <c r="F3" s="48"/>
      <c r="G3" s="48"/>
    </row>
    <row r="4" spans="1:7" s="49" customFormat="1" ht="15.75">
      <c r="A4" s="14"/>
      <c r="B4" s="80"/>
      <c r="C4" s="52"/>
      <c r="D4" s="53"/>
      <c r="E4" s="54"/>
      <c r="F4" s="48"/>
      <c r="G4" s="48"/>
    </row>
    <row r="5" spans="1:8" s="49" customFormat="1" ht="15.75">
      <c r="A5" s="4"/>
      <c r="B5" s="55"/>
      <c r="C5" s="56"/>
      <c r="D5" s="81"/>
      <c r="E5" s="57"/>
      <c r="F5" s="58"/>
      <c r="G5" s="59"/>
      <c r="H5" s="55"/>
    </row>
    <row r="6" spans="1:8" s="49" customFormat="1" ht="15.75">
      <c r="A6" s="28"/>
      <c r="B6" s="26"/>
      <c r="C6" s="60"/>
      <c r="D6" s="81"/>
      <c r="E6" s="82"/>
      <c r="F6" s="83"/>
      <c r="G6" s="59"/>
      <c r="H6" s="55"/>
    </row>
    <row r="7" spans="2:8" s="49" customFormat="1" ht="15.75">
      <c r="B7" s="61"/>
      <c r="C7" s="61"/>
      <c r="D7" s="83"/>
      <c r="E7" s="84"/>
      <c r="F7" s="85"/>
      <c r="G7" s="59"/>
      <c r="H7" s="55"/>
    </row>
    <row r="8" spans="1:8" s="49" customFormat="1" ht="16.5" thickBot="1">
      <c r="A8" s="86"/>
      <c r="B8" s="87"/>
      <c r="C8" s="88"/>
      <c r="D8" s="89"/>
      <c r="E8" s="89"/>
      <c r="F8" s="89"/>
      <c r="G8" s="89"/>
      <c r="H8" s="89"/>
    </row>
    <row r="9" spans="1:8" ht="12.75">
      <c r="A9" s="63"/>
      <c r="B9" s="64"/>
      <c r="C9" s="65"/>
      <c r="D9" s="66"/>
      <c r="E9" s="66"/>
      <c r="F9" s="67"/>
      <c r="G9" s="67"/>
      <c r="H9" s="67"/>
    </row>
    <row r="10" spans="1:8" ht="12.75">
      <c r="A10" s="15"/>
      <c r="B10" s="7"/>
      <c r="C10" s="65"/>
      <c r="D10" s="66"/>
      <c r="E10" s="66"/>
      <c r="F10" s="70"/>
      <c r="G10" s="67"/>
      <c r="H10" s="67"/>
    </row>
    <row r="11" spans="1:8" ht="12.75">
      <c r="A11" s="69"/>
      <c r="B11" s="64"/>
      <c r="C11" s="65"/>
      <c r="D11" s="66"/>
      <c r="E11" s="66"/>
      <c r="F11" s="70"/>
      <c r="G11" s="67"/>
      <c r="H11" s="67"/>
    </row>
    <row r="12" spans="1:8" ht="12.75">
      <c r="A12" s="69"/>
      <c r="B12" s="64"/>
      <c r="C12" s="65"/>
      <c r="D12" s="66"/>
      <c r="E12" s="66"/>
      <c r="F12" s="70"/>
      <c r="G12" s="67"/>
      <c r="H12" s="67"/>
    </row>
    <row r="13" spans="1:8" ht="12.75">
      <c r="A13" s="69"/>
      <c r="B13" s="64"/>
      <c r="C13" s="65"/>
      <c r="D13" s="66"/>
      <c r="E13" s="66"/>
      <c r="F13" s="70"/>
      <c r="G13" s="67"/>
      <c r="H13" s="67"/>
    </row>
    <row r="14" spans="1:8" ht="12.75">
      <c r="A14" s="69"/>
      <c r="B14" s="64"/>
      <c r="C14" s="65"/>
      <c r="D14" s="66"/>
      <c r="E14" s="66"/>
      <c r="F14" s="67"/>
      <c r="G14" s="67"/>
      <c r="H14" s="67"/>
    </row>
    <row r="15" spans="1:8" ht="12.75">
      <c r="A15" s="69"/>
      <c r="B15" s="64"/>
      <c r="C15" s="65"/>
      <c r="D15" s="66"/>
      <c r="E15" s="66"/>
      <c r="F15" s="70"/>
      <c r="G15" s="67"/>
      <c r="H15" s="67"/>
    </row>
    <row r="16" spans="1:8" ht="12.75">
      <c r="A16" s="69"/>
      <c r="B16" s="64"/>
      <c r="C16" s="65"/>
      <c r="D16" s="66"/>
      <c r="E16" s="66"/>
      <c r="F16" s="70"/>
      <c r="G16" s="67"/>
      <c r="H16" s="67"/>
    </row>
    <row r="17" spans="1:8" ht="12.75">
      <c r="A17" s="69"/>
      <c r="B17" s="64"/>
      <c r="C17" s="65"/>
      <c r="D17" s="66"/>
      <c r="E17" s="66"/>
      <c r="F17" s="70"/>
      <c r="G17" s="67"/>
      <c r="H17" s="67"/>
    </row>
    <row r="18" spans="1:8" ht="12.75">
      <c r="A18" s="69"/>
      <c r="B18" s="64"/>
      <c r="C18" s="65"/>
      <c r="D18" s="66"/>
      <c r="E18" s="66"/>
      <c r="F18" s="70"/>
      <c r="G18" s="67"/>
      <c r="H18" s="67"/>
    </row>
    <row r="19" spans="1:8" ht="12.75">
      <c r="A19" s="63"/>
      <c r="B19" s="64"/>
      <c r="C19" s="65"/>
      <c r="D19" s="66"/>
      <c r="E19" s="66"/>
      <c r="F19" s="67"/>
      <c r="G19" s="67"/>
      <c r="H19" s="67"/>
    </row>
    <row r="20" spans="1:8" ht="12.75">
      <c r="A20" s="63"/>
      <c r="B20" s="64"/>
      <c r="C20" s="65"/>
      <c r="D20" s="66"/>
      <c r="E20" s="66"/>
      <c r="F20" s="67"/>
      <c r="G20" s="67"/>
      <c r="H20" s="67"/>
    </row>
    <row r="21" spans="1:8" ht="12.75">
      <c r="A21" s="63"/>
      <c r="B21" s="64"/>
      <c r="C21" s="160"/>
      <c r="D21" s="66"/>
      <c r="E21" s="66"/>
      <c r="F21" s="67"/>
      <c r="G21" s="67"/>
      <c r="H21" s="67"/>
    </row>
    <row r="22" spans="1:8" ht="12.75">
      <c r="A22" s="71"/>
      <c r="B22" s="72"/>
      <c r="C22" s="73"/>
      <c r="D22" s="67"/>
      <c r="E22" s="67"/>
      <c r="F22" s="67"/>
      <c r="G22" s="67"/>
      <c r="H22" s="67"/>
    </row>
    <row r="23" spans="1:8" ht="12.75">
      <c r="A23" s="71"/>
      <c r="B23" s="72"/>
      <c r="C23" s="73"/>
      <c r="D23" s="67"/>
      <c r="E23" s="67"/>
      <c r="F23" s="67"/>
      <c r="G23" s="67"/>
      <c r="H23" s="67"/>
    </row>
    <row r="24" spans="1:8" ht="12.75">
      <c r="A24" s="71"/>
      <c r="B24" s="72"/>
      <c r="C24" s="73"/>
      <c r="D24" s="67"/>
      <c r="E24" s="67"/>
      <c r="F24" s="67"/>
      <c r="G24" s="67"/>
      <c r="H24" s="67"/>
    </row>
    <row r="25" spans="1:8" ht="12.75">
      <c r="A25" s="71"/>
      <c r="B25" s="72"/>
      <c r="C25" s="73"/>
      <c r="D25" s="67"/>
      <c r="E25" s="67"/>
      <c r="F25" s="67"/>
      <c r="G25" s="67"/>
      <c r="H25" s="67"/>
    </row>
    <row r="26" spans="1:8" ht="12.75">
      <c r="A26" s="71"/>
      <c r="B26" s="72"/>
      <c r="C26" s="73"/>
      <c r="D26" s="67"/>
      <c r="E26" s="67"/>
      <c r="F26" s="67"/>
      <c r="G26" s="67"/>
      <c r="H26" s="67"/>
    </row>
    <row r="27" spans="1:8" ht="12.75">
      <c r="A27" s="71"/>
      <c r="B27" s="72"/>
      <c r="C27" s="73"/>
      <c r="D27" s="67"/>
      <c r="E27" s="67"/>
      <c r="F27" s="67"/>
      <c r="G27" s="67"/>
      <c r="H27" s="67"/>
    </row>
    <row r="28" spans="1:8" ht="12.75">
      <c r="A28" s="71"/>
      <c r="B28" s="72"/>
      <c r="C28" s="73"/>
      <c r="D28" s="67"/>
      <c r="E28" s="67"/>
      <c r="F28" s="67"/>
      <c r="G28" s="67"/>
      <c r="H28" s="67"/>
    </row>
    <row r="29" spans="1:8" ht="12.75">
      <c r="A29" s="71"/>
      <c r="B29" s="72"/>
      <c r="C29" s="73"/>
      <c r="D29" s="67"/>
      <c r="E29" s="67"/>
      <c r="F29" s="67"/>
      <c r="G29" s="67"/>
      <c r="H29" s="67"/>
    </row>
    <row r="30" spans="1:8" ht="12.75">
      <c r="A30" s="71"/>
      <c r="B30" s="72"/>
      <c r="C30" s="73"/>
      <c r="D30" s="67"/>
      <c r="E30" s="67"/>
      <c r="F30" s="67"/>
      <c r="G30" s="67"/>
      <c r="H30" s="67"/>
    </row>
    <row r="31" spans="1:8" ht="12.75">
      <c r="A31" s="71"/>
      <c r="B31" s="72"/>
      <c r="C31" s="73"/>
      <c r="D31" s="57"/>
      <c r="E31" s="74"/>
      <c r="F31" s="41"/>
      <c r="G31" s="41"/>
      <c r="H31" s="57"/>
    </row>
    <row r="32" spans="1:8" ht="12.75">
      <c r="A32" s="71"/>
      <c r="B32" s="72"/>
      <c r="C32" s="73"/>
      <c r="D32" s="57"/>
      <c r="E32" s="74"/>
      <c r="F32" s="41"/>
      <c r="G32" s="41"/>
      <c r="H32" s="57"/>
    </row>
    <row r="33" spans="1:8" ht="12.75">
      <c r="A33" s="71"/>
      <c r="B33" s="72"/>
      <c r="C33" s="73"/>
      <c r="D33" s="57"/>
      <c r="E33" s="74"/>
      <c r="F33" s="41"/>
      <c r="G33" s="41"/>
      <c r="H33" s="57"/>
    </row>
    <row r="34" spans="1:8" ht="12.75">
      <c r="A34" s="71"/>
      <c r="B34" s="72"/>
      <c r="C34" s="73"/>
      <c r="D34" s="57"/>
      <c r="E34" s="74"/>
      <c r="F34" s="41"/>
      <c r="G34" s="41"/>
      <c r="H34" s="57"/>
    </row>
    <row r="35" spans="1:8" ht="12.75">
      <c r="A35" s="71"/>
      <c r="B35" s="72"/>
      <c r="C35" s="73"/>
      <c r="D35" s="57"/>
      <c r="E35" s="74"/>
      <c r="F35" s="41"/>
      <c r="G35" s="41"/>
      <c r="H35" s="57"/>
    </row>
    <row r="36" spans="1:8" ht="12.75">
      <c r="A36" s="71"/>
      <c r="B36" s="72"/>
      <c r="C36" s="73"/>
      <c r="D36" s="57"/>
      <c r="E36" s="74"/>
      <c r="F36" s="41"/>
      <c r="G36" s="41"/>
      <c r="H36" s="57"/>
    </row>
    <row r="37" spans="1:8" ht="12.75">
      <c r="A37" s="71"/>
      <c r="B37" s="72"/>
      <c r="C37" s="73"/>
      <c r="D37" s="57"/>
      <c r="E37" s="74"/>
      <c r="F37" s="41"/>
      <c r="G37" s="41"/>
      <c r="H37" s="57"/>
    </row>
    <row r="38" spans="1:8" ht="12.75">
      <c r="A38" s="71"/>
      <c r="B38" s="72"/>
      <c r="C38" s="73"/>
      <c r="D38" s="57"/>
      <c r="E38" s="74"/>
      <c r="F38" s="41"/>
      <c r="G38" s="41"/>
      <c r="H38" s="57"/>
    </row>
    <row r="39" spans="1:8" ht="12.75">
      <c r="A39" s="71"/>
      <c r="B39" s="72"/>
      <c r="C39" s="73"/>
      <c r="D39" s="57"/>
      <c r="E39" s="74"/>
      <c r="F39" s="41"/>
      <c r="G39" s="41"/>
      <c r="H39" s="57"/>
    </row>
    <row r="40" spans="1:8" ht="12.75">
      <c r="A40" s="71"/>
      <c r="B40" s="72"/>
      <c r="C40" s="73"/>
      <c r="D40" s="57"/>
      <c r="E40" s="74"/>
      <c r="F40" s="41"/>
      <c r="G40" s="41"/>
      <c r="H40" s="57"/>
    </row>
    <row r="41" ht="12.75">
      <c r="E41" s="78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</sheetData>
  <sheetProtection/>
  <printOptions/>
  <pageMargins left="0" right="0" top="0.75" bottom="0.75" header="0.05" footer="0.3"/>
  <pageSetup fitToHeight="0" fitToWidth="1" horizontalDpi="600" verticalDpi="600" orientation="portrait" scale="79" r:id="rId2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603"/>
  <sheetViews>
    <sheetView workbookViewId="0" topLeftCell="A1">
      <selection activeCell="F39" sqref="F39"/>
    </sheetView>
  </sheetViews>
  <sheetFormatPr defaultColWidth="11.28125" defaultRowHeight="15"/>
  <cols>
    <col min="1" max="1" width="27.57421875" style="75" customWidth="1"/>
    <col min="2" max="3" width="9.140625" style="76" customWidth="1"/>
    <col min="4" max="4" width="25.00390625" style="77" bestFit="1" customWidth="1"/>
    <col min="5" max="5" width="12.8515625" style="68" customWidth="1"/>
    <col min="6" max="6" width="13.57421875" style="79" customWidth="1"/>
    <col min="7" max="7" width="12.28125" style="79" customWidth="1"/>
    <col min="8" max="8" width="10.57421875" style="79" customWidth="1"/>
    <col min="9" max="9" width="10.57421875" style="68" bestFit="1" customWidth="1"/>
    <col min="10" max="16384" width="11.28125" style="68" customWidth="1"/>
  </cols>
  <sheetData>
    <row r="1" spans="1:8" s="49" customFormat="1" ht="15.75">
      <c r="A1" s="18"/>
      <c r="B1" s="16"/>
      <c r="C1" s="16"/>
      <c r="D1" s="19"/>
      <c r="E1" s="19"/>
      <c r="F1" s="19"/>
      <c r="G1" s="48"/>
      <c r="H1" s="48"/>
    </row>
    <row r="2" spans="1:8" s="49" customFormat="1" ht="15.75">
      <c r="A2" s="21"/>
      <c r="B2" s="20"/>
      <c r="C2" s="20"/>
      <c r="D2" s="19"/>
      <c r="E2" s="19"/>
      <c r="F2" s="19"/>
      <c r="G2" s="48"/>
      <c r="H2" s="48"/>
    </row>
    <row r="3" spans="1:8" s="49" customFormat="1" ht="15.75">
      <c r="A3" s="22"/>
      <c r="B3" s="20"/>
      <c r="C3" s="20"/>
      <c r="D3" s="19"/>
      <c r="E3" s="23"/>
      <c r="F3" s="19"/>
      <c r="G3" s="48"/>
      <c r="H3" s="48"/>
    </row>
    <row r="4" spans="1:8" s="49" customFormat="1" ht="15.75">
      <c r="A4" s="14"/>
      <c r="B4" s="80"/>
      <c r="C4" s="80"/>
      <c r="D4" s="52"/>
      <c r="E4" s="53"/>
      <c r="F4" s="54"/>
      <c r="G4" s="48"/>
      <c r="H4" s="48"/>
    </row>
    <row r="5" spans="1:9" s="49" customFormat="1" ht="15.75">
      <c r="A5" s="4"/>
      <c r="B5" s="55"/>
      <c r="C5" s="55"/>
      <c r="D5" s="56"/>
      <c r="E5" s="81"/>
      <c r="F5" s="57"/>
      <c r="G5" s="58"/>
      <c r="H5" s="59"/>
      <c r="I5" s="55"/>
    </row>
    <row r="6" spans="1:9" s="49" customFormat="1" ht="15.75">
      <c r="A6" s="28"/>
      <c r="B6" s="26"/>
      <c r="C6" s="26"/>
      <c r="D6" s="60"/>
      <c r="E6" s="83"/>
      <c r="F6" s="82"/>
      <c r="G6" s="83"/>
      <c r="H6" s="59"/>
      <c r="I6" s="55"/>
    </row>
    <row r="7" spans="2:9" s="49" customFormat="1" ht="15.75">
      <c r="B7" s="61"/>
      <c r="C7" s="61"/>
      <c r="D7" s="61"/>
      <c r="F7" s="84"/>
      <c r="G7" s="85"/>
      <c r="H7" s="59"/>
      <c r="I7" s="55"/>
    </row>
    <row r="8" spans="1:9" ht="12.75">
      <c r="A8" s="71"/>
      <c r="B8" s="72"/>
      <c r="C8" s="72"/>
      <c r="D8" s="73"/>
      <c r="E8" s="57"/>
      <c r="F8" s="74"/>
      <c r="G8" s="41"/>
      <c r="H8" s="41"/>
      <c r="I8" s="57"/>
    </row>
    <row r="9" spans="1:9" ht="12.75">
      <c r="A9" s="71"/>
      <c r="B9" s="72"/>
      <c r="C9" s="72"/>
      <c r="D9" s="73"/>
      <c r="E9" s="57"/>
      <c r="F9" s="74"/>
      <c r="G9" s="41"/>
      <c r="H9" s="41"/>
      <c r="I9" s="57"/>
    </row>
    <row r="10" spans="1:9" ht="12.75">
      <c r="A10" s="71"/>
      <c r="B10" s="72"/>
      <c r="C10" s="72"/>
      <c r="D10" s="73"/>
      <c r="E10" s="57"/>
      <c r="F10" s="74"/>
      <c r="G10" s="41"/>
      <c r="H10" s="41"/>
      <c r="I10" s="57"/>
    </row>
    <row r="11" spans="1:9" ht="12.75">
      <c r="A11" s="71"/>
      <c r="B11" s="72"/>
      <c r="C11" s="72"/>
      <c r="D11" s="73"/>
      <c r="E11" s="57"/>
      <c r="F11" s="74"/>
      <c r="G11" s="41"/>
      <c r="H11" s="41"/>
      <c r="I11" s="57"/>
    </row>
    <row r="12" spans="1:9" ht="12.75">
      <c r="A12" s="71"/>
      <c r="B12" s="72"/>
      <c r="C12" s="72"/>
      <c r="D12" s="73"/>
      <c r="E12" s="57"/>
      <c r="F12" s="74"/>
      <c r="G12" s="41"/>
      <c r="H12" s="41"/>
      <c r="I12" s="57"/>
    </row>
    <row r="13" spans="1:9" ht="12.75">
      <c r="A13" s="71"/>
      <c r="B13" s="72"/>
      <c r="C13" s="72"/>
      <c r="D13" s="73"/>
      <c r="E13" s="57"/>
      <c r="F13" s="74"/>
      <c r="G13" s="41"/>
      <c r="H13" s="41"/>
      <c r="I13" s="57"/>
    </row>
    <row r="14" spans="1:9" ht="12.75">
      <c r="A14" s="71"/>
      <c r="B14" s="72"/>
      <c r="C14" s="72"/>
      <c r="D14" s="73"/>
      <c r="E14" s="57"/>
      <c r="F14" s="74"/>
      <c r="G14" s="41"/>
      <c r="H14" s="41"/>
      <c r="I14" s="57"/>
    </row>
    <row r="15" spans="1:9" ht="12.75">
      <c r="A15" s="71"/>
      <c r="B15" s="72"/>
      <c r="C15" s="72"/>
      <c r="D15" s="73"/>
      <c r="E15" s="57"/>
      <c r="F15" s="74"/>
      <c r="G15" s="41"/>
      <c r="H15" s="41"/>
      <c r="I15" s="57"/>
    </row>
    <row r="16" spans="1:9" ht="12.75">
      <c r="A16" s="71"/>
      <c r="B16" s="72"/>
      <c r="C16" s="72"/>
      <c r="D16" s="73"/>
      <c r="E16" s="57"/>
      <c r="F16" s="74"/>
      <c r="G16" s="41"/>
      <c r="H16" s="41"/>
      <c r="I16" s="57"/>
    </row>
    <row r="17" spans="1:9" ht="12.75">
      <c r="A17" s="71"/>
      <c r="B17" s="72"/>
      <c r="C17" s="72"/>
      <c r="D17" s="73"/>
      <c r="E17" s="57"/>
      <c r="F17" s="74"/>
      <c r="G17" s="41"/>
      <c r="H17" s="41"/>
      <c r="I17" s="57"/>
    </row>
    <row r="18" ht="12.75">
      <c r="F18" s="78"/>
    </row>
    <row r="19" ht="12.75">
      <c r="F19" s="78"/>
    </row>
    <row r="20" ht="12.75">
      <c r="F20" s="78"/>
    </row>
    <row r="21" ht="12.75">
      <c r="F21" s="78"/>
    </row>
    <row r="22" ht="12.75">
      <c r="F22" s="78"/>
    </row>
    <row r="23" ht="12.75">
      <c r="F23" s="78"/>
    </row>
    <row r="24" ht="12.75">
      <c r="F24" s="78"/>
    </row>
    <row r="25" ht="12.75">
      <c r="F25" s="78"/>
    </row>
    <row r="26" ht="12.75">
      <c r="F26" s="78"/>
    </row>
    <row r="27" ht="12.75">
      <c r="F27" s="78"/>
    </row>
    <row r="28" ht="12.75">
      <c r="F28" s="78"/>
    </row>
    <row r="29" ht="12.75">
      <c r="F29" s="78"/>
    </row>
    <row r="30" ht="12.75">
      <c r="F30" s="78"/>
    </row>
    <row r="31" ht="12.75">
      <c r="F31" s="78"/>
    </row>
    <row r="32" ht="12.75">
      <c r="F32" s="78"/>
    </row>
    <row r="33" ht="12.75">
      <c r="F33" s="78"/>
    </row>
    <row r="34" ht="12.75">
      <c r="F34" s="78"/>
    </row>
    <row r="35" ht="12.75">
      <c r="F35" s="78"/>
    </row>
    <row r="36" ht="12.75">
      <c r="F36" s="78"/>
    </row>
    <row r="37" ht="12.75">
      <c r="F37" s="78"/>
    </row>
    <row r="38" ht="12.75">
      <c r="F38" s="78"/>
    </row>
    <row r="39" ht="12.75">
      <c r="F39" s="78"/>
    </row>
    <row r="40" ht="12.75">
      <c r="F40" s="78"/>
    </row>
    <row r="41" ht="12.75">
      <c r="F41" s="78"/>
    </row>
    <row r="42" ht="12.75">
      <c r="F42" s="78"/>
    </row>
    <row r="43" ht="12.75">
      <c r="F43" s="78"/>
    </row>
    <row r="44" ht="12.75">
      <c r="F44" s="78"/>
    </row>
    <row r="45" ht="12.75">
      <c r="F45" s="78"/>
    </row>
    <row r="46" ht="12.75">
      <c r="F46" s="78"/>
    </row>
    <row r="47" ht="12.75">
      <c r="F47" s="78"/>
    </row>
    <row r="48" ht="12.75">
      <c r="F48" s="78"/>
    </row>
    <row r="49" ht="12.75">
      <c r="F49" s="78"/>
    </row>
    <row r="50" ht="12.75">
      <c r="F50" s="78"/>
    </row>
    <row r="51" ht="12.75">
      <c r="F51" s="78"/>
    </row>
    <row r="52" ht="12.75">
      <c r="F52" s="78"/>
    </row>
    <row r="53" ht="12.75">
      <c r="F53" s="78"/>
    </row>
    <row r="54" ht="12.75">
      <c r="F54" s="78"/>
    </row>
    <row r="55" ht="12.75">
      <c r="F55" s="78"/>
    </row>
    <row r="56" ht="12.75">
      <c r="F56" s="78"/>
    </row>
    <row r="57" ht="12.75">
      <c r="F57" s="78"/>
    </row>
    <row r="58" ht="12.75">
      <c r="F58" s="78"/>
    </row>
    <row r="59" ht="12.75">
      <c r="F59" s="78"/>
    </row>
    <row r="60" ht="12.75">
      <c r="F60" s="78"/>
    </row>
    <row r="61" ht="12.75">
      <c r="F61" s="78"/>
    </row>
    <row r="62" ht="12.75">
      <c r="F62" s="78"/>
    </row>
    <row r="63" ht="12.75">
      <c r="F63" s="78"/>
    </row>
    <row r="64" ht="12.75">
      <c r="F64" s="78"/>
    </row>
    <row r="65" ht="12.75">
      <c r="F65" s="78"/>
    </row>
    <row r="66" ht="12.75">
      <c r="F66" s="78"/>
    </row>
    <row r="67" ht="12.75">
      <c r="F67" s="78"/>
    </row>
    <row r="68" ht="12.75">
      <c r="F68" s="78"/>
    </row>
    <row r="69" ht="12.75">
      <c r="F69" s="78"/>
    </row>
    <row r="70" ht="12.75">
      <c r="F70" s="78"/>
    </row>
    <row r="71" ht="12.75">
      <c r="F71" s="78"/>
    </row>
    <row r="72" ht="12.75">
      <c r="F72" s="78"/>
    </row>
    <row r="73" ht="12.75">
      <c r="F73" s="78"/>
    </row>
    <row r="74" ht="12.75">
      <c r="F74" s="78"/>
    </row>
    <row r="75" ht="12.75">
      <c r="F75" s="78"/>
    </row>
    <row r="76" ht="12.75">
      <c r="F76" s="78"/>
    </row>
    <row r="77" ht="12.75">
      <c r="F77" s="78"/>
    </row>
    <row r="78" ht="12.75">
      <c r="F78" s="78"/>
    </row>
    <row r="79" ht="12.75">
      <c r="F79" s="78"/>
    </row>
    <row r="80" ht="12.75">
      <c r="F80" s="78"/>
    </row>
    <row r="81" ht="12.75">
      <c r="F81" s="78"/>
    </row>
    <row r="82" ht="12.75">
      <c r="F82" s="78"/>
    </row>
    <row r="83" ht="12.75">
      <c r="F83" s="78"/>
    </row>
    <row r="84" ht="12.75">
      <c r="F84" s="78"/>
    </row>
    <row r="85" ht="12.75">
      <c r="F85" s="78"/>
    </row>
    <row r="86" ht="12.75">
      <c r="F86" s="78"/>
    </row>
    <row r="87" ht="12.75">
      <c r="F87" s="78"/>
    </row>
    <row r="88" ht="12.75">
      <c r="F88" s="78"/>
    </row>
    <row r="89" ht="12.75">
      <c r="F89" s="78"/>
    </row>
    <row r="90" ht="12.75">
      <c r="F90" s="78"/>
    </row>
    <row r="91" ht="12.75">
      <c r="F91" s="78"/>
    </row>
    <row r="92" ht="12.75">
      <c r="F92" s="78"/>
    </row>
    <row r="93" ht="12.75">
      <c r="F93" s="78"/>
    </row>
    <row r="94" ht="12.75">
      <c r="F94" s="78"/>
    </row>
    <row r="95" ht="12.75">
      <c r="F95" s="78"/>
    </row>
    <row r="96" ht="12.75">
      <c r="F96" s="78"/>
    </row>
    <row r="97" ht="12.75">
      <c r="F97" s="78"/>
    </row>
    <row r="98" ht="12.75">
      <c r="F98" s="78"/>
    </row>
    <row r="99" ht="12.75">
      <c r="F99" s="78"/>
    </row>
    <row r="100" ht="12.75">
      <c r="F100" s="78"/>
    </row>
    <row r="101" ht="12.75">
      <c r="F101" s="78"/>
    </row>
    <row r="102" ht="12.75">
      <c r="F102" s="78"/>
    </row>
    <row r="103" ht="12.75">
      <c r="F103" s="78"/>
    </row>
    <row r="104" ht="12.75">
      <c r="F104" s="78"/>
    </row>
    <row r="105" ht="12.75">
      <c r="F105" s="78"/>
    </row>
    <row r="106" ht="12.75">
      <c r="F106" s="78"/>
    </row>
    <row r="107" ht="12.75">
      <c r="F107" s="78"/>
    </row>
    <row r="108" ht="12.75">
      <c r="F108" s="78"/>
    </row>
    <row r="109" ht="12.75">
      <c r="F109" s="78"/>
    </row>
    <row r="110" ht="12.75">
      <c r="F110" s="78"/>
    </row>
    <row r="111" ht="12.75">
      <c r="F111" s="78"/>
    </row>
    <row r="112" ht="12.75">
      <c r="F112" s="78"/>
    </row>
    <row r="113" ht="12.75">
      <c r="F113" s="78"/>
    </row>
    <row r="114" ht="12.75">
      <c r="F114" s="78"/>
    </row>
    <row r="115" ht="12.75">
      <c r="F115" s="78"/>
    </row>
    <row r="116" ht="12.75">
      <c r="F116" s="78"/>
    </row>
    <row r="117" ht="12.75">
      <c r="F117" s="78"/>
    </row>
    <row r="118" ht="12.75">
      <c r="F118" s="78"/>
    </row>
    <row r="119" ht="12.75">
      <c r="F119" s="78"/>
    </row>
    <row r="120" ht="12.75">
      <c r="F120" s="78"/>
    </row>
    <row r="121" ht="12.75">
      <c r="F121" s="78"/>
    </row>
    <row r="122" ht="12.75">
      <c r="F122" s="78"/>
    </row>
    <row r="123" ht="12.75">
      <c r="F123" s="78"/>
    </row>
    <row r="124" ht="12.75">
      <c r="F124" s="78"/>
    </row>
    <row r="125" ht="12.75">
      <c r="F125" s="78"/>
    </row>
    <row r="126" ht="12.75">
      <c r="F126" s="78"/>
    </row>
    <row r="127" ht="12.75">
      <c r="F127" s="78"/>
    </row>
    <row r="128" ht="12.75">
      <c r="F128" s="78"/>
    </row>
    <row r="129" ht="12.75">
      <c r="F129" s="78"/>
    </row>
    <row r="130" ht="12.75">
      <c r="F130" s="78"/>
    </row>
    <row r="131" ht="12.75">
      <c r="F131" s="78"/>
    </row>
    <row r="132" ht="12.75">
      <c r="F132" s="78"/>
    </row>
    <row r="133" ht="12.75">
      <c r="F133" s="78"/>
    </row>
    <row r="134" ht="12.75">
      <c r="F134" s="78"/>
    </row>
    <row r="135" ht="12.75">
      <c r="F135" s="78"/>
    </row>
    <row r="136" ht="12.75">
      <c r="F136" s="78"/>
    </row>
    <row r="137" ht="12.75">
      <c r="F137" s="78"/>
    </row>
    <row r="138" ht="12.75">
      <c r="F138" s="78"/>
    </row>
    <row r="139" ht="12.75">
      <c r="F139" s="78"/>
    </row>
    <row r="140" ht="12.75">
      <c r="F140" s="78"/>
    </row>
    <row r="141" ht="12.75">
      <c r="F141" s="78"/>
    </row>
    <row r="142" ht="12.75">
      <c r="F142" s="78"/>
    </row>
    <row r="143" ht="12.75">
      <c r="F143" s="78"/>
    </row>
    <row r="144" ht="12.75">
      <c r="F144" s="78"/>
    </row>
    <row r="145" ht="12.75">
      <c r="F145" s="78"/>
    </row>
    <row r="146" ht="12.75">
      <c r="F146" s="78"/>
    </row>
    <row r="147" ht="12.75">
      <c r="F147" s="78"/>
    </row>
    <row r="148" ht="12.75">
      <c r="F148" s="78"/>
    </row>
    <row r="149" ht="12.75">
      <c r="F149" s="78"/>
    </row>
    <row r="150" ht="12.75">
      <c r="F150" s="78"/>
    </row>
    <row r="151" ht="12.75">
      <c r="F151" s="78"/>
    </row>
    <row r="152" ht="12.75">
      <c r="F152" s="78"/>
    </row>
    <row r="153" ht="12.75">
      <c r="F153" s="78"/>
    </row>
    <row r="154" ht="12.75">
      <c r="F154" s="78"/>
    </row>
    <row r="155" ht="12.75">
      <c r="F155" s="78"/>
    </row>
    <row r="156" ht="12.75">
      <c r="F156" s="78"/>
    </row>
    <row r="157" ht="12.75">
      <c r="F157" s="78"/>
    </row>
    <row r="158" ht="12.75">
      <c r="F158" s="78"/>
    </row>
    <row r="159" ht="12.75">
      <c r="F159" s="78"/>
    </row>
    <row r="160" ht="12.75">
      <c r="F160" s="78"/>
    </row>
    <row r="161" ht="12.75">
      <c r="F161" s="78"/>
    </row>
    <row r="162" ht="12.75">
      <c r="F162" s="78"/>
    </row>
    <row r="163" ht="12.75">
      <c r="F163" s="78"/>
    </row>
    <row r="164" ht="12.75">
      <c r="F164" s="78"/>
    </row>
    <row r="165" ht="12.75">
      <c r="F165" s="78"/>
    </row>
    <row r="166" ht="12.75">
      <c r="F166" s="78"/>
    </row>
    <row r="167" ht="12.75">
      <c r="F167" s="78"/>
    </row>
    <row r="168" ht="12.75">
      <c r="F168" s="78"/>
    </row>
    <row r="169" ht="12.75">
      <c r="F169" s="78"/>
    </row>
    <row r="170" ht="12.75">
      <c r="F170" s="78"/>
    </row>
    <row r="171" ht="12.75">
      <c r="F171" s="78"/>
    </row>
    <row r="172" ht="12.75">
      <c r="F172" s="78"/>
    </row>
    <row r="173" ht="12.75">
      <c r="F173" s="78"/>
    </row>
    <row r="174" ht="12.75">
      <c r="F174" s="78"/>
    </row>
    <row r="175" ht="12.75">
      <c r="F175" s="78"/>
    </row>
    <row r="176" ht="12.75">
      <c r="F176" s="78"/>
    </row>
    <row r="177" ht="12.75">
      <c r="F177" s="78"/>
    </row>
    <row r="178" ht="12.75">
      <c r="F178" s="78"/>
    </row>
    <row r="179" ht="12.75">
      <c r="F179" s="78"/>
    </row>
    <row r="180" ht="12.75">
      <c r="F180" s="78"/>
    </row>
    <row r="181" ht="12.75">
      <c r="F181" s="78"/>
    </row>
    <row r="182" ht="12.75">
      <c r="F182" s="78"/>
    </row>
    <row r="183" ht="12.75">
      <c r="F183" s="78"/>
    </row>
    <row r="184" ht="12.75">
      <c r="F184" s="78"/>
    </row>
    <row r="185" ht="12.75">
      <c r="F185" s="78"/>
    </row>
    <row r="186" ht="12.75">
      <c r="F186" s="78"/>
    </row>
    <row r="187" ht="12.75">
      <c r="F187" s="78"/>
    </row>
    <row r="188" ht="12.75">
      <c r="F188" s="78"/>
    </row>
    <row r="189" ht="12.75">
      <c r="F189" s="78"/>
    </row>
    <row r="190" ht="12.75">
      <c r="F190" s="78"/>
    </row>
    <row r="191" ht="12.75">
      <c r="F191" s="78"/>
    </row>
    <row r="192" ht="12.75">
      <c r="F192" s="78"/>
    </row>
    <row r="193" ht="12.75">
      <c r="F193" s="78"/>
    </row>
    <row r="194" ht="12.75">
      <c r="F194" s="78"/>
    </row>
    <row r="195" ht="12.75">
      <c r="F195" s="78"/>
    </row>
    <row r="196" ht="12.75">
      <c r="F196" s="78"/>
    </row>
    <row r="197" ht="12.75">
      <c r="F197" s="78"/>
    </row>
    <row r="198" ht="12.75">
      <c r="F198" s="78"/>
    </row>
    <row r="199" ht="12.75">
      <c r="F199" s="78"/>
    </row>
    <row r="200" ht="12.75">
      <c r="F200" s="78"/>
    </row>
    <row r="201" ht="12.75">
      <c r="F201" s="78"/>
    </row>
    <row r="202" ht="12.75">
      <c r="F202" s="78"/>
    </row>
    <row r="203" ht="12.75">
      <c r="F203" s="78"/>
    </row>
    <row r="204" ht="12.75">
      <c r="F204" s="78"/>
    </row>
    <row r="205" ht="12.75">
      <c r="F205" s="78"/>
    </row>
    <row r="206" ht="12.75">
      <c r="F206" s="78"/>
    </row>
    <row r="207" ht="12.75">
      <c r="F207" s="78"/>
    </row>
    <row r="208" ht="12.75">
      <c r="F208" s="78"/>
    </row>
    <row r="209" ht="12.75">
      <c r="F209" s="78"/>
    </row>
    <row r="210" ht="12.75">
      <c r="F210" s="78"/>
    </row>
    <row r="211" ht="12.75">
      <c r="F211" s="78"/>
    </row>
    <row r="212" ht="12.75">
      <c r="F212" s="78"/>
    </row>
    <row r="213" ht="12.75">
      <c r="F213" s="78"/>
    </row>
    <row r="214" ht="12.75">
      <c r="F214" s="78"/>
    </row>
    <row r="215" ht="12.75">
      <c r="F215" s="78"/>
    </row>
    <row r="216" ht="12.75">
      <c r="F216" s="78"/>
    </row>
    <row r="217" ht="12.75">
      <c r="F217" s="78"/>
    </row>
    <row r="218" ht="12.75">
      <c r="F218" s="78"/>
    </row>
    <row r="219" ht="12.75">
      <c r="F219" s="78"/>
    </row>
    <row r="220" ht="12.75">
      <c r="F220" s="78"/>
    </row>
    <row r="221" ht="12.75">
      <c r="F221" s="78"/>
    </row>
    <row r="222" ht="12.75">
      <c r="F222" s="78"/>
    </row>
    <row r="223" ht="12.75">
      <c r="F223" s="78"/>
    </row>
    <row r="224" ht="12.75">
      <c r="F224" s="78"/>
    </row>
    <row r="225" ht="12.75">
      <c r="F225" s="78"/>
    </row>
    <row r="226" ht="12.75">
      <c r="F226" s="78"/>
    </row>
    <row r="227" ht="12.75">
      <c r="F227" s="78"/>
    </row>
    <row r="228" ht="12.75">
      <c r="F228" s="78"/>
    </row>
    <row r="229" ht="12.75">
      <c r="F229" s="78"/>
    </row>
    <row r="230" ht="12.75">
      <c r="F230" s="78"/>
    </row>
    <row r="231" ht="12.75">
      <c r="F231" s="78"/>
    </row>
    <row r="232" ht="12.75">
      <c r="F232" s="78"/>
    </row>
    <row r="233" ht="12.75">
      <c r="F233" s="78"/>
    </row>
    <row r="234" ht="12.75">
      <c r="F234" s="78"/>
    </row>
    <row r="235" ht="12.75">
      <c r="F235" s="78"/>
    </row>
    <row r="236" ht="12.75">
      <c r="F236" s="78"/>
    </row>
    <row r="237" ht="12.75">
      <c r="F237" s="78"/>
    </row>
    <row r="238" ht="12.75">
      <c r="F238" s="78"/>
    </row>
    <row r="239" ht="12.75">
      <c r="F239" s="78"/>
    </row>
    <row r="240" ht="12.75">
      <c r="F240" s="78"/>
    </row>
    <row r="241" ht="12.75">
      <c r="F241" s="78"/>
    </row>
    <row r="242" ht="12.75">
      <c r="F242" s="78"/>
    </row>
    <row r="243" ht="12.75">
      <c r="F243" s="78"/>
    </row>
    <row r="244" ht="12.75">
      <c r="F244" s="78"/>
    </row>
    <row r="245" ht="12.75">
      <c r="F245" s="78"/>
    </row>
    <row r="246" ht="12.75">
      <c r="F246" s="78"/>
    </row>
    <row r="247" ht="12.75">
      <c r="F247" s="78"/>
    </row>
    <row r="248" ht="12.75">
      <c r="F248" s="78"/>
    </row>
    <row r="249" ht="12.75">
      <c r="F249" s="78"/>
    </row>
    <row r="250" ht="12.75">
      <c r="F250" s="78"/>
    </row>
    <row r="251" ht="12.75">
      <c r="F251" s="78"/>
    </row>
    <row r="252" ht="12.75">
      <c r="F252" s="78"/>
    </row>
    <row r="253" ht="12.75">
      <c r="F253" s="78"/>
    </row>
    <row r="254" ht="12.75">
      <c r="F254" s="78"/>
    </row>
    <row r="255" ht="12.75">
      <c r="F255" s="78"/>
    </row>
    <row r="256" ht="12.75">
      <c r="F256" s="78"/>
    </row>
    <row r="257" ht="12.75">
      <c r="F257" s="78"/>
    </row>
    <row r="258" ht="12.75">
      <c r="F258" s="78"/>
    </row>
    <row r="259" ht="12.75">
      <c r="F259" s="78"/>
    </row>
    <row r="260" ht="12.75">
      <c r="F260" s="78"/>
    </row>
    <row r="261" ht="12.75">
      <c r="F261" s="78"/>
    </row>
    <row r="262" ht="12.75">
      <c r="F262" s="78"/>
    </row>
    <row r="263" ht="12.75">
      <c r="F263" s="78"/>
    </row>
    <row r="264" ht="12.75">
      <c r="F264" s="78"/>
    </row>
    <row r="265" ht="12.75">
      <c r="F265" s="78"/>
    </row>
    <row r="266" ht="12.75">
      <c r="F266" s="78"/>
    </row>
    <row r="267" ht="12.75">
      <c r="F267" s="78"/>
    </row>
    <row r="268" ht="12.75">
      <c r="F268" s="78"/>
    </row>
    <row r="269" ht="12.75">
      <c r="F269" s="78"/>
    </row>
    <row r="270" ht="12.75">
      <c r="F270" s="78"/>
    </row>
    <row r="271" ht="12.75">
      <c r="F271" s="78"/>
    </row>
    <row r="272" ht="12.75">
      <c r="F272" s="78"/>
    </row>
    <row r="273" ht="12.75">
      <c r="F273" s="78"/>
    </row>
    <row r="274" ht="12.75">
      <c r="F274" s="78"/>
    </row>
    <row r="275" ht="12.75">
      <c r="F275" s="78"/>
    </row>
    <row r="276" ht="12.75">
      <c r="F276" s="78"/>
    </row>
    <row r="277" ht="12.75">
      <c r="F277" s="78"/>
    </row>
    <row r="278" ht="12.75">
      <c r="F278" s="78"/>
    </row>
    <row r="279" ht="12.75">
      <c r="F279" s="78"/>
    </row>
    <row r="280" ht="12.75">
      <c r="F280" s="78"/>
    </row>
    <row r="281" ht="12.75">
      <c r="F281" s="78"/>
    </row>
    <row r="282" ht="12.75">
      <c r="F282" s="78"/>
    </row>
    <row r="283" ht="12.75">
      <c r="F283" s="78"/>
    </row>
    <row r="284" ht="12.75">
      <c r="F284" s="78"/>
    </row>
    <row r="285" ht="12.75">
      <c r="F285" s="78"/>
    </row>
    <row r="286" ht="12.75">
      <c r="F286" s="78"/>
    </row>
    <row r="287" ht="12.75">
      <c r="F287" s="78"/>
    </row>
    <row r="288" ht="12.75">
      <c r="F288" s="78"/>
    </row>
    <row r="289" ht="12.75">
      <c r="F289" s="78"/>
    </row>
    <row r="290" ht="12.75">
      <c r="F290" s="78"/>
    </row>
    <row r="291" ht="12.75">
      <c r="F291" s="78"/>
    </row>
    <row r="292" ht="12.75">
      <c r="F292" s="78"/>
    </row>
    <row r="293" ht="12.75">
      <c r="F293" s="78"/>
    </row>
    <row r="294" ht="12.75">
      <c r="F294" s="78"/>
    </row>
    <row r="295" ht="12.75">
      <c r="F295" s="78"/>
    </row>
    <row r="296" ht="12.75">
      <c r="F296" s="78"/>
    </row>
    <row r="297" ht="12.75">
      <c r="F297" s="78"/>
    </row>
    <row r="298" ht="12.75">
      <c r="F298" s="78"/>
    </row>
    <row r="299" ht="12.75">
      <c r="F299" s="78"/>
    </row>
    <row r="300" ht="12.75">
      <c r="F300" s="78"/>
    </row>
    <row r="301" ht="12.75">
      <c r="F301" s="78"/>
    </row>
    <row r="302" ht="12.75">
      <c r="F302" s="78"/>
    </row>
    <row r="303" ht="12.75">
      <c r="F303" s="78"/>
    </row>
    <row r="304" ht="12.75">
      <c r="F304" s="78"/>
    </row>
    <row r="305" ht="12.75">
      <c r="F305" s="78"/>
    </row>
    <row r="306" ht="12.75">
      <c r="F306" s="78"/>
    </row>
    <row r="307" ht="12.75">
      <c r="F307" s="78"/>
    </row>
    <row r="308" ht="12.75">
      <c r="F308" s="78"/>
    </row>
    <row r="309" ht="12.75">
      <c r="F309" s="78"/>
    </row>
    <row r="310" ht="12.75">
      <c r="F310" s="78"/>
    </row>
    <row r="311" ht="12.75">
      <c r="F311" s="78"/>
    </row>
    <row r="312" ht="12.75">
      <c r="F312" s="78"/>
    </row>
    <row r="313" ht="12.75">
      <c r="F313" s="78"/>
    </row>
    <row r="314" ht="12.75">
      <c r="F314" s="78"/>
    </row>
    <row r="315" ht="12.75">
      <c r="F315" s="78"/>
    </row>
    <row r="316" ht="12.75">
      <c r="F316" s="78"/>
    </row>
    <row r="317" ht="12.75">
      <c r="F317" s="78"/>
    </row>
    <row r="318" ht="12.75">
      <c r="F318" s="78"/>
    </row>
    <row r="319" ht="12.75">
      <c r="F319" s="78"/>
    </row>
    <row r="320" ht="12.75">
      <c r="F320" s="78"/>
    </row>
    <row r="321" ht="12.75">
      <c r="F321" s="78"/>
    </row>
    <row r="322" ht="12.75">
      <c r="F322" s="78"/>
    </row>
    <row r="323" ht="12.75">
      <c r="F323" s="78"/>
    </row>
    <row r="324" ht="12.75">
      <c r="F324" s="78"/>
    </row>
    <row r="325" ht="12.75">
      <c r="F325" s="78"/>
    </row>
    <row r="326" ht="12.75">
      <c r="F326" s="78"/>
    </row>
    <row r="327" ht="12.75">
      <c r="F327" s="78"/>
    </row>
    <row r="328" ht="12.75">
      <c r="F328" s="78"/>
    </row>
    <row r="329" ht="12.75">
      <c r="F329" s="78"/>
    </row>
    <row r="330" ht="12.75">
      <c r="F330" s="78"/>
    </row>
    <row r="331" ht="12.75">
      <c r="F331" s="78"/>
    </row>
    <row r="332" ht="12.75">
      <c r="F332" s="78"/>
    </row>
    <row r="333" ht="12.75">
      <c r="F333" s="78"/>
    </row>
    <row r="334" ht="12.75">
      <c r="F334" s="78"/>
    </row>
    <row r="335" ht="12.75">
      <c r="F335" s="78"/>
    </row>
    <row r="336" ht="12.75">
      <c r="F336" s="78"/>
    </row>
    <row r="337" ht="12.75">
      <c r="F337" s="78"/>
    </row>
    <row r="338" ht="12.75">
      <c r="F338" s="78"/>
    </row>
    <row r="339" ht="12.75">
      <c r="F339" s="78"/>
    </row>
    <row r="340" ht="12.75">
      <c r="F340" s="78"/>
    </row>
    <row r="341" ht="12.75">
      <c r="F341" s="78"/>
    </row>
    <row r="342" ht="12.75">
      <c r="F342" s="78"/>
    </row>
    <row r="343" ht="12.75">
      <c r="F343" s="78"/>
    </row>
    <row r="344" ht="12.75">
      <c r="F344" s="78"/>
    </row>
    <row r="345" ht="12.75">
      <c r="F345" s="78"/>
    </row>
    <row r="346" ht="12.75">
      <c r="F346" s="78"/>
    </row>
    <row r="347" ht="12.75">
      <c r="F347" s="78"/>
    </row>
    <row r="348" ht="12.75">
      <c r="F348" s="78"/>
    </row>
    <row r="349" ht="12.75">
      <c r="F349" s="78"/>
    </row>
    <row r="350" ht="12.75">
      <c r="F350" s="78"/>
    </row>
    <row r="351" ht="12.75">
      <c r="F351" s="78"/>
    </row>
    <row r="352" ht="12.75">
      <c r="F352" s="78"/>
    </row>
    <row r="353" ht="12.75">
      <c r="F353" s="78"/>
    </row>
    <row r="354" ht="12.75">
      <c r="F354" s="78"/>
    </row>
    <row r="355" ht="12.75">
      <c r="F355" s="78"/>
    </row>
    <row r="356" ht="12.75">
      <c r="F356" s="78"/>
    </row>
    <row r="357" ht="12.75">
      <c r="F357" s="78"/>
    </row>
    <row r="358" ht="12.75">
      <c r="F358" s="78"/>
    </row>
    <row r="359" ht="12.75">
      <c r="F359" s="78"/>
    </row>
    <row r="360" ht="12.75">
      <c r="F360" s="78"/>
    </row>
    <row r="361" ht="12.75">
      <c r="F361" s="78"/>
    </row>
    <row r="362" ht="12.75">
      <c r="F362" s="78"/>
    </row>
    <row r="363" ht="12.75">
      <c r="F363" s="78"/>
    </row>
    <row r="364" ht="12.75">
      <c r="F364" s="78"/>
    </row>
    <row r="365" ht="12.75">
      <c r="F365" s="78"/>
    </row>
    <row r="366" ht="12.75">
      <c r="F366" s="78"/>
    </row>
    <row r="367" ht="12.75">
      <c r="F367" s="78"/>
    </row>
    <row r="368" ht="12.75">
      <c r="F368" s="78"/>
    </row>
    <row r="369" ht="12.75">
      <c r="F369" s="78"/>
    </row>
    <row r="370" ht="12.75">
      <c r="F370" s="78"/>
    </row>
    <row r="371" ht="12.75">
      <c r="F371" s="78"/>
    </row>
    <row r="372" ht="12.75">
      <c r="F372" s="78"/>
    </row>
    <row r="373" ht="12.75">
      <c r="F373" s="78"/>
    </row>
    <row r="374" ht="12.75">
      <c r="F374" s="78"/>
    </row>
    <row r="375" ht="12.75">
      <c r="F375" s="78"/>
    </row>
    <row r="376" ht="12.75">
      <c r="F376" s="78"/>
    </row>
    <row r="377" ht="12.75">
      <c r="F377" s="78"/>
    </row>
    <row r="378" ht="12.75">
      <c r="F378" s="78"/>
    </row>
    <row r="379" ht="12.75">
      <c r="F379" s="78"/>
    </row>
    <row r="380" ht="12.75">
      <c r="F380" s="78"/>
    </row>
    <row r="381" ht="12.75">
      <c r="F381" s="78"/>
    </row>
    <row r="382" ht="12.75">
      <c r="F382" s="78"/>
    </row>
    <row r="383" ht="12.75">
      <c r="F383" s="78"/>
    </row>
    <row r="384" ht="12.75">
      <c r="F384" s="78"/>
    </row>
    <row r="385" ht="12.75">
      <c r="F385" s="78"/>
    </row>
    <row r="386" ht="12.75">
      <c r="F386" s="78"/>
    </row>
    <row r="387" ht="12.75">
      <c r="F387" s="78"/>
    </row>
    <row r="388" ht="12.75">
      <c r="F388" s="78"/>
    </row>
    <row r="389" ht="12.75">
      <c r="F389" s="78"/>
    </row>
    <row r="390" ht="12.75">
      <c r="F390" s="78"/>
    </row>
    <row r="391" ht="12.75">
      <c r="F391" s="78"/>
    </row>
    <row r="392" ht="12.75">
      <c r="F392" s="78"/>
    </row>
    <row r="393" ht="12.75">
      <c r="F393" s="78"/>
    </row>
    <row r="394" ht="12.75">
      <c r="F394" s="78"/>
    </row>
    <row r="395" ht="12.75">
      <c r="F395" s="78"/>
    </row>
    <row r="396" ht="12.75">
      <c r="F396" s="78"/>
    </row>
    <row r="397" ht="12.75">
      <c r="F397" s="78"/>
    </row>
    <row r="398" ht="12.75">
      <c r="F398" s="78"/>
    </row>
    <row r="399" ht="12.75">
      <c r="F399" s="78"/>
    </row>
    <row r="400" ht="12.75">
      <c r="F400" s="78"/>
    </row>
    <row r="401" ht="12.75">
      <c r="F401" s="78"/>
    </row>
    <row r="402" ht="12.75">
      <c r="F402" s="78"/>
    </row>
    <row r="403" ht="12.75">
      <c r="F403" s="78"/>
    </row>
    <row r="404" ht="12.75">
      <c r="F404" s="78"/>
    </row>
    <row r="405" ht="12.75">
      <c r="F405" s="78"/>
    </row>
    <row r="406" ht="12.75">
      <c r="F406" s="78"/>
    </row>
    <row r="407" ht="12.75">
      <c r="F407" s="78"/>
    </row>
    <row r="408" ht="12.75">
      <c r="F408" s="78"/>
    </row>
    <row r="409" ht="12.75">
      <c r="F409" s="78"/>
    </row>
    <row r="410" ht="12.75">
      <c r="F410" s="78"/>
    </row>
    <row r="411" ht="12.75">
      <c r="F411" s="78"/>
    </row>
    <row r="412" ht="12.75">
      <c r="F412" s="78"/>
    </row>
    <row r="413" ht="12.75">
      <c r="F413" s="78"/>
    </row>
    <row r="414" ht="12.75">
      <c r="F414" s="78"/>
    </row>
    <row r="415" ht="12.75">
      <c r="F415" s="78"/>
    </row>
    <row r="416" ht="12.75">
      <c r="F416" s="78"/>
    </row>
    <row r="417" ht="12.75">
      <c r="F417" s="78"/>
    </row>
    <row r="418" ht="12.75">
      <c r="F418" s="78"/>
    </row>
    <row r="419" ht="12.75">
      <c r="F419" s="78"/>
    </row>
    <row r="420" ht="12.75">
      <c r="F420" s="78"/>
    </row>
    <row r="421" ht="12.75">
      <c r="F421" s="78"/>
    </row>
    <row r="422" ht="12.75">
      <c r="F422" s="78"/>
    </row>
    <row r="423" ht="12.75">
      <c r="F423" s="78"/>
    </row>
    <row r="424" ht="12.75">
      <c r="F424" s="78"/>
    </row>
    <row r="425" ht="12.75">
      <c r="F425" s="78"/>
    </row>
    <row r="426" ht="12.75">
      <c r="F426" s="78"/>
    </row>
    <row r="427" ht="12.75">
      <c r="F427" s="78"/>
    </row>
    <row r="428" ht="12.75">
      <c r="F428" s="78"/>
    </row>
    <row r="429" ht="12.75">
      <c r="F429" s="78"/>
    </row>
    <row r="430" ht="12.75">
      <c r="F430" s="78"/>
    </row>
    <row r="431" ht="12.75">
      <c r="F431" s="78"/>
    </row>
    <row r="432" ht="12.75">
      <c r="F432" s="78"/>
    </row>
    <row r="433" ht="12.75">
      <c r="F433" s="78"/>
    </row>
    <row r="434" ht="12.75">
      <c r="F434" s="78"/>
    </row>
    <row r="435" ht="12.75">
      <c r="F435" s="78"/>
    </row>
    <row r="436" ht="12.75">
      <c r="F436" s="78"/>
    </row>
    <row r="437" ht="12.75">
      <c r="F437" s="78"/>
    </row>
    <row r="438" ht="12.75">
      <c r="F438" s="78"/>
    </row>
    <row r="439" ht="12.75">
      <c r="F439" s="78"/>
    </row>
    <row r="440" ht="12.75">
      <c r="F440" s="78"/>
    </row>
    <row r="441" ht="12.75">
      <c r="F441" s="78"/>
    </row>
    <row r="442" ht="12.75">
      <c r="F442" s="78"/>
    </row>
    <row r="443" ht="12.75">
      <c r="F443" s="78"/>
    </row>
    <row r="444" ht="12.75">
      <c r="F444" s="78"/>
    </row>
    <row r="445" ht="12.75">
      <c r="F445" s="78"/>
    </row>
    <row r="446" ht="12.75">
      <c r="F446" s="78"/>
    </row>
    <row r="447" ht="12.75">
      <c r="F447" s="78"/>
    </row>
    <row r="448" ht="12.75">
      <c r="F448" s="78"/>
    </row>
    <row r="449" ht="12.75">
      <c r="F449" s="78"/>
    </row>
    <row r="450" ht="12.75">
      <c r="F450" s="78"/>
    </row>
    <row r="451" ht="12.75">
      <c r="F451" s="78"/>
    </row>
    <row r="452" ht="12.75">
      <c r="F452" s="78"/>
    </row>
    <row r="453" ht="12.75">
      <c r="F453" s="78"/>
    </row>
    <row r="454" ht="12.75">
      <c r="F454" s="78"/>
    </row>
    <row r="455" ht="12.75">
      <c r="F455" s="78"/>
    </row>
    <row r="456" ht="12.75">
      <c r="F456" s="78"/>
    </row>
    <row r="457" ht="12.75">
      <c r="F457" s="78"/>
    </row>
    <row r="458" ht="12.75">
      <c r="F458" s="78"/>
    </row>
    <row r="459" ht="12.75">
      <c r="F459" s="78"/>
    </row>
    <row r="460" ht="12.75">
      <c r="F460" s="78"/>
    </row>
    <row r="461" ht="12.75">
      <c r="F461" s="78"/>
    </row>
    <row r="462" ht="12.75">
      <c r="F462" s="78"/>
    </row>
    <row r="463" ht="12.75">
      <c r="F463" s="78"/>
    </row>
    <row r="464" ht="12.75">
      <c r="F464" s="78"/>
    </row>
    <row r="465" ht="12.75">
      <c r="F465" s="78"/>
    </row>
    <row r="466" ht="12.75">
      <c r="F466" s="78"/>
    </row>
    <row r="467" ht="12.75">
      <c r="F467" s="78"/>
    </row>
    <row r="468" ht="12.75">
      <c r="F468" s="78"/>
    </row>
    <row r="469" ht="12.75">
      <c r="F469" s="78"/>
    </row>
    <row r="470" ht="12.75">
      <c r="F470" s="78"/>
    </row>
    <row r="471" ht="12.75">
      <c r="F471" s="78"/>
    </row>
    <row r="472" ht="12.75">
      <c r="F472" s="78"/>
    </row>
    <row r="473" ht="12.75">
      <c r="F473" s="78"/>
    </row>
    <row r="474" ht="12.75">
      <c r="F474" s="78"/>
    </row>
    <row r="475" ht="12.75">
      <c r="F475" s="78"/>
    </row>
    <row r="476" ht="12.75">
      <c r="F476" s="78"/>
    </row>
    <row r="477" ht="12.75">
      <c r="F477" s="78"/>
    </row>
    <row r="478" ht="12.75">
      <c r="F478" s="78"/>
    </row>
    <row r="479" ht="12.75">
      <c r="F479" s="78"/>
    </row>
    <row r="480" ht="12.75">
      <c r="F480" s="78"/>
    </row>
    <row r="481" ht="12.75">
      <c r="F481" s="78"/>
    </row>
    <row r="482" ht="12.75">
      <c r="F482" s="78"/>
    </row>
    <row r="483" ht="12.75">
      <c r="F483" s="78"/>
    </row>
    <row r="484" ht="12.75">
      <c r="F484" s="78"/>
    </row>
    <row r="485" ht="12.75">
      <c r="F485" s="78"/>
    </row>
    <row r="486" ht="12.75">
      <c r="F486" s="78"/>
    </row>
    <row r="487" ht="12.75">
      <c r="F487" s="78"/>
    </row>
    <row r="488" ht="12.75">
      <c r="F488" s="78"/>
    </row>
    <row r="489" ht="12.75">
      <c r="F489" s="78"/>
    </row>
    <row r="490" ht="12.75">
      <c r="F490" s="78"/>
    </row>
    <row r="491" ht="12.75">
      <c r="F491" s="78"/>
    </row>
    <row r="492" ht="12.75">
      <c r="F492" s="78"/>
    </row>
    <row r="493" ht="12.75">
      <c r="F493" s="78"/>
    </row>
    <row r="494" ht="12.75">
      <c r="F494" s="78"/>
    </row>
    <row r="495" ht="12.75">
      <c r="F495" s="78"/>
    </row>
    <row r="496" ht="12.75">
      <c r="F496" s="78"/>
    </row>
    <row r="497" ht="12.75">
      <c r="F497" s="78"/>
    </row>
    <row r="498" ht="12.75">
      <c r="F498" s="78"/>
    </row>
    <row r="499" ht="12.75">
      <c r="F499" s="78"/>
    </row>
    <row r="500" ht="12.75">
      <c r="F500" s="78"/>
    </row>
    <row r="501" ht="12.75">
      <c r="F501" s="78"/>
    </row>
    <row r="502" ht="12.75">
      <c r="F502" s="78"/>
    </row>
    <row r="503" ht="12.75">
      <c r="F503" s="78"/>
    </row>
    <row r="504" ht="12.75">
      <c r="F504" s="78"/>
    </row>
    <row r="505" ht="12.75">
      <c r="F505" s="78"/>
    </row>
    <row r="506" ht="12.75">
      <c r="F506" s="78"/>
    </row>
    <row r="507" ht="12.75">
      <c r="F507" s="78"/>
    </row>
    <row r="508" ht="12.75">
      <c r="F508" s="78"/>
    </row>
    <row r="509" ht="12.75">
      <c r="F509" s="78"/>
    </row>
    <row r="510" ht="12.75">
      <c r="F510" s="78"/>
    </row>
    <row r="511" ht="12.75">
      <c r="F511" s="78"/>
    </row>
    <row r="512" ht="12.75">
      <c r="F512" s="78"/>
    </row>
    <row r="513" ht="12.75">
      <c r="F513" s="78"/>
    </row>
    <row r="514" ht="12.75">
      <c r="F514" s="78"/>
    </row>
    <row r="515" ht="12.75">
      <c r="F515" s="78"/>
    </row>
    <row r="516" ht="12.75">
      <c r="F516" s="78"/>
    </row>
    <row r="517" ht="12.75">
      <c r="F517" s="78"/>
    </row>
    <row r="518" ht="12.75">
      <c r="F518" s="78"/>
    </row>
    <row r="519" ht="12.75">
      <c r="F519" s="78"/>
    </row>
    <row r="520" ht="12.75">
      <c r="F520" s="78"/>
    </row>
    <row r="521" ht="12.75">
      <c r="F521" s="78"/>
    </row>
    <row r="522" ht="12.75">
      <c r="F522" s="78"/>
    </row>
    <row r="523" ht="12.75">
      <c r="F523" s="78"/>
    </row>
    <row r="524" ht="12.75">
      <c r="F524" s="78"/>
    </row>
    <row r="525" ht="12.75">
      <c r="F525" s="78"/>
    </row>
    <row r="526" ht="12.75">
      <c r="F526" s="78"/>
    </row>
    <row r="527" ht="12.75">
      <c r="F527" s="78"/>
    </row>
    <row r="528" ht="12.75">
      <c r="F528" s="78"/>
    </row>
    <row r="529" ht="12.75">
      <c r="F529" s="78"/>
    </row>
    <row r="530" ht="12.75">
      <c r="F530" s="78"/>
    </row>
    <row r="531" ht="12.75">
      <c r="F531" s="78"/>
    </row>
    <row r="532" ht="12.75">
      <c r="F532" s="78"/>
    </row>
    <row r="533" ht="12.75">
      <c r="F533" s="78"/>
    </row>
    <row r="534" ht="12.75">
      <c r="F534" s="78"/>
    </row>
    <row r="535" ht="12.75">
      <c r="F535" s="78"/>
    </row>
    <row r="536" ht="12.75">
      <c r="F536" s="78"/>
    </row>
    <row r="537" ht="12.75">
      <c r="F537" s="78"/>
    </row>
    <row r="538" ht="12.75">
      <c r="F538" s="78"/>
    </row>
    <row r="539" ht="12.75">
      <c r="F539" s="78"/>
    </row>
    <row r="540" ht="12.75">
      <c r="F540" s="78"/>
    </row>
    <row r="541" ht="12.75">
      <c r="F541" s="78"/>
    </row>
    <row r="542" ht="12.75">
      <c r="F542" s="78"/>
    </row>
    <row r="543" ht="12.75">
      <c r="F543" s="78"/>
    </row>
    <row r="544" ht="12.75">
      <c r="F544" s="78"/>
    </row>
    <row r="545" ht="12.75">
      <c r="F545" s="78"/>
    </row>
    <row r="546" ht="12.75">
      <c r="F546" s="78"/>
    </row>
    <row r="547" ht="12.75">
      <c r="F547" s="78"/>
    </row>
    <row r="548" ht="12.75">
      <c r="F548" s="78"/>
    </row>
    <row r="549" ht="12.75">
      <c r="F549" s="78"/>
    </row>
    <row r="550" ht="12.75">
      <c r="F550" s="78"/>
    </row>
    <row r="551" ht="12.75">
      <c r="F551" s="78"/>
    </row>
    <row r="552" ht="12.75">
      <c r="F552" s="78"/>
    </row>
    <row r="553" ht="12.75">
      <c r="F553" s="78"/>
    </row>
    <row r="554" ht="12.75">
      <c r="F554" s="78"/>
    </row>
    <row r="555" ht="12.75">
      <c r="F555" s="78"/>
    </row>
    <row r="556" ht="12.75">
      <c r="F556" s="78"/>
    </row>
    <row r="557" ht="12.75">
      <c r="F557" s="78"/>
    </row>
    <row r="558" ht="12.75">
      <c r="F558" s="78"/>
    </row>
    <row r="559" ht="12.75">
      <c r="F559" s="78"/>
    </row>
    <row r="560" ht="12.75">
      <c r="F560" s="78"/>
    </row>
    <row r="561" ht="12.75">
      <c r="F561" s="78"/>
    </row>
    <row r="562" ht="12.75">
      <c r="F562" s="78"/>
    </row>
    <row r="563" ht="12.75">
      <c r="F563" s="78"/>
    </row>
    <row r="564" ht="12.75">
      <c r="F564" s="78"/>
    </row>
    <row r="565" ht="12.75">
      <c r="F565" s="78"/>
    </row>
    <row r="566" ht="12.75">
      <c r="F566" s="78"/>
    </row>
    <row r="567" ht="12.75">
      <c r="F567" s="78"/>
    </row>
    <row r="568" ht="12.75">
      <c r="F568" s="78"/>
    </row>
    <row r="569" ht="12.75">
      <c r="F569" s="78"/>
    </row>
    <row r="570" ht="12.75">
      <c r="F570" s="78"/>
    </row>
    <row r="571" ht="12.75">
      <c r="F571" s="78"/>
    </row>
    <row r="572" ht="12.75">
      <c r="F572" s="78"/>
    </row>
    <row r="573" ht="12.75">
      <c r="F573" s="78"/>
    </row>
    <row r="574" ht="12.75">
      <c r="F574" s="78"/>
    </row>
    <row r="575" ht="12.75">
      <c r="F575" s="78"/>
    </row>
    <row r="576" ht="12.75">
      <c r="F576" s="78"/>
    </row>
    <row r="577" ht="12.75">
      <c r="F577" s="78"/>
    </row>
    <row r="578" ht="12.75">
      <c r="F578" s="78"/>
    </row>
    <row r="579" ht="12.75">
      <c r="F579" s="78"/>
    </row>
    <row r="580" ht="12.75">
      <c r="F580" s="78"/>
    </row>
    <row r="581" ht="12.75">
      <c r="F581" s="78"/>
    </row>
    <row r="582" ht="12.75">
      <c r="F582" s="78"/>
    </row>
    <row r="583" ht="12.75">
      <c r="F583" s="78"/>
    </row>
    <row r="584" ht="12.75">
      <c r="F584" s="78"/>
    </row>
    <row r="585" ht="12.75">
      <c r="F585" s="78"/>
    </row>
    <row r="586" ht="12.75">
      <c r="F586" s="78"/>
    </row>
    <row r="587" ht="12.75">
      <c r="F587" s="78"/>
    </row>
    <row r="588" ht="12.75">
      <c r="F588" s="78"/>
    </row>
    <row r="589" ht="12.75">
      <c r="F589" s="78"/>
    </row>
    <row r="590" ht="12.75">
      <c r="F590" s="78"/>
    </row>
    <row r="591" ht="12.75">
      <c r="F591" s="78"/>
    </row>
    <row r="592" ht="12.75">
      <c r="F592" s="78"/>
    </row>
    <row r="593" ht="12.75">
      <c r="F593" s="78"/>
    </row>
    <row r="594" ht="12.75">
      <c r="F594" s="78"/>
    </row>
    <row r="595" ht="12.75">
      <c r="F595" s="78"/>
    </row>
    <row r="596" ht="12.75">
      <c r="F596" s="78"/>
    </row>
    <row r="597" ht="12.75">
      <c r="F597" s="78"/>
    </row>
    <row r="598" ht="12.75">
      <c r="F598" s="78"/>
    </row>
    <row r="599" ht="12.75">
      <c r="F599" s="78"/>
    </row>
    <row r="600" ht="12.75">
      <c r="F600" s="78"/>
    </row>
    <row r="601" ht="12.75">
      <c r="F601" s="78"/>
    </row>
    <row r="602" ht="12.75">
      <c r="F602" s="78"/>
    </row>
    <row r="603" ht="12.75">
      <c r="F603" s="78"/>
    </row>
  </sheetData>
  <sheetProtection/>
  <printOptions/>
  <pageMargins left="0" right="0" top="0.75" bottom="0.75" header="0.05" footer="0.3"/>
  <pageSetup fitToHeight="0" fitToWidth="1" horizontalDpi="600" verticalDpi="600" orientation="portrait" scale="73" r:id="rId2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D19"/>
  <sheetViews>
    <sheetView workbookViewId="0" topLeftCell="A1">
      <selection activeCell="F34" sqref="F34"/>
    </sheetView>
  </sheetViews>
  <sheetFormatPr defaultColWidth="11.28125" defaultRowHeight="15"/>
  <cols>
    <col min="1" max="1" width="23.00390625" style="74" customWidth="1"/>
    <col min="2" max="2" width="11.00390625" style="73" customWidth="1"/>
    <col min="3" max="3" width="8.8515625" style="73" customWidth="1"/>
    <col min="4" max="4" width="11.28125" style="73" customWidth="1"/>
    <col min="5" max="5" width="19.28125" style="57" customWidth="1"/>
    <col min="6" max="6" width="28.00390625" style="41" bestFit="1" customWidth="1"/>
    <col min="7" max="7" width="12.421875" style="41" customWidth="1"/>
    <col min="8" max="8" width="15.28125" style="41" customWidth="1"/>
    <col min="9" max="16384" width="11.28125" style="57" customWidth="1"/>
  </cols>
  <sheetData>
    <row r="1" spans="1:30" s="20" customFormat="1" ht="15.75">
      <c r="A1" s="18"/>
      <c r="B1" s="16"/>
      <c r="C1" s="16"/>
      <c r="D1" s="16"/>
      <c r="E1" s="19"/>
      <c r="F1" s="19"/>
      <c r="G1" s="19"/>
      <c r="H1" s="48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20" customFormat="1" ht="15.75">
      <c r="A2" s="21"/>
      <c r="E2" s="19"/>
      <c r="F2" s="19"/>
      <c r="G2" s="19"/>
      <c r="H2" s="48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s="20" customFormat="1" ht="15.75">
      <c r="A3" s="22"/>
      <c r="E3" s="23"/>
      <c r="G3" s="19"/>
      <c r="H3" s="48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s="20" customFormat="1" ht="15.75">
      <c r="A4" s="50"/>
      <c r="B4" s="51"/>
      <c r="C4" s="51"/>
      <c r="D4" s="51"/>
      <c r="E4" s="53"/>
      <c r="G4" s="54"/>
      <c r="H4" s="4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 s="20" customFormat="1" ht="15.75">
      <c r="A5" s="4"/>
      <c r="B5" s="55"/>
      <c r="C5" s="55"/>
      <c r="D5" s="55"/>
      <c r="E5" s="92"/>
      <c r="G5" s="57"/>
      <c r="H5" s="58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20" customFormat="1" ht="15.75">
      <c r="A6" s="28"/>
      <c r="B6" s="26"/>
      <c r="C6" s="26"/>
      <c r="D6" s="26"/>
      <c r="E6" s="60"/>
      <c r="F6" s="55"/>
      <c r="G6" s="57"/>
      <c r="H6" s="58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s="32" customFormat="1" ht="15.75">
      <c r="B7" s="61"/>
      <c r="C7" s="61"/>
      <c r="D7" s="61"/>
      <c r="E7" s="61"/>
      <c r="G7" s="62"/>
      <c r="H7" s="59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8" ht="12.75">
      <c r="A8" s="57"/>
      <c r="B8" s="57"/>
      <c r="C8" s="57"/>
      <c r="D8" s="57"/>
      <c r="F8" s="57"/>
      <c r="G8" s="57"/>
      <c r="H8" s="57"/>
    </row>
    <row r="9" spans="1:8" ht="12.75">
      <c r="A9" s="57"/>
      <c r="B9" s="57"/>
      <c r="C9" s="57"/>
      <c r="D9" s="57"/>
      <c r="F9" s="57"/>
      <c r="G9" s="57"/>
      <c r="H9" s="57"/>
    </row>
    <row r="10" spans="1:8" ht="12.75">
      <c r="A10" s="57"/>
      <c r="B10" s="57"/>
      <c r="C10" s="57"/>
      <c r="D10" s="57"/>
      <c r="F10" s="57"/>
      <c r="G10" s="57"/>
      <c r="H10" s="57"/>
    </row>
    <row r="11" spans="1:8" ht="12.75">
      <c r="A11" s="57"/>
      <c r="B11" s="57"/>
      <c r="C11" s="57"/>
      <c r="D11" s="57"/>
      <c r="F11" s="57"/>
      <c r="G11" s="57"/>
      <c r="H11" s="57"/>
    </row>
    <row r="12" spans="1:8" ht="12.75">
      <c r="A12" s="57"/>
      <c r="B12" s="57"/>
      <c r="C12" s="57"/>
      <c r="D12" s="57"/>
      <c r="F12" s="57"/>
      <c r="G12" s="57"/>
      <c r="H12" s="57"/>
    </row>
    <row r="13" spans="1:8" ht="12.75">
      <c r="A13" s="57"/>
      <c r="B13" s="57"/>
      <c r="C13" s="57"/>
      <c r="D13" s="57"/>
      <c r="F13" s="57"/>
      <c r="G13" s="57"/>
      <c r="H13" s="57"/>
    </row>
    <row r="14" spans="1:8" ht="12.75">
      <c r="A14" s="57"/>
      <c r="B14" s="57"/>
      <c r="C14" s="57"/>
      <c r="D14" s="57"/>
      <c r="F14" s="57"/>
      <c r="G14" s="57"/>
      <c r="H14" s="57"/>
    </row>
    <row r="15" spans="1:8" ht="12.75">
      <c r="A15" s="57"/>
      <c r="B15" s="57"/>
      <c r="C15" s="57"/>
      <c r="D15" s="57"/>
      <c r="F15" s="57"/>
      <c r="G15" s="57"/>
      <c r="H15" s="57"/>
    </row>
    <row r="16" spans="1:8" ht="12.75">
      <c r="A16" s="57"/>
      <c r="B16" s="57"/>
      <c r="C16" s="57"/>
      <c r="D16" s="57"/>
      <c r="F16" s="57"/>
      <c r="G16" s="57"/>
      <c r="H16" s="57"/>
    </row>
    <row r="17" spans="1:8" ht="12.75">
      <c r="A17" s="57"/>
      <c r="B17" s="57"/>
      <c r="C17" s="57"/>
      <c r="D17" s="57"/>
      <c r="F17" s="57"/>
      <c r="G17" s="57"/>
      <c r="H17" s="57"/>
    </row>
    <row r="18" spans="1:8" ht="12.75">
      <c r="A18" s="57"/>
      <c r="B18" s="57"/>
      <c r="C18" s="57"/>
      <c r="D18" s="57"/>
      <c r="F18" s="57"/>
      <c r="G18" s="57"/>
      <c r="H18" s="57"/>
    </row>
    <row r="19" spans="1:8" ht="12.75">
      <c r="A19" s="57"/>
      <c r="B19" s="57"/>
      <c r="C19" s="57"/>
      <c r="D19" s="57"/>
      <c r="F19" s="57"/>
      <c r="H19" s="57"/>
    </row>
    <row r="20" ht="12.75"/>
    <row r="21" ht="12.75"/>
    <row r="22" ht="12.75"/>
    <row r="23" ht="12.75"/>
    <row r="24" ht="12.75"/>
  </sheetData>
  <sheetProtection/>
  <printOptions/>
  <pageMargins left="0" right="0" top="0.75" bottom="0.75" header="0.05" footer="0.3"/>
  <pageSetup fitToHeight="0" fitToWidth="1" horizontalDpi="600" verticalDpi="600" orientation="portrait" scale="80" r:id="rId2"/>
  <headerFooter alignWithMargins="0">
    <oddHeader>&amp;CDepartment of Administrative Services
Routine Maintenance 
20RM
&amp;A
&amp;D</oddHeader>
    <oddFooter>&amp;LAcct Codes 0090-335-20RM
Reversion 6/30/2023
&amp;C&amp;Z&amp;F&amp;R&amp;P/&amp;N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Thomas</dc:creator>
  <cp:keywords/>
  <dc:description/>
  <cp:lastModifiedBy>Huggins, Joni [DAS]</cp:lastModifiedBy>
  <cp:lastPrinted>2024-06-03T18:02:01Z</cp:lastPrinted>
  <dcterms:created xsi:type="dcterms:W3CDTF">2012-06-11T20:14:19Z</dcterms:created>
  <dcterms:modified xsi:type="dcterms:W3CDTF">2024-06-03T18:02:08Z</dcterms:modified>
  <cp:category/>
  <cp:version/>
  <cp:contentType/>
  <cp:contentStatus/>
</cp:coreProperties>
</file>