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codeName="ThisWorkbook" defaultThemeVersion="124226"/>
  <mc:AlternateContent xmlns:mc="http://schemas.openxmlformats.org/markup-compatibility/2006">
    <mc:Choice Requires="x15">
      <x15ac:absPath xmlns:x15ac="http://schemas.microsoft.com/office/spreadsheetml/2010/11/ac" url="\\iowa.gov.state.ia.us\data\hreusers\SAinger\Downloads\"/>
    </mc:Choice>
  </mc:AlternateContent>
  <xr:revisionPtr revIDLastSave="0" documentId="13_ncr:1_{389B187C-B475-4104-82A4-D1883C95576D}" xr6:coauthVersionLast="36" xr6:coauthVersionMax="36" xr10:uidLastSave="{00000000-0000-0000-0000-000000000000}"/>
  <bookViews>
    <workbookView xWindow="555" yWindow="1350" windowWidth="13395" windowHeight="5835" tabRatio="788" xr2:uid="{00000000-000D-0000-FFFF-FFFF00000000}"/>
  </bookViews>
  <sheets>
    <sheet name="Pay Adj Rate Calculator" sheetId="14" r:id="rId1"/>
    <sheet name="Advanced Appt Rate Calculator" sheetId="15" r:id="rId2"/>
    <sheet name="Pay Incr - Back Pay" sheetId="1" r:id="rId3"/>
    <sheet name="Instructions" sheetId="7" r:id="rId4"/>
    <sheet name="Regular Vac-Sick Payout" sheetId="5" r:id="rId5"/>
    <sheet name="SLIP Vac-Sick Payout" sheetId="6" r:id="rId6"/>
    <sheet name="Average 6PPs" sheetId="13" r:id="rId7"/>
    <sheet name="Step Incr - Vac Ann Date" sheetId="8" r:id="rId8"/>
    <sheet name="Pay Adjustments" sheetId="10" r:id="rId9"/>
    <sheet name="Lead Worker-SPOC 4%" sheetId="11" r:id="rId10"/>
    <sheet name="Age Calculator" sheetId="12" r:id="rId11"/>
  </sheets>
  <definedNames>
    <definedName name="_xlnm.Print_Area" localSheetId="9">'Lead Worker-SPOC 4%'!$A$1:$S$41</definedName>
    <definedName name="_xlnm.Print_Area" localSheetId="8">'Pay Adjustments'!$A$1:$Z$44</definedName>
  </definedNames>
  <calcPr calcId="191029"/>
</workbook>
</file>

<file path=xl/calcChain.xml><?xml version="1.0" encoding="utf-8"?>
<calcChain xmlns="http://schemas.openxmlformats.org/spreadsheetml/2006/main">
  <c r="B8" i="15" l="1"/>
  <c r="E8" i="15" s="1"/>
  <c r="G8" i="15" s="1"/>
  <c r="H8" i="15" s="1"/>
  <c r="J8" i="15" s="1"/>
  <c r="L8" i="15" s="1"/>
  <c r="F16" i="15" s="1"/>
  <c r="D8" i="15"/>
  <c r="F14" i="15"/>
  <c r="F28" i="15"/>
  <c r="F29" i="15" s="1"/>
  <c r="B8" i="14"/>
  <c r="D8" i="14"/>
  <c r="E8" i="14"/>
  <c r="G8" i="14" s="1"/>
  <c r="H8" i="14" s="1"/>
  <c r="J8" i="14" s="1"/>
  <c r="F14" i="14"/>
  <c r="F29" i="14"/>
  <c r="F30" i="14" s="1"/>
  <c r="F30" i="15" l="1"/>
  <c r="F31" i="15"/>
  <c r="F15" i="15"/>
  <c r="F17" i="15"/>
  <c r="F17" i="14"/>
  <c r="L8" i="14"/>
  <c r="F16" i="14" s="1"/>
  <c r="F31" i="14"/>
  <c r="F32" i="14"/>
  <c r="F15" i="14" l="1"/>
  <c r="F18" i="14"/>
  <c r="B63" i="10" l="1"/>
  <c r="Y15" i="10"/>
  <c r="W15" i="10"/>
  <c r="W21" i="10"/>
  <c r="Y21" i="10"/>
  <c r="H21" i="10" l="1"/>
  <c r="H20" i="10"/>
  <c r="Y12" i="10"/>
  <c r="W12" i="10"/>
  <c r="U12" i="10"/>
  <c r="H32" i="10" s="1"/>
  <c r="Y13" i="10"/>
  <c r="W13" i="10"/>
  <c r="U13" i="10"/>
  <c r="Y10" i="10"/>
  <c r="W10" i="10"/>
  <c r="N30" i="10" s="1"/>
  <c r="U10" i="10"/>
  <c r="H30" i="10" s="1"/>
  <c r="U9" i="10"/>
  <c r="N31" i="10"/>
  <c r="H31" i="10"/>
  <c r="Y11" i="10"/>
  <c r="W11" i="10"/>
  <c r="U11" i="10"/>
  <c r="Y9" i="10"/>
  <c r="W9" i="10"/>
  <c r="N29" i="10" s="1"/>
  <c r="Y7" i="10"/>
  <c r="Y6" i="10"/>
  <c r="W7" i="10"/>
  <c r="W6" i="10"/>
  <c r="U7" i="10"/>
  <c r="U6" i="10"/>
  <c r="H29" i="10" l="1"/>
  <c r="U15" i="10"/>
  <c r="N32" i="10"/>
  <c r="N14" i="8" l="1"/>
  <c r="N10" i="8" s="1"/>
  <c r="N11" i="8" s="1"/>
  <c r="H22" i="13"/>
  <c r="J22" i="13"/>
  <c r="F22" i="13"/>
  <c r="J13" i="13" l="1"/>
  <c r="F13" i="13"/>
  <c r="H13" i="13"/>
  <c r="D16" i="13" l="1"/>
  <c r="B16" i="13"/>
  <c r="F14" i="13"/>
  <c r="H14" i="13"/>
  <c r="J14" i="13"/>
  <c r="M7" i="13"/>
  <c r="D7" i="13" l="1"/>
  <c r="M8" i="13" s="1"/>
  <c r="D8" i="13" s="1"/>
  <c r="M9" i="13" s="1"/>
  <c r="D9" i="13" s="1"/>
  <c r="M10" i="13" s="1"/>
  <c r="D10" i="13" s="1"/>
  <c r="M11" i="13" s="1"/>
  <c r="D11" i="13" s="1"/>
  <c r="M12" i="13" s="1"/>
  <c r="D12" i="13" s="1"/>
  <c r="L58" i="10" l="1"/>
  <c r="K58" i="10"/>
  <c r="B62" i="10"/>
  <c r="H61" i="10"/>
  <c r="H59" i="10"/>
  <c r="H58" i="10"/>
  <c r="H57" i="10"/>
  <c r="H56" i="10"/>
  <c r="H55" i="10"/>
  <c r="H54" i="10"/>
  <c r="H53" i="10"/>
  <c r="H52" i="10"/>
  <c r="D61" i="10"/>
  <c r="D59" i="10"/>
  <c r="D58" i="10"/>
  <c r="D57" i="10"/>
  <c r="D56" i="10"/>
  <c r="D55" i="10"/>
  <c r="D54" i="10"/>
  <c r="D53" i="10"/>
  <c r="D52" i="10"/>
  <c r="E10" i="12" l="1"/>
  <c r="D10" i="12" s="1"/>
  <c r="F8" i="12" s="1"/>
  <c r="E8" i="12"/>
  <c r="E6" i="12"/>
  <c r="N39" i="11" l="1"/>
  <c r="N36" i="11"/>
  <c r="I36" i="11"/>
  <c r="I39" i="11" s="1"/>
  <c r="C30" i="11"/>
  <c r="G30" i="11" s="1"/>
  <c r="L30" i="11" s="1"/>
  <c r="O30" i="11" s="1"/>
  <c r="N18" i="11"/>
  <c r="N15" i="11"/>
  <c r="I15" i="11"/>
  <c r="I18" i="11" s="1"/>
  <c r="J9" i="11"/>
  <c r="C9" i="11"/>
  <c r="G9" i="11" s="1"/>
  <c r="L9" i="11" l="1"/>
  <c r="O9" i="11" s="1"/>
  <c r="C15" i="11" s="1"/>
  <c r="C36" i="11"/>
  <c r="I24" i="11"/>
  <c r="I3" i="11" l="1"/>
  <c r="N21" i="10"/>
  <c r="N20" i="10"/>
  <c r="Y8" i="10"/>
  <c r="W8" i="10"/>
  <c r="N22" i="10" s="1"/>
  <c r="U8" i="10"/>
  <c r="H22" i="10" s="1"/>
  <c r="Y3" i="10"/>
  <c r="W3" i="10"/>
  <c r="U3" i="10"/>
  <c r="Y4" i="10" l="1"/>
  <c r="Y14" i="10"/>
  <c r="J62" i="10"/>
  <c r="F56" i="10"/>
  <c r="J57" i="10"/>
  <c r="D48" i="10"/>
  <c r="J55" i="10"/>
  <c r="J56" i="10"/>
  <c r="F55" i="10"/>
  <c r="F62" i="10"/>
  <c r="W14" i="10"/>
  <c r="U4" i="10"/>
  <c r="H18" i="10" s="1"/>
  <c r="U14" i="10"/>
  <c r="W4" i="10"/>
  <c r="N18" i="10" s="1"/>
  <c r="F57" i="10" l="1"/>
  <c r="J52" i="10"/>
  <c r="D49" i="10"/>
  <c r="U17" i="10"/>
  <c r="U18" i="10" s="1"/>
  <c r="U21" i="10" s="1"/>
  <c r="W17" i="10"/>
  <c r="W18" i="10" s="1"/>
  <c r="H23" i="10" l="1"/>
  <c r="F52" i="10"/>
  <c r="W20" i="10"/>
  <c r="Y17" i="10"/>
  <c r="Y18" i="10" s="1"/>
  <c r="N23" i="10" s="1"/>
  <c r="U20" i="10"/>
  <c r="H28" i="10" l="1"/>
  <c r="H27" i="10"/>
  <c r="H26" i="10"/>
  <c r="H25" i="10"/>
  <c r="H24" i="10"/>
  <c r="F58" i="10"/>
  <c r="J58" i="10"/>
  <c r="U22" i="10"/>
  <c r="H19" i="10" s="1"/>
  <c r="W22" i="10"/>
  <c r="Y20" i="10"/>
  <c r="Y22" i="10" s="1"/>
  <c r="Y23" i="10" s="1"/>
  <c r="G34" i="10" l="1"/>
  <c r="N25" i="10"/>
  <c r="J59" i="10" s="1"/>
  <c r="N24" i="10"/>
  <c r="J54" i="10" s="1"/>
  <c r="N27" i="10"/>
  <c r="N26" i="10"/>
  <c r="N28" i="10"/>
  <c r="F61" i="10"/>
  <c r="F59" i="10"/>
  <c r="F54" i="10"/>
  <c r="U23" i="10"/>
  <c r="N19" i="10"/>
  <c r="W23" i="10"/>
  <c r="J53" i="10" l="1"/>
  <c r="M34" i="10"/>
  <c r="G49" i="10" s="1"/>
  <c r="J61" i="10"/>
  <c r="F53" i="10"/>
  <c r="G48" i="10"/>
  <c r="I36" i="10" l="1"/>
  <c r="J48" i="10" s="1"/>
  <c r="H23" i="5" l="1"/>
  <c r="H16" i="5"/>
  <c r="N22" i="8" l="1"/>
  <c r="N7" i="8"/>
  <c r="N8" i="8"/>
  <c r="N13" i="8"/>
  <c r="N12" i="8"/>
  <c r="C12" i="8" l="1"/>
  <c r="N15" i="8" s="1"/>
  <c r="H12" i="8" l="1"/>
  <c r="N16" i="8" s="1"/>
  <c r="E16" i="8" s="1"/>
  <c r="C14" i="8"/>
  <c r="R88" i="7"/>
  <c r="K88" i="7"/>
  <c r="K85" i="7"/>
  <c r="R85" i="7" s="1"/>
  <c r="R49" i="7" l="1"/>
  <c r="N27" i="8" l="1"/>
  <c r="N25" i="8"/>
  <c r="N24" i="8"/>
  <c r="N26" i="8" l="1"/>
  <c r="H25" i="8" s="1"/>
  <c r="N28" i="8" l="1"/>
  <c r="E29" i="8" s="1"/>
  <c r="L6" i="5"/>
  <c r="N6" i="5" s="1"/>
  <c r="K23" i="6" l="1"/>
  <c r="H23" i="6"/>
  <c r="D23" i="6"/>
  <c r="K16" i="6"/>
  <c r="H16" i="6"/>
  <c r="D16" i="6"/>
  <c r="L6" i="6"/>
  <c r="N6" i="6" s="1"/>
  <c r="K23" i="5"/>
  <c r="D23" i="5"/>
  <c r="K16" i="5"/>
  <c r="D16" i="5"/>
  <c r="H25" i="5"/>
  <c r="O16" i="5" l="1"/>
  <c r="D18" i="5" s="1"/>
  <c r="O16" i="6"/>
  <c r="D18" i="6" s="1"/>
  <c r="O23" i="6"/>
  <c r="D25" i="6" s="1"/>
  <c r="O23" i="5"/>
  <c r="D25" i="5" s="1"/>
  <c r="J25" i="5" s="1"/>
  <c r="H25" i="6"/>
  <c r="H18" i="6"/>
  <c r="H18" i="5"/>
  <c r="J25" i="6" l="1"/>
  <c r="E27" i="6" s="1"/>
  <c r="J18" i="6"/>
  <c r="J18" i="5"/>
  <c r="AA26" i="1"/>
  <c r="AA24" i="1"/>
  <c r="AA22" i="1"/>
  <c r="L27" i="6" l="1"/>
  <c r="J27" i="6"/>
  <c r="AA21" i="1"/>
  <c r="Y28" i="1"/>
  <c r="Y26" i="1" l="1"/>
  <c r="O40" i="1"/>
  <c r="Y24" i="1" l="1"/>
  <c r="E38" i="1"/>
  <c r="E36" i="1"/>
  <c r="E34" i="1"/>
  <c r="C34" i="1"/>
  <c r="C36" i="1"/>
  <c r="C38" i="1"/>
  <c r="C40" i="1"/>
  <c r="E40" i="1"/>
  <c r="Y22" i="1" l="1"/>
  <c r="G10" i="1"/>
  <c r="W22" i="1"/>
  <c r="X22" i="1" s="1"/>
  <c r="R22" i="1" l="1"/>
  <c r="G34" i="1" s="1"/>
  <c r="I34" i="1" s="1"/>
  <c r="Y21" i="1"/>
  <c r="X24" i="1"/>
  <c r="R24" i="1" s="1"/>
  <c r="G36" i="1" l="1"/>
  <c r="I36" i="1" s="1"/>
  <c r="O34" i="1"/>
  <c r="X26" i="1"/>
  <c r="R26" i="1" s="1"/>
  <c r="W6" i="1"/>
  <c r="O6" i="1" s="1"/>
  <c r="R6" i="1" s="1"/>
  <c r="O36" i="1" l="1"/>
  <c r="X28" i="1"/>
  <c r="R28" i="1" s="1"/>
  <c r="G38" i="1"/>
  <c r="C13" i="1"/>
  <c r="G13" i="1"/>
  <c r="G40" i="1" l="1"/>
  <c r="I40" i="1" s="1"/>
  <c r="I38" i="1"/>
  <c r="O38" i="1"/>
  <c r="R34" i="1" s="1"/>
  <c r="K13" i="1"/>
  <c r="R13" i="1" s="1"/>
  <c r="C10" i="1"/>
  <c r="K10" i="1" s="1"/>
  <c r="R10" i="1" s="1"/>
</calcChain>
</file>

<file path=xl/sharedStrings.xml><?xml version="1.0" encoding="utf-8"?>
<sst xmlns="http://schemas.openxmlformats.org/spreadsheetml/2006/main" count="614" uniqueCount="329">
  <si>
    <t>Regular Pay Increase</t>
  </si>
  <si>
    <t>Percent Increase</t>
  </si>
  <si>
    <t>New Hourly Rate</t>
  </si>
  <si>
    <t>New Biweekly Rate</t>
  </si>
  <si>
    <t>Current Biweekly Pay</t>
  </si>
  <si>
    <t>=</t>
  </si>
  <si>
    <t>x</t>
  </si>
  <si>
    <t>Date</t>
  </si>
  <si>
    <t>Type of Increase</t>
  </si>
  <si>
    <t>Biweekly Rate Was</t>
  </si>
  <si>
    <t>Biweekly Rate S/H/B</t>
  </si>
  <si>
    <t>Merit Increase</t>
  </si>
  <si>
    <t>ATB</t>
  </si>
  <si>
    <t>If the employee is owed back pay:</t>
  </si>
  <si>
    <t># of Pay Periods</t>
  </si>
  <si>
    <t>-</t>
  </si>
  <si>
    <t>Old Biweekly Rate</t>
  </si>
  <si>
    <t>OR</t>
  </si>
  <si>
    <t>Old Hourly Rate</t>
  </si>
  <si>
    <t>Diff. per Hour</t>
  </si>
  <si>
    <t>Diff. per Pay Period</t>
  </si>
  <si>
    <t># of Hours</t>
  </si>
  <si>
    <t>Back Pay Owed</t>
  </si>
  <si>
    <t>Back pay owed to employee:</t>
  </si>
  <si>
    <t>Date Range</t>
  </si>
  <si>
    <t>Total Back Pay Owed</t>
  </si>
  <si>
    <t>Pay Period</t>
  </si>
  <si>
    <t>Hour</t>
  </si>
  <si>
    <t>Difference Per</t>
  </si>
  <si>
    <t>Hours</t>
  </si>
  <si>
    <t>PPs</t>
  </si>
  <si>
    <t>Number of</t>
  </si>
  <si>
    <r>
      <t xml:space="preserve">Use this calculator for all increases </t>
    </r>
    <r>
      <rPr>
        <b/>
        <sz val="11"/>
        <color theme="1"/>
        <rFont val="Calibri"/>
        <family val="2"/>
        <scheme val="minor"/>
      </rPr>
      <t>except</t>
    </r>
    <r>
      <rPr>
        <sz val="11"/>
        <color theme="1"/>
        <rFont val="Calibri"/>
        <family val="2"/>
        <scheme val="minor"/>
      </rPr>
      <t xml:space="preserve"> past-due increases owed prior to an Across-the-Board increase that were not given on time. </t>
    </r>
  </si>
  <si>
    <t>Pay Increase Due Prior to an ATB / Multiple Increases</t>
  </si>
  <si>
    <t>Current Pay Grade Max</t>
  </si>
  <si>
    <t>Current Pay Grade Max:</t>
  </si>
  <si>
    <t>MX &amp; ATBS</t>
  </si>
  <si>
    <t>= Current Max</t>
  </si>
  <si>
    <t xml:space="preserve">Prior to </t>
  </si>
  <si>
    <t xml:space="preserve">As of </t>
  </si>
  <si>
    <t xml:space="preserve">As  of </t>
  </si>
  <si>
    <t>(*)</t>
  </si>
  <si>
    <t>(=)</t>
  </si>
  <si>
    <t>(/)</t>
  </si>
  <si>
    <t>(≈)</t>
  </si>
  <si>
    <t>By 80 Hours</t>
  </si>
  <si>
    <t>80 Hours</t>
  </si>
  <si>
    <t>New/Adjusted                Bi-weekly Pay</t>
  </si>
  <si>
    <t>Enter Values Here:</t>
  </si>
  <si>
    <t>Current Annual Pay:</t>
  </si>
  <si>
    <t>Current Bi-weekly Pay:</t>
  </si>
  <si>
    <t xml:space="preserve"> + Annual Adjusted Income:</t>
  </si>
  <si>
    <t>% Increase (2.5, 10, etc.):</t>
  </si>
  <si>
    <t>Adjusted Annual Pay:</t>
  </si>
  <si>
    <t>Employee's Name:</t>
  </si>
  <si>
    <t xml:space="preserve">P1#: </t>
  </si>
  <si>
    <t>ENTER VALUES HERE</t>
  </si>
  <si>
    <t>+</t>
  </si>
  <si>
    <t>/ 80 =</t>
  </si>
  <si>
    <t>Biweekly Salary</t>
  </si>
  <si>
    <t>Shift Differential</t>
  </si>
  <si>
    <t>Med Passer</t>
  </si>
  <si>
    <t>Other Pays*</t>
  </si>
  <si>
    <t>Hourly Rate</t>
  </si>
  <si>
    <t>VACATION PAYOUT CALCULATION</t>
  </si>
  <si>
    <t>*</t>
  </si>
  <si>
    <t>SICK PAYOUT CALCULATION</t>
  </si>
  <si>
    <t>Special Duty Pay</t>
  </si>
  <si>
    <t>Education Differential</t>
  </si>
  <si>
    <t>SPOC/DNR 4% Premium Pay</t>
  </si>
  <si>
    <t>Lead Worker Pay</t>
  </si>
  <si>
    <t>Volunteer Firefighter Pay</t>
  </si>
  <si>
    <t>SPOC Premium Pay</t>
  </si>
  <si>
    <t xml:space="preserve">Extraordinary Duty </t>
  </si>
  <si>
    <t>Longevity Pay</t>
  </si>
  <si>
    <t>Standby Pay</t>
  </si>
  <si>
    <t>Vac Bal:</t>
  </si>
  <si>
    <t>Earned:</t>
  </si>
  <si>
    <t>+ Converted:</t>
  </si>
  <si>
    <t>Sick Bal:</t>
  </si>
  <si>
    <r>
      <t xml:space="preserve">Sick Payout </t>
    </r>
    <r>
      <rPr>
        <sz val="11"/>
        <color theme="1"/>
        <rFont val="Calibri"/>
        <family val="2"/>
      </rPr>
      <t xml:space="preserve">(Max </t>
    </r>
    <r>
      <rPr>
        <b/>
        <sz val="11"/>
        <color theme="1"/>
        <rFont val="Calibri"/>
        <family val="2"/>
      </rPr>
      <t>$2,000</t>
    </r>
    <r>
      <rPr>
        <b/>
        <sz val="11"/>
        <color theme="1"/>
        <rFont val="Calibri"/>
        <family val="2"/>
      </rPr>
      <t>)</t>
    </r>
  </si>
  <si>
    <t>Vacation Payout</t>
  </si>
  <si>
    <t>- Converted:</t>
  </si>
  <si>
    <t>Hourly:</t>
  </si>
  <si>
    <t>= Final Bal:</t>
  </si>
  <si>
    <t>Used:</t>
  </si>
  <si>
    <t>If the EE receives a different amount of shift or med passer pay each pay period, average the last six pay periods and add that amount to the base pay.</t>
  </si>
  <si>
    <t>(only need to enter if EE is close to max)</t>
  </si>
  <si>
    <t>Step Increase Date Calculator</t>
  </si>
  <si>
    <t xml:space="preserve"> # of Pay Periods to Adjust
 Step Increase Date Forward</t>
  </si>
  <si>
    <t xml:space="preserve"> New Step Increase Date</t>
  </si>
  <si>
    <t xml:space="preserve"> Date EE Terminated</t>
  </si>
  <si>
    <t xml:space="preserve"> Date of Reinstatement</t>
  </si>
  <si>
    <t xml:space="preserve"> Original Vacation 
 Anniversary Date</t>
  </si>
  <si>
    <t xml:space="preserve"> # of Days to Adjust Vacation
 Anniversary Date Forward</t>
  </si>
  <si>
    <t xml:space="preserve"> New Vacation Anniversary Date</t>
  </si>
  <si>
    <t>Yes</t>
  </si>
  <si>
    <t>Step Increase Date</t>
  </si>
  <si>
    <t>EE Receiving Back Pay?</t>
  </si>
  <si>
    <t>Calculator to Use</t>
  </si>
  <si>
    <t>P1 Type to Use</t>
  </si>
  <si>
    <t>636 Pay Incr Due for Past PP</t>
  </si>
  <si>
    <t>No</t>
  </si>
  <si>
    <t>Yes or No</t>
  </si>
  <si>
    <t>Pay Incr Due Prior to an ATB</t>
  </si>
  <si>
    <t>See Instructions tab for a more detailed explanation of when/how to use this calculator.</t>
  </si>
  <si>
    <t>Use this calculator when an employee was due a pay increase prior to an ATB and the employee is receiving back pay, or if the employee missed multiple increases.  See Instructions tab for a more detailed explanation of when/how to use this calculator.</t>
  </si>
  <si>
    <t>present</t>
  </si>
  <si>
    <r>
      <t>Calculator Steps for Example 2:</t>
    </r>
    <r>
      <rPr>
        <sz val="10"/>
        <color theme="1"/>
        <rFont val="Calibri"/>
        <family val="2"/>
        <scheme val="minor"/>
      </rPr>
      <t xml:space="preserve">
•   If the employee is close to the max of the pay grade, fill out the "Current Pay Grade Max" box, otherwise you can leave this field blank. 
•   Enter the employee's current biweekly pay and the percent increase amount.
•   The employee's new salary should be</t>
    </r>
    <r>
      <rPr>
        <b/>
        <sz val="10"/>
        <color theme="1"/>
        <rFont val="Calibri"/>
        <family val="2"/>
        <scheme val="minor"/>
      </rPr>
      <t xml:space="preserve"> $1373.60 biweekly</t>
    </r>
    <r>
      <rPr>
        <sz val="10"/>
        <color theme="1"/>
        <rFont val="Calibri"/>
        <family val="2"/>
        <scheme val="minor"/>
      </rPr>
      <t>.</t>
    </r>
  </si>
  <si>
    <t xml:space="preserve"> # of Days on LWOP/Laid Off</t>
  </si>
  <si>
    <t xml:space="preserve">Note that there are other possible scenarios aside from the ones described in these instructions.  These instructions cover some of the most common situations we encounter; if you have any questions about how an employee's increase should be calculated, please don't hesitate to contact one of us. </t>
  </si>
  <si>
    <r>
      <rPr>
        <sz val="10"/>
        <color theme="1"/>
        <rFont val="Calibri"/>
        <family val="2"/>
      </rPr>
      <t xml:space="preserve">•   </t>
    </r>
    <r>
      <rPr>
        <sz val="10"/>
        <color theme="1"/>
        <rFont val="Calibri"/>
        <family val="2"/>
        <scheme val="minor"/>
      </rPr>
      <t xml:space="preserve">An employee's step increase date was 06/08/2012, but the employee is not receiving the increase until the 07/20/2012 pay period.  
     Between 06/08 and 07/20, there was a 2% ATB increase in the 06/22/2012 pay period.
</t>
    </r>
    <r>
      <rPr>
        <sz val="10"/>
        <color theme="1"/>
        <rFont val="Calibri"/>
        <family val="2"/>
      </rPr>
      <t xml:space="preserve">•   </t>
    </r>
    <r>
      <rPr>
        <sz val="10"/>
        <color theme="1"/>
        <rFont val="Calibri"/>
        <family val="2"/>
        <scheme val="minor"/>
      </rPr>
      <t>The department is giving the employee back pay to the 06/08 pay period, so the increase must be figured on the employee's rate of pay prior to the 06/22 ATB.</t>
    </r>
    <r>
      <rPr>
        <u/>
        <sz val="10"/>
        <color theme="1"/>
        <rFont val="Calibri"/>
        <family val="2"/>
        <scheme val="minor"/>
      </rPr>
      <t/>
    </r>
  </si>
  <si>
    <t>Example 1:</t>
  </si>
  <si>
    <t>See next page for back pay calculator instructions and Example 2.</t>
  </si>
  <si>
    <t>Example 2</t>
  </si>
  <si>
    <r>
      <rPr>
        <b/>
        <sz val="10"/>
        <color theme="1"/>
        <rFont val="Calibri"/>
        <family val="2"/>
        <scheme val="minor"/>
      </rPr>
      <t>Note</t>
    </r>
    <r>
      <rPr>
        <sz val="10"/>
        <color theme="1"/>
        <rFont val="Calibri"/>
        <family val="2"/>
        <scheme val="minor"/>
      </rPr>
      <t>: If the employee had overtime, back pay would be owed on that too.  You could either calculate the additional OT owed separately, or use the back pay calculator above.  For example, if the EE had 1.5 OT hours in the 06/08 pay period and gets time-and-a-half for OT, you would enter 82.25 (80 + (1.5*1.5)) in the hours column, which would come to $65.80 owed for 06/08 - 06/21/12.</t>
    </r>
  </si>
  <si>
    <t>Example</t>
  </si>
  <si>
    <r>
      <t>Calculator Steps for Example 1:</t>
    </r>
    <r>
      <rPr>
        <sz val="10"/>
        <color theme="1"/>
        <rFont val="Calibri"/>
        <family val="2"/>
        <scheme val="minor"/>
      </rPr>
      <t xml:space="preserve">
•   If the employee is close to the max of the pay grade, fill out the "Current Pay Grade Max" box, otherwise you can leave this field blank. 
•   In the first row, enter the date the employee should have received the step increase, the Type of Increase is "Merit Increase", and the "Biweekly Rate Was" is the 
     employee's rate of pay prior to the 2% ATB on 06/22/12. The Percent Increase is the increase amount the employee is receiving.
•   In the second row, enter the date of the ATB, the Type of Increase is "ATB", and the "Biweekly Rate Was" is the employee's rate of pay after receiving the ATB. The 
     Percent Increase is 2% since that was the ATB amount.
•   The employee was making $1282.40 biweekly prior to the ATB, and $1308.00 after the 2% ATB on 06/22/12.  When everything is entered into the calculator, we see 
     that his current salary should be</t>
    </r>
    <r>
      <rPr>
        <b/>
        <sz val="10"/>
        <color theme="1"/>
        <rFont val="Calibri"/>
        <family val="2"/>
        <scheme val="minor"/>
      </rPr>
      <t xml:space="preserve"> $1373.60 biweekly</t>
    </r>
    <r>
      <rPr>
        <sz val="10"/>
        <color theme="1"/>
        <rFont val="Calibri"/>
        <family val="2"/>
        <scheme val="minor"/>
      </rPr>
      <t>.</t>
    </r>
  </si>
  <si>
    <r>
      <t xml:space="preserve">•   If the employee will be receiving the increase on their current rate of pay, use the Regular Pay Increase Calculator.  
</t>
    </r>
    <r>
      <rPr>
        <sz val="10"/>
        <color theme="1"/>
        <rFont val="Calibri"/>
        <family val="2"/>
      </rPr>
      <t xml:space="preserve">•   </t>
    </r>
    <r>
      <rPr>
        <sz val="10"/>
        <color theme="1"/>
        <rFont val="Calibri"/>
        <family val="2"/>
        <scheme val="minor"/>
      </rPr>
      <t>If the employee should have received the increase on an old rate of pay, use the Pay Increase Due Prior to an ATB/Multiple Increases calculator. 
     For example:   The current pay period is 07/20/2012.  There was an Across-the-Board increase on 06/22/2012.  Depending on the employee's step 
                                   increase date and whether or not the employee is receiving back pay, the calculator and P1 type you want to use may differ.  
                                   See table below:</t>
    </r>
  </si>
  <si>
    <t xml:space="preserve">ATB  </t>
  </si>
  <si>
    <t xml:space="preserve">Current Pay Period  </t>
  </si>
  <si>
    <r>
      <rPr>
        <u/>
        <sz val="10"/>
        <color theme="1"/>
        <rFont val="Calibri"/>
        <family val="2"/>
        <scheme val="minor"/>
      </rPr>
      <t>Back Pay Calculator Steps</t>
    </r>
    <r>
      <rPr>
        <sz val="10"/>
        <color theme="1"/>
        <rFont val="Calibri"/>
        <family val="2"/>
        <scheme val="minor"/>
      </rPr>
      <t xml:space="preserve">
</t>
    </r>
    <r>
      <rPr>
        <sz val="10"/>
        <color theme="1"/>
        <rFont val="Calibri"/>
        <family val="2"/>
      </rPr>
      <t xml:space="preserve">•   All of the fields in the back pay calculator will populate except for the "Number of PPs or Hours" field which you will need to complete.  
      ◦ If the employee worked 80 hours per pay period, enter the number of pay periods within the date range listed (do not count the current pay period we are in).  
      ◦ If the employee worked less than 80 hours per pay period, enter the total number of hours worked during the date range instead of the number of pay periods.
      ◦ If you enter data in both the "PPs" and "Hours" columns within the same row, you will get an error - you can only enter the total number of pay periods or total 
        hours worked within a date range.  
      ◦ The calculator will tell you the back pay owed for the specific date range, and the total back pay owed to the employee.  
•   Up to six pay periods of back pay can be paid on a P1; any back pay owed beyond the past six pay periods will have to be submitted to the State Appeal Board.
</t>
    </r>
  </si>
  <si>
    <r>
      <t xml:space="preserve">•   The current pay period is 07/20/2012.  The employee's step increase date was 06/08/12, 06/22/12, 07/06/12 or 07/20/12.
     Between 06/08 and 07/20, there was a 2% ATB increase in the 06/22/2012 pay period.
      </t>
    </r>
    <r>
      <rPr>
        <sz val="10"/>
        <color theme="1"/>
        <rFont val="Calibri"/>
        <family val="2"/>
      </rPr>
      <t xml:space="preserve">◦ </t>
    </r>
    <r>
      <rPr>
        <sz val="10"/>
        <color theme="1"/>
        <rFont val="Calibri"/>
        <family val="2"/>
        <scheme val="minor"/>
      </rPr>
      <t xml:space="preserve">If the employee's step increase date was 06/08/12 and the department is </t>
    </r>
    <r>
      <rPr>
        <b/>
        <sz val="10"/>
        <color theme="1"/>
        <rFont val="Calibri"/>
        <family val="2"/>
        <scheme val="minor"/>
      </rPr>
      <t>not</t>
    </r>
    <r>
      <rPr>
        <sz val="10"/>
        <color theme="1"/>
        <rFont val="Calibri"/>
        <family val="2"/>
        <scheme val="minor"/>
      </rPr>
      <t xml:space="preserve"> giving the employee back pay, you would use the Regular Pay Increase Calculator 
        because when an employee does not receive back pay it means their increase is effective in the current pay period, in this case 07/20/12.
      </t>
    </r>
    <r>
      <rPr>
        <sz val="10"/>
        <color theme="1"/>
        <rFont val="Calibri"/>
        <family val="2"/>
      </rPr>
      <t>◦ If the employee's step increase date was 06/22/12 or 07/06/12 you would use the Regular Pay Increase Calculator because these pay periods are the pay period in 
        which the ATB occurred and the pay period after, so the employee's rate of pay for these pay periods would be the same as the employee's current rate of pay in 
        the 07/20/12 pay period. Whenever the increase is given on the employee's current rate of pay, the Regular Pay Increase Calculator should be used.
      ◦ If the employee's step increase date is 07/20/12, you will use the Regular Pay Increase Calculator because 07/20 is the current pay period.</t>
    </r>
  </si>
  <si>
    <r>
      <rPr>
        <u/>
        <sz val="10"/>
        <color theme="1"/>
        <rFont val="Calibri"/>
        <family val="2"/>
        <scheme val="minor"/>
      </rPr>
      <t>Back Pay Calculator Steps</t>
    </r>
    <r>
      <rPr>
        <sz val="10"/>
        <color theme="1"/>
        <rFont val="Calibri"/>
        <family val="2"/>
        <scheme val="minor"/>
      </rPr>
      <t xml:space="preserve">
</t>
    </r>
    <r>
      <rPr>
        <sz val="10"/>
        <color theme="1"/>
        <rFont val="Calibri"/>
        <family val="2"/>
      </rPr>
      <t>•   All of the fields in the back pay calculator will populate except for the "Number of PPs or Hours" field which you will need to complete.  
      ◦ If the employee worked 80 hours per pay period, enter the number of pay periods the employee is owed back pay for (do not count the current pay period).  
      ◦ If the employee worked less than 80 hours per pay period, or had any overtime, enter the total number of hours instead of the number of pay periods.
      ◦ The calculator will tell you the back pay owed to the employee.  
•   Up to six pay periods of back pay can be paid on a P1; any back pay owed beyond the past six pay periods will have to be submitted to the State Appeal Board.
•   For the example below, the employee's step increase date was 06/22/12 and the employee is receiving the increase in the 07/20/12 pay period.  This means the 
     employee is owed two pay periods of back pay (for 07/06 and 06/22).</t>
    </r>
  </si>
  <si>
    <t xml:space="preserve">Vac Bal: </t>
  </si>
  <si>
    <t xml:space="preserve">Sick Bal: </t>
  </si>
  <si>
    <t xml:space="preserve">Vac Accrual Rate: </t>
  </si>
  <si>
    <t xml:space="preserve">Sick Accrual Rate: </t>
  </si>
  <si>
    <t xml:space="preserve">Vac Used: </t>
  </si>
  <si>
    <t xml:space="preserve">Sick Used: </t>
  </si>
  <si>
    <t xml:space="preserve">Hrs in Final PP: </t>
  </si>
  <si>
    <t xml:space="preserve">Vacation Ceiling </t>
  </si>
  <si>
    <t xml:space="preserve"> Did the Employee miss an 
 increase while gone? (Yes or No)</t>
  </si>
  <si>
    <t>atb</t>
  </si>
  <si>
    <t>merit</t>
  </si>
  <si>
    <t>Biweekly Base</t>
  </si>
  <si>
    <t>Employee Name:</t>
  </si>
  <si>
    <t>Should the EE have been paid at a different rate?</t>
  </si>
  <si>
    <t/>
  </si>
  <si>
    <t>Hourly Was</t>
  </si>
  <si>
    <t>Hourly S/H/B</t>
  </si>
  <si>
    <t>Hourly if BW Diff</t>
  </si>
  <si>
    <t>(Yes or No)</t>
  </si>
  <si>
    <t>Biweekly Salary:</t>
  </si>
  <si>
    <t>Biweekly Base Hourly</t>
  </si>
  <si>
    <t>New/Other Biweekly:</t>
  </si>
  <si>
    <t>Is the EE covered by SPOC?</t>
  </si>
  <si>
    <t xml:space="preserve"> (if applicable)</t>
  </si>
  <si>
    <t>(Enter Yes if applicable)</t>
  </si>
  <si>
    <t>Shift 2</t>
  </si>
  <si>
    <t>Shift 3</t>
  </si>
  <si>
    <t>Enter the amount of any other pays received:</t>
  </si>
  <si>
    <t>Med passer</t>
  </si>
  <si>
    <t>Leadworker</t>
  </si>
  <si>
    <t xml:space="preserve">Standby Rate </t>
  </si>
  <si>
    <t>Extra Duty</t>
  </si>
  <si>
    <t>Longevity</t>
  </si>
  <si>
    <t xml:space="preserve">Education Differential </t>
  </si>
  <si>
    <t>SPOC DNR 4%</t>
  </si>
  <si>
    <t>Was Paid</t>
  </si>
  <si>
    <t>S/h/b Paid</t>
  </si>
  <si>
    <t>Educational Diff</t>
  </si>
  <si>
    <t>Biweekly Total (Standby Not Included)</t>
  </si>
  <si>
    <t>Was Paid OR Hours entered were:</t>
  </si>
  <si>
    <t>HOURS entered S/H/B:</t>
  </si>
  <si>
    <t>Hourly (Standby Not Included)</t>
  </si>
  <si>
    <t>Type of hours</t>
  </si>
  <si>
    <t>Paid</t>
  </si>
  <si>
    <t>S/H/B Paid</t>
  </si>
  <si>
    <t>Regular time</t>
  </si>
  <si>
    <t>Hourly for Standby</t>
  </si>
  <si>
    <t>Overtime (1.5 rate)</t>
  </si>
  <si>
    <t>Standby</t>
  </si>
  <si>
    <t xml:space="preserve">Standby </t>
  </si>
  <si>
    <t>Biweekly Total (All)</t>
  </si>
  <si>
    <t>Hourly</t>
  </si>
  <si>
    <t>Holiday Worked*</t>
  </si>
  <si>
    <t>OT Hourly</t>
  </si>
  <si>
    <t>Callback</t>
  </si>
  <si>
    <t>Premium Portion</t>
  </si>
  <si>
    <t>Comp Paid</t>
  </si>
  <si>
    <t>Holiday Comp Paid</t>
  </si>
  <si>
    <t>Overtime (Straight)</t>
  </si>
  <si>
    <t>Lead Worker</t>
  </si>
  <si>
    <t>SPOC 4%</t>
  </si>
  <si>
    <t>TOTAL WAS PAID</t>
  </si>
  <si>
    <t>TOTAL S/H/B PAID</t>
  </si>
  <si>
    <t>Difference =</t>
  </si>
  <si>
    <t>Lead Worker Pay Calculation</t>
  </si>
  <si>
    <t>Biweekly</t>
  </si>
  <si>
    <t>Lead Work %</t>
  </si>
  <si>
    <t>Lead Worker Amount</t>
  </si>
  <si>
    <t>Calculations</t>
  </si>
  <si>
    <t>/ 80</t>
  </si>
  <si>
    <t>* 80</t>
  </si>
  <si>
    <t>Hourly Lead Worker</t>
  </si>
  <si>
    <t>New LW Rate</t>
  </si>
  <si>
    <t>Old LW Rate</t>
  </si>
  <si>
    <t>Difference per PP</t>
  </si>
  <si>
    <t># of PPs</t>
  </si>
  <si>
    <t>Difference per Hr</t>
  </si>
  <si>
    <t># of Hrs</t>
  </si>
  <si>
    <t>SPOC DNR 4% Premium Pay</t>
  </si>
  <si>
    <t>SPOC DNR 4% Amount</t>
  </si>
  <si>
    <t>Hourly SPOC 4%</t>
  </si>
  <si>
    <t>New 4% Rate</t>
  </si>
  <si>
    <t>Old 4% Rate</t>
  </si>
  <si>
    <t>Vacation Anniversary Date Calculator (for Reinstatements only)</t>
  </si>
  <si>
    <t>* if employee should receive premium pay for working the holiday, include the premium pay hours here. For example, if an employee worked 8 hours and wanted paid for the premium portion, you would enter 12 hours in this field.</t>
  </si>
  <si>
    <t>Age on Last Work Day</t>
  </si>
  <si>
    <t>This calculator can be used to determine what an employee's age will be on their last work day, so you can ensure they meet the age requirement (55) to retire.</t>
  </si>
  <si>
    <t xml:space="preserve">Last Work Day  </t>
  </si>
  <si>
    <t xml:space="preserve">Birthday  </t>
  </si>
  <si>
    <t xml:space="preserve">Age  </t>
  </si>
  <si>
    <t>Comp/Hol Comp</t>
  </si>
  <si>
    <t xml:space="preserve">Regular        </t>
  </si>
  <si>
    <t xml:space="preserve">Call Back       </t>
  </si>
  <si>
    <t xml:space="preserve"> </t>
  </si>
  <si>
    <t xml:space="preserve">     </t>
  </si>
  <si>
    <t xml:space="preserve">Overtime       </t>
  </si>
  <si>
    <t xml:space="preserve">Holiday        </t>
  </si>
  <si>
    <t xml:space="preserve">Shift 2        </t>
  </si>
  <si>
    <t xml:space="preserve">Shift 3        </t>
  </si>
  <si>
    <t xml:space="preserve">Med Passer     </t>
  </si>
  <si>
    <t xml:space="preserve">/OT (Straight) </t>
  </si>
  <si>
    <t xml:space="preserve">Standby       </t>
  </si>
  <si>
    <t xml:space="preserve">       </t>
  </si>
  <si>
    <t xml:space="preserve">      </t>
  </si>
  <si>
    <t xml:space="preserve">  </t>
  </si>
  <si>
    <t xml:space="preserve">             </t>
  </si>
  <si>
    <t xml:space="preserve">        </t>
  </si>
  <si>
    <t>Total S/h/b</t>
  </si>
  <si>
    <t xml:space="preserve">         </t>
  </si>
  <si>
    <t>Template that can be copied/pasted into HRIS</t>
  </si>
  <si>
    <t xml:space="preserve">Biweekly </t>
  </si>
  <si>
    <t xml:space="preserve">Base Hourly </t>
  </si>
  <si>
    <t xml:space="preserve">Total Was  </t>
  </si>
  <si>
    <t xml:space="preserve">Difference </t>
  </si>
  <si>
    <t>Note: Once pasted into HRIS you can delete any lines that aren't needed. You may need to go to another page of remarks to add an</t>
  </si>
  <si>
    <t>explanation of the error that occurred &amp; what days it occurred on. You may also need to included additional calculations in some circumstances.</t>
  </si>
  <si>
    <t>Template to copy/paste into HRIS</t>
  </si>
  <si>
    <t>Sick Payout:</t>
  </si>
  <si>
    <t>SLIP Beginning Balance:</t>
  </si>
  <si>
    <t>Total Sick Value</t>
  </si>
  <si>
    <t>Total</t>
  </si>
  <si>
    <t>Average</t>
  </si>
  <si>
    <t>Shift</t>
  </si>
  <si>
    <t>Do not include amount(s) received in current pay period.</t>
  </si>
  <si>
    <t>Enter the amount received in each pay period below.</t>
  </si>
  <si>
    <t>Current PP:</t>
  </si>
  <si>
    <t>Went</t>
  </si>
  <si>
    <t>Returned</t>
  </si>
  <si>
    <t>Step</t>
  </si>
  <si>
    <t># Pay Periods</t>
  </si>
  <si>
    <t>New Step</t>
  </si>
  <si>
    <t>Baseline 07/01/05</t>
  </si>
  <si>
    <t>Step - Baseline</t>
  </si>
  <si>
    <t>Remainder</t>
  </si>
  <si>
    <t>Note: Enter the amount the employee should have received for working a full 80 hours, but for standby enter the applicable standby rate.</t>
  </si>
  <si>
    <t xml:space="preserve">Extra Duty Percentage </t>
  </si>
  <si>
    <t xml:space="preserve">Was EE Previously Receiving Lead Worker? </t>
  </si>
  <si>
    <t xml:space="preserve">Leadworker Pay Percentage </t>
  </si>
  <si>
    <t xml:space="preserve">SPOC/DNR 4% Premium (Yes or No) </t>
  </si>
  <si>
    <r>
      <t xml:space="preserve">Enter </t>
    </r>
    <r>
      <rPr>
        <b/>
        <sz val="9"/>
        <rFont val="Calibri"/>
        <family val="2"/>
        <scheme val="minor"/>
      </rPr>
      <t>Yes</t>
    </r>
    <r>
      <rPr>
        <sz val="9"/>
        <rFont val="Calibri"/>
        <family val="2"/>
        <scheme val="minor"/>
      </rPr>
      <t xml:space="preserve"> if EE should be receiving the pay </t>
    </r>
  </si>
  <si>
    <t>620 Merit Increase</t>
  </si>
  <si>
    <t>636 (Back Pay); 620 (No Back Pay)</t>
  </si>
  <si>
    <t xml:space="preserve"> Date EE Returned from Leave/
 Was Recalled</t>
  </si>
  <si>
    <t xml:space="preserve"> Date EE Went on Leave*/
 Was Laid Off</t>
  </si>
  <si>
    <r>
      <t xml:space="preserve">Note regarding employees returning from leave: </t>
    </r>
    <r>
      <rPr>
        <sz val="10.5"/>
        <color theme="1" tint="4.9989318521683403E-2"/>
        <rFont val="Calibri"/>
        <family val="2"/>
        <scheme val="minor"/>
      </rPr>
      <t xml:space="preserve">The increase date should only be adjusted if the employee was on leave without pay (LWOP) for more than 30 consecutive days that was </t>
    </r>
    <r>
      <rPr>
        <b/>
        <sz val="10.5"/>
        <color theme="1" tint="4.9989318521683403E-2"/>
        <rFont val="Calibri"/>
        <family val="2"/>
        <scheme val="minor"/>
      </rPr>
      <t>NOT</t>
    </r>
    <r>
      <rPr>
        <sz val="10.5"/>
        <color theme="1" tint="4.9989318521683403E-2"/>
        <rFont val="Calibri"/>
        <family val="2"/>
        <scheme val="minor"/>
      </rPr>
      <t xml:space="preserve"> covered by FMLA or Work Comp. 
*Enter the first day of LWOP that was NOT covered by FMLA or Work Comp.</t>
    </r>
  </si>
  <si>
    <t>Higher Rank Allowance</t>
  </si>
  <si>
    <t>Updated 11/18 (SA)</t>
  </si>
  <si>
    <t>** Note: Only cells F11, F12, F26, &amp; F27 are not locked.</t>
  </si>
  <si>
    <t xml:space="preserve">&lt;- this number is the percentage increase needed to reach the desired pay </t>
  </si>
  <si>
    <t>% Pay Increase:</t>
  </si>
  <si>
    <t>&lt;- this number is divisible by 80 (closest to the desired annual pay possible)</t>
  </si>
  <si>
    <r>
      <t>Proposed Annual Pay</t>
    </r>
    <r>
      <rPr>
        <sz val="8"/>
        <rFont val="Arial"/>
        <family val="2"/>
      </rPr>
      <t xml:space="preserve"> (Divisible by 80</t>
    </r>
    <r>
      <rPr>
        <b/>
        <sz val="8"/>
        <rFont val="Arial"/>
        <family val="2"/>
      </rPr>
      <t>):</t>
    </r>
  </si>
  <si>
    <t>&lt;- this number is divisible by 80 (closest to the desired bi-weekly pay possible)</t>
  </si>
  <si>
    <r>
      <t>Proposed Bi-weekly Pay</t>
    </r>
    <r>
      <rPr>
        <sz val="8"/>
        <rFont val="Arial"/>
        <family val="2"/>
      </rPr>
      <t xml:space="preserve"> (Divisible by 80</t>
    </r>
    <r>
      <rPr>
        <b/>
        <sz val="8"/>
        <rFont val="Arial"/>
        <family val="2"/>
      </rPr>
      <t>):</t>
    </r>
  </si>
  <si>
    <t>&lt;- this number is the desired annual pay divided by 26 pay periods</t>
  </si>
  <si>
    <t>Desired Bi-weekly Pay:</t>
  </si>
  <si>
    <t>&lt;- enter the employee's current bi-weekly pay here</t>
  </si>
  <si>
    <t>&lt;- enter the dollar amount of the desired annual (bi-weekly amount x 26) pay here</t>
  </si>
  <si>
    <t>Desired Annual Pay:</t>
  </si>
  <si>
    <t>Note: Use this calculator if you know the dollar amount of the desired annual pay, and wish to calculate the percentage above the current pay.</t>
  </si>
  <si>
    <t>Pay Increase Percentage Calculator</t>
  </si>
  <si>
    <t>&lt;- this number is the adjusted annual pay divided by 26 pay periods</t>
  </si>
  <si>
    <t>Adjusted Bi-Weekly Pay:</t>
  </si>
  <si>
    <t>&lt;- this number is the additional pay per pay period due to the pay increase</t>
  </si>
  <si>
    <t>Additional Pay Per Pay Period:</t>
  </si>
  <si>
    <t>&lt;- this number is the post-increase annual pay rate</t>
  </si>
  <si>
    <t>&lt;- this number is the additional annual pay attributable to the pay increase</t>
  </si>
  <si>
    <t>&lt;- this number is the current bi-weekly pay multiplied by 26 pay periods</t>
  </si>
  <si>
    <t>&lt;- enter the percentage increase above the current pay here</t>
  </si>
  <si>
    <t>&lt;- enter the current bi-weekly pay amount here</t>
  </si>
  <si>
    <t>New/Adjusted
Annual Salary</t>
  </si>
  <si>
    <t>Rounded
Hourly Pay</t>
  </si>
  <si>
    <t>Gross
Hourly Pay</t>
  </si>
  <si>
    <t>Adjusted
Bi-weekly Pay</t>
  </si>
  <si>
    <t>%
Increase</t>
  </si>
  <si>
    <t>Current
Bi-weekly Pay</t>
  </si>
  <si>
    <t>Note: Use this calculator if you know the percentage of the pay increase, and wish to calculate the new bi-weekly pay amount.</t>
  </si>
  <si>
    <t>Pay Adjustment Calculator</t>
  </si>
  <si>
    <t>Pay Adjustment Rate Calculators</t>
  </si>
  <si>
    <r>
      <t>here</t>
    </r>
    <r>
      <rPr>
        <b/>
        <i/>
        <sz val="10"/>
        <rFont val="Arial"/>
        <family val="2"/>
      </rPr>
      <t>.</t>
    </r>
  </si>
  <si>
    <t>** Note: Only cells F11, F12, F25, &amp; F26 are not locked. Current pay range minimums are available</t>
  </si>
  <si>
    <t xml:space="preserve">&lt;- this number is the proposed AAR's percentage above the pay range minimum </t>
  </si>
  <si>
    <t>% AAR Over Minimum:</t>
  </si>
  <si>
    <t>&lt;- this number is divisible by 80 (closest to the proposed annual pay possible)</t>
  </si>
  <si>
    <t>&lt;- this number is divisible by 80 (closest to the proposed bi-weekly pay possible)</t>
  </si>
  <si>
    <t>&lt;- this number is the proposed annual pay divided by 26 pay periods</t>
  </si>
  <si>
    <t>Proposed Bi-weekly Pay:</t>
  </si>
  <si>
    <t>&lt;- enter the bi-weekly pay range minimum for the job classification here</t>
  </si>
  <si>
    <t>Minimum Bi-weekly Pay:</t>
  </si>
  <si>
    <t>&lt;- enter the dollar amount of the proposed annual (bi-weekly amount x 26) pay here</t>
  </si>
  <si>
    <t>Proposed Annual Pay:</t>
  </si>
  <si>
    <t>Note: Use this calculator if you know the dollar amount of the proposed annual pay, and wish to calculate the percentage above range minimum.</t>
  </si>
  <si>
    <t>% AAR Over Minimum Pay Calculator</t>
  </si>
  <si>
    <t>Proposed Bi-Weekly Pay:</t>
  </si>
  <si>
    <t>&lt;- this number is the proposed annual pay including the advanced appt. rate</t>
  </si>
  <si>
    <t>&lt;- this number is the additional annual pay attributable to the advanced appt. rate</t>
  </si>
  <si>
    <t xml:space="preserve"> + AAR Annual Adjustment:</t>
  </si>
  <si>
    <t>&lt;- this number is the minimum bi-weekly pay multiplied by 26 pay periods</t>
  </si>
  <si>
    <t>Minimum Annual Pay:</t>
  </si>
  <si>
    <t>&lt;- enter the desired AAR percentage above the pay range minimum</t>
  </si>
  <si>
    <t>% Above Minimum (2.5, 10, etc.):</t>
  </si>
  <si>
    <t>Minimum
Bi-weekly Pay</t>
  </si>
  <si>
    <t>Note: Use this calculator if you know the percentage, and wish to calculate the dollar amount of the AAR.</t>
  </si>
  <si>
    <t>AAR Proposed Pay Calculator</t>
  </si>
  <si>
    <t>Advanced Appointment Rate (AAR) Calculators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</si>
</sst>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quot;$&quot;#,##0.00"/>
    <numFmt numFmtId="165" formatCode="mm/dd/yy;@"/>
    <numFmt numFmtId="166" formatCode="0.0000"/>
    <numFmt numFmtId="167" formatCode="&quot;$&quot;#,##0.000000"/>
    <numFmt numFmtId="168" formatCode="0.000000"/>
    <numFmt numFmtId="169" formatCode="&quot;$&quot;#,##0.0000"/>
    <numFmt numFmtId="170" formatCode="&quot;$&quot;#,##0.000"/>
  </numFmts>
  <fonts count="73" x14ac:knownFonts="1">
    <font>
      <sz val="11"/>
      <color theme="1"/>
      <name val="Calibri"/>
      <family val="2"/>
      <scheme val="minor"/>
    </font>
    <font>
      <b/>
      <sz val="11"/>
      <color theme="1"/>
      <name val="Calibri"/>
      <family val="2"/>
      <scheme val="minor"/>
    </font>
    <font>
      <sz val="12"/>
      <color theme="1"/>
      <name val="Calibri"/>
      <family val="2"/>
      <scheme val="minor"/>
    </font>
    <font>
      <sz val="12"/>
      <name val="Calibri"/>
      <family val="2"/>
      <scheme val="minor"/>
    </font>
    <font>
      <b/>
      <sz val="11"/>
      <name val="Calibri"/>
      <family val="2"/>
      <scheme val="minor"/>
    </font>
    <font>
      <b/>
      <sz val="10"/>
      <name val="Calibri"/>
      <family val="2"/>
      <scheme val="minor"/>
    </font>
    <font>
      <sz val="13"/>
      <color theme="1"/>
      <name val="Calibri"/>
      <family val="2"/>
      <scheme val="minor"/>
    </font>
    <font>
      <sz val="11"/>
      <color theme="0"/>
      <name val="Calibri"/>
      <family val="2"/>
      <scheme val="minor"/>
    </font>
    <font>
      <b/>
      <sz val="13"/>
      <color theme="1"/>
      <name val="Calibri"/>
      <family val="2"/>
      <scheme val="minor"/>
    </font>
    <font>
      <u/>
      <sz val="12"/>
      <name val="Calibri"/>
      <family val="2"/>
      <scheme val="minor"/>
    </font>
    <font>
      <u/>
      <sz val="12"/>
      <color theme="1"/>
      <name val="Calibri"/>
      <family val="2"/>
      <scheme val="minor"/>
    </font>
    <font>
      <sz val="16"/>
      <name val="Calibri"/>
      <family val="2"/>
      <scheme val="minor"/>
    </font>
    <font>
      <b/>
      <sz val="12"/>
      <color theme="1"/>
      <name val="Calibri"/>
      <family val="2"/>
      <scheme val="minor"/>
    </font>
    <font>
      <sz val="11"/>
      <name val="Calibri"/>
      <family val="2"/>
      <scheme val="minor"/>
    </font>
    <font>
      <sz val="26"/>
      <color theme="1"/>
      <name val="Calibri"/>
      <family val="2"/>
      <scheme val="minor"/>
    </font>
    <font>
      <sz val="10"/>
      <color theme="1"/>
      <name val="Calibri"/>
      <family val="2"/>
      <scheme val="minor"/>
    </font>
    <font>
      <sz val="9"/>
      <color theme="1"/>
      <name val="Calibri"/>
      <family val="2"/>
      <scheme val="minor"/>
    </font>
    <font>
      <b/>
      <sz val="10"/>
      <name val="Arial"/>
      <family val="2"/>
    </font>
    <font>
      <sz val="10"/>
      <name val="Arial"/>
      <family val="2"/>
    </font>
    <font>
      <b/>
      <i/>
      <sz val="14"/>
      <name val="Arial"/>
      <family val="2"/>
    </font>
    <font>
      <b/>
      <sz val="11"/>
      <name val="Arial"/>
      <family val="2"/>
    </font>
    <font>
      <b/>
      <i/>
      <sz val="10"/>
      <color indexed="12"/>
      <name val="Arial"/>
      <family val="2"/>
    </font>
    <font>
      <b/>
      <i/>
      <sz val="10"/>
      <name val="Arial"/>
      <family val="2"/>
    </font>
    <font>
      <sz val="9"/>
      <name val="Arial"/>
      <family val="2"/>
    </font>
    <font>
      <b/>
      <sz val="14"/>
      <color indexed="9"/>
      <name val="Arial"/>
      <family val="2"/>
    </font>
    <font>
      <sz val="11"/>
      <color theme="1"/>
      <name val="Calibri"/>
      <family val="2"/>
    </font>
    <font>
      <b/>
      <sz val="11"/>
      <color rgb="FF000000"/>
      <name val="Calibri"/>
      <family val="2"/>
    </font>
    <font>
      <sz val="11"/>
      <name val="Calibri"/>
      <family val="2"/>
    </font>
    <font>
      <sz val="10"/>
      <color rgb="FF000000"/>
      <name val="Calibri"/>
      <family val="2"/>
    </font>
    <font>
      <b/>
      <sz val="11"/>
      <color theme="1"/>
      <name val="Calibri"/>
      <family val="2"/>
    </font>
    <font>
      <sz val="11"/>
      <color theme="0"/>
      <name val="Calibri"/>
      <family val="2"/>
    </font>
    <font>
      <b/>
      <sz val="12"/>
      <color rgb="FF000000"/>
      <name val="Calibri"/>
      <family val="2"/>
    </font>
    <font>
      <b/>
      <sz val="9"/>
      <color theme="1"/>
      <name val="Calibri"/>
      <family val="2"/>
      <scheme val="minor"/>
    </font>
    <font>
      <sz val="9.5"/>
      <color rgb="FF000000"/>
      <name val="Calibri"/>
      <family val="2"/>
    </font>
    <font>
      <sz val="9.5"/>
      <color theme="1"/>
      <name val="Calibri"/>
      <family val="2"/>
      <scheme val="minor"/>
    </font>
    <font>
      <u/>
      <sz val="11"/>
      <color theme="1"/>
      <name val="Calibri"/>
      <family val="2"/>
      <scheme val="minor"/>
    </font>
    <font>
      <b/>
      <sz val="16"/>
      <color theme="1"/>
      <name val="Calibri"/>
      <family val="2"/>
      <scheme val="minor"/>
    </font>
    <font>
      <sz val="10.5"/>
      <color theme="1"/>
      <name val="Calibri"/>
      <family val="2"/>
      <scheme val="minor"/>
    </font>
    <font>
      <b/>
      <sz val="10.5"/>
      <color theme="1"/>
      <name val="Calibri"/>
      <family val="2"/>
      <scheme val="minor"/>
    </font>
    <font>
      <sz val="10"/>
      <color theme="1"/>
      <name val="Calibri"/>
      <family val="2"/>
    </font>
    <font>
      <u/>
      <sz val="10"/>
      <color theme="1"/>
      <name val="Calibri"/>
      <family val="2"/>
      <scheme val="minor"/>
    </font>
    <font>
      <b/>
      <sz val="10"/>
      <color theme="1"/>
      <name val="Calibri"/>
      <family val="2"/>
      <scheme val="minor"/>
    </font>
    <font>
      <b/>
      <u/>
      <sz val="12"/>
      <color theme="1"/>
      <name val="Calibri"/>
      <family val="2"/>
      <scheme val="minor"/>
    </font>
    <font>
      <sz val="10"/>
      <name val="Calibri"/>
      <family val="2"/>
      <scheme val="minor"/>
    </font>
    <font>
      <b/>
      <sz val="12"/>
      <name val="Calibri"/>
      <family val="2"/>
      <scheme val="minor"/>
    </font>
    <font>
      <sz val="8"/>
      <name val="Calibri"/>
      <family val="2"/>
      <scheme val="minor"/>
    </font>
    <font>
      <u/>
      <sz val="11"/>
      <name val="Calibri"/>
      <family val="2"/>
      <scheme val="minor"/>
    </font>
    <font>
      <b/>
      <sz val="16"/>
      <name val="Calibri"/>
      <family val="2"/>
      <scheme val="minor"/>
    </font>
    <font>
      <sz val="9"/>
      <name val="Calibri"/>
      <family val="2"/>
      <scheme val="minor"/>
    </font>
    <font>
      <b/>
      <sz val="14"/>
      <color theme="1"/>
      <name val="Calibri"/>
      <family val="2"/>
      <scheme val="minor"/>
    </font>
    <font>
      <sz val="11"/>
      <color theme="0" tint="-4.9989318521683403E-2"/>
      <name val="Calibri"/>
      <family val="2"/>
      <scheme val="minor"/>
    </font>
    <font>
      <sz val="11"/>
      <color theme="1" tint="4.9989318521683403E-2"/>
      <name val="Calibri"/>
      <family val="2"/>
      <scheme val="minor"/>
    </font>
    <font>
      <b/>
      <sz val="16"/>
      <color theme="1" tint="4.9989318521683403E-2"/>
      <name val="Calibri"/>
      <family val="2"/>
      <scheme val="minor"/>
    </font>
    <font>
      <sz val="12"/>
      <color theme="1" tint="4.9989318521683403E-2"/>
      <name val="Calibri"/>
      <family val="2"/>
      <scheme val="minor"/>
    </font>
    <font>
      <sz val="10"/>
      <color theme="1" tint="4.9989318521683403E-2"/>
      <name val="Calibri"/>
      <family val="2"/>
      <scheme val="minor"/>
    </font>
    <font>
      <sz val="14"/>
      <color theme="1" tint="4.9989318521683403E-2"/>
      <name val="Calibri"/>
      <family val="2"/>
      <scheme val="minor"/>
    </font>
    <font>
      <b/>
      <sz val="9"/>
      <name val="Calibri"/>
      <family val="2"/>
      <scheme val="minor"/>
    </font>
    <font>
      <b/>
      <sz val="10.5"/>
      <color theme="1" tint="4.9989318521683403E-2"/>
      <name val="Calibri"/>
      <family val="2"/>
      <scheme val="minor"/>
    </font>
    <font>
      <sz val="10.5"/>
      <color theme="1" tint="4.9989318521683403E-2"/>
      <name val="Calibri"/>
      <family val="2"/>
      <scheme val="minor"/>
    </font>
    <font>
      <i/>
      <sz val="9"/>
      <color theme="1" tint="0.34998626667073579"/>
      <name val="Arial"/>
      <family val="2"/>
    </font>
    <font>
      <sz val="8"/>
      <name val="Arial"/>
      <family val="2"/>
    </font>
    <font>
      <b/>
      <sz val="8"/>
      <name val="Arial"/>
      <family val="2"/>
    </font>
    <font>
      <b/>
      <sz val="10"/>
      <color theme="1" tint="0.34998626667073579"/>
      <name val="Arial"/>
      <family val="2"/>
    </font>
    <font>
      <sz val="10"/>
      <color theme="1" tint="0.34998626667073579"/>
      <name val="Arial"/>
      <family val="2"/>
    </font>
    <font>
      <sz val="11"/>
      <color rgb="FFFF0000"/>
      <name val="Arial"/>
      <family val="2"/>
    </font>
    <font>
      <i/>
      <sz val="10"/>
      <name val="Arial"/>
      <family val="2"/>
    </font>
    <font>
      <b/>
      <sz val="14"/>
      <color theme="0"/>
      <name val="Arial"/>
      <family val="2"/>
    </font>
    <font>
      <u/>
      <sz val="10"/>
      <name val="Arial"/>
      <family val="2"/>
    </font>
    <font>
      <b/>
      <u/>
      <sz val="10"/>
      <name val="Arial"/>
      <family val="2"/>
    </font>
    <font>
      <u/>
      <sz val="10"/>
      <color theme="10"/>
      <name val="Arial"/>
      <family val="2"/>
    </font>
    <font>
      <b/>
      <i/>
      <u/>
      <sz val="10"/>
      <color theme="10"/>
      <name val="Arial"/>
      <family val="2"/>
    </font>
    <font>
      <b/>
      <i/>
      <sz val="10"/>
      <color rgb="FF0000FF"/>
      <name val="Arial"/>
      <family val="2"/>
    </font>
    <font>
      <u val="singleAccounting"/>
      <sz val="10"/>
      <name val="Arial"/>
      <family val="2"/>
    </font>
  </fonts>
  <fills count="23">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indexed="9"/>
        <bgColor indexed="64"/>
      </patternFill>
    </fill>
    <fill>
      <patternFill patternType="darkGrid">
        <fgColor indexed="42"/>
        <bgColor indexed="9"/>
      </patternFill>
    </fill>
    <fill>
      <patternFill patternType="solid">
        <fgColor indexed="43"/>
        <bgColor indexed="64"/>
      </patternFill>
    </fill>
    <fill>
      <patternFill patternType="solid">
        <fgColor indexed="17"/>
        <bgColor indexed="64"/>
      </patternFill>
    </fill>
    <fill>
      <patternFill patternType="solid">
        <fgColor indexed="43"/>
        <bgColor indexed="44"/>
      </patternFill>
    </fill>
    <fill>
      <patternFill patternType="solid">
        <fgColor indexed="65"/>
        <bgColor indexed="43"/>
      </patternFill>
    </fill>
    <fill>
      <patternFill patternType="solid">
        <fgColor rgb="FFFFFFFF"/>
        <bgColor rgb="FF000000"/>
      </patternFill>
    </fill>
    <fill>
      <patternFill patternType="solid">
        <fgColor rgb="FFD7E4BC"/>
        <bgColor rgb="FF000000"/>
      </patternFill>
    </fill>
    <fill>
      <patternFill patternType="solid">
        <fgColor rgb="FFCCC0DA"/>
        <bgColor rgb="FF000000"/>
      </patternFill>
    </fill>
    <fill>
      <patternFill patternType="solid">
        <fgColor theme="7" tint="0.59999389629810485"/>
        <bgColor indexed="64"/>
      </patternFill>
    </fill>
    <fill>
      <patternFill patternType="solid">
        <fgColor theme="0"/>
        <bgColor rgb="FF000000"/>
      </patternFill>
    </fill>
    <fill>
      <patternFill patternType="solid">
        <fgColor theme="0" tint="-4.9989318521683403E-2"/>
        <bgColor rgb="FF000000"/>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7" tint="0.79998168889431442"/>
        <bgColor indexed="64"/>
      </patternFill>
    </fill>
    <fill>
      <patternFill patternType="darkGrid">
        <fgColor rgb="FFCCFFCC"/>
        <bgColor indexed="9"/>
      </patternFill>
    </fill>
    <fill>
      <patternFill patternType="solid">
        <fgColor theme="7"/>
        <bgColor indexed="64"/>
      </patternFill>
    </fill>
    <fill>
      <patternFill patternType="solid">
        <fgColor rgb="FFCCECFF"/>
        <bgColor indexed="64"/>
      </patternFill>
    </fill>
    <fill>
      <patternFill patternType="solid">
        <fgColor theme="3" tint="0.39997558519241921"/>
        <bgColor indexed="64"/>
      </patternFill>
    </fill>
  </fills>
  <borders count="6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diagonal/>
    </border>
    <border>
      <left/>
      <right/>
      <top/>
      <bottom style="double">
        <color auto="1"/>
      </bottom>
      <diagonal/>
    </border>
    <border>
      <left/>
      <right/>
      <top style="thin">
        <color indexed="64"/>
      </top>
      <bottom/>
      <diagonal/>
    </border>
    <border>
      <left/>
      <right/>
      <top/>
      <bottom style="hair">
        <color auto="1"/>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bottom/>
      <diagonal/>
    </border>
    <border>
      <left style="hair">
        <color indexed="64"/>
      </left>
      <right style="medium">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bottom style="medium">
        <color indexed="64"/>
      </bottom>
      <diagonal/>
    </border>
    <border>
      <left style="hair">
        <color indexed="64"/>
      </left>
      <right style="medium">
        <color indexed="64"/>
      </right>
      <top style="hair">
        <color indexed="64"/>
      </top>
      <bottom style="medium">
        <color indexed="64"/>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right style="medium">
        <color theme="0" tint="-0.24994659260841701"/>
      </right>
      <top style="medium">
        <color theme="0" tint="-0.24994659260841701"/>
      </top>
      <bottom/>
      <diagonal/>
    </border>
    <border>
      <left style="medium">
        <color theme="0" tint="-0.24994659260841701"/>
      </left>
      <right/>
      <top/>
      <bottom/>
      <diagonal/>
    </border>
    <border>
      <left/>
      <right style="medium">
        <color theme="0" tint="-0.24994659260841701"/>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right style="medium">
        <color theme="0" tint="-0.24994659260841701"/>
      </right>
      <top/>
      <bottom style="medium">
        <color theme="0" tint="-0.24994659260841701"/>
      </bottom>
      <diagonal/>
    </border>
    <border>
      <left style="double">
        <color indexed="64"/>
      </left>
      <right/>
      <top/>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style="thin">
        <color theme="1" tint="0.24994659260841701"/>
      </right>
      <top style="thin">
        <color theme="1" tint="0.2499465926084170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hair">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double">
        <color indexed="64"/>
      </bottom>
      <diagonal/>
    </border>
    <border>
      <left style="thin">
        <color theme="0" tint="-0.499984740745262"/>
      </left>
      <right style="thin">
        <color theme="0" tint="-0.499984740745262"/>
      </right>
      <top/>
      <bottom style="thin">
        <color theme="0" tint="-0.499984740745262"/>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hair">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bottom style="medium">
        <color indexed="64"/>
      </bottom>
      <diagonal/>
    </border>
    <border>
      <left style="hair">
        <color indexed="64"/>
      </left>
      <right/>
      <top style="medium">
        <color indexed="64"/>
      </top>
      <bottom/>
      <diagonal/>
    </border>
    <border>
      <left/>
      <right style="hair">
        <color indexed="64"/>
      </right>
      <top style="medium">
        <color indexed="64"/>
      </top>
      <bottom/>
      <diagonal/>
    </border>
  </borders>
  <cellStyleXfs count="5">
    <xf numFmtId="0" fontId="0" fillId="0" borderId="0"/>
    <xf numFmtId="0" fontId="18" fillId="0" borderId="0"/>
    <xf numFmtId="44" fontId="18" fillId="0" borderId="0" applyFont="0" applyFill="0" applyBorder="0" applyAlignment="0" applyProtection="0"/>
    <xf numFmtId="9" fontId="18" fillId="0" borderId="0" applyFont="0" applyFill="0" applyBorder="0" applyAlignment="0" applyProtection="0"/>
    <xf numFmtId="0" fontId="69" fillId="0" borderId="0" applyNumberFormat="0" applyFill="0" applyBorder="0" applyAlignment="0" applyProtection="0"/>
  </cellStyleXfs>
  <cellXfs count="826">
    <xf numFmtId="0" fontId="0" fillId="0" borderId="0" xfId="0"/>
    <xf numFmtId="1" fontId="0" fillId="2" borderId="5" xfId="0" applyNumberFormat="1" applyFill="1" applyBorder="1" applyAlignment="1" applyProtection="1">
      <alignment horizontal="center" vertical="center"/>
      <protection locked="0"/>
    </xf>
    <xf numFmtId="165" fontId="0" fillId="3" borderId="4" xfId="0" applyNumberFormat="1" applyFill="1" applyBorder="1" applyAlignment="1" applyProtection="1">
      <alignment horizontal="center" vertical="center"/>
    </xf>
    <xf numFmtId="0" fontId="0" fillId="3" borderId="4" xfId="0" applyFill="1" applyBorder="1" applyAlignment="1" applyProtection="1">
      <alignment horizontal="center" vertical="center"/>
    </xf>
    <xf numFmtId="164" fontId="0" fillId="3" borderId="5" xfId="0" applyNumberFormat="1" applyFill="1" applyBorder="1" applyAlignment="1" applyProtection="1">
      <alignment horizontal="center" vertical="center"/>
    </xf>
    <xf numFmtId="0" fontId="0" fillId="3" borderId="0" xfId="0" applyFill="1" applyProtection="1"/>
    <xf numFmtId="0" fontId="0" fillId="0" borderId="0" xfId="0" applyProtection="1"/>
    <xf numFmtId="0" fontId="0" fillId="3" borderId="0" xfId="0" applyFill="1" applyAlignment="1" applyProtection="1">
      <alignment vertical="top"/>
    </xf>
    <xf numFmtId="0" fontId="0" fillId="3" borderId="0" xfId="0" applyFont="1" applyFill="1" applyAlignment="1" applyProtection="1">
      <alignment vertical="top" wrapText="1"/>
    </xf>
    <xf numFmtId="0" fontId="0" fillId="0" borderId="0" xfId="0" applyAlignment="1" applyProtection="1">
      <alignment vertical="top"/>
    </xf>
    <xf numFmtId="0" fontId="0" fillId="3" borderId="0" xfId="0" applyFont="1" applyFill="1" applyAlignment="1" applyProtection="1">
      <alignment vertical="top"/>
    </xf>
    <xf numFmtId="0" fontId="0" fillId="3" borderId="0" xfId="0" applyFont="1" applyFill="1" applyBorder="1" applyAlignment="1" applyProtection="1">
      <alignment horizontal="center" vertical="center"/>
    </xf>
    <xf numFmtId="0" fontId="1" fillId="3" borderId="0" xfId="0" applyFont="1" applyFill="1" applyAlignment="1" applyProtection="1">
      <alignment vertical="center"/>
    </xf>
    <xf numFmtId="0" fontId="0" fillId="3" borderId="0" xfId="0" applyFill="1" applyBorder="1" applyAlignment="1" applyProtection="1">
      <alignment horizontal="center" vertical="center"/>
    </xf>
    <xf numFmtId="0" fontId="0" fillId="0" borderId="0" xfId="0" applyFill="1" applyAlignment="1" applyProtection="1">
      <alignment horizontal="center" vertical="center"/>
    </xf>
    <xf numFmtId="164" fontId="5" fillId="3" borderId="0" xfId="0" applyNumberFormat="1" applyFont="1" applyFill="1" applyBorder="1" applyAlignment="1" applyProtection="1">
      <alignment vertical="center"/>
    </xf>
    <xf numFmtId="164" fontId="3" fillId="3" borderId="0" xfId="0" applyNumberFormat="1" applyFont="1" applyFill="1" applyBorder="1" applyAlignment="1" applyProtection="1">
      <alignment vertical="center"/>
    </xf>
    <xf numFmtId="0" fontId="0" fillId="3" borderId="0" xfId="0" applyFill="1" applyBorder="1" applyAlignment="1" applyProtection="1">
      <alignment vertical="center"/>
    </xf>
    <xf numFmtId="0" fontId="2" fillId="3" borderId="0" xfId="0" applyFont="1" applyFill="1" applyBorder="1" applyAlignment="1" applyProtection="1">
      <alignment vertical="center"/>
    </xf>
    <xf numFmtId="0" fontId="0" fillId="3" borderId="0" xfId="0" applyFill="1" applyAlignment="1" applyProtection="1">
      <alignment horizontal="center"/>
    </xf>
    <xf numFmtId="0" fontId="0" fillId="3" borderId="13" xfId="0" applyFill="1" applyBorder="1" applyProtection="1"/>
    <xf numFmtId="0" fontId="8" fillId="3" borderId="1" xfId="0" applyFont="1" applyFill="1" applyBorder="1" applyProtection="1"/>
    <xf numFmtId="0" fontId="0" fillId="3" borderId="1" xfId="0" applyFill="1" applyBorder="1" applyProtection="1"/>
    <xf numFmtId="0" fontId="0" fillId="3" borderId="0" xfId="0" applyFill="1" applyAlignment="1" applyProtection="1">
      <alignment horizontal="center" vertical="center"/>
    </xf>
    <xf numFmtId="0" fontId="1" fillId="3" borderId="0" xfId="0" applyFont="1" applyFill="1" applyAlignment="1" applyProtection="1">
      <alignment horizontal="center"/>
    </xf>
    <xf numFmtId="0" fontId="1" fillId="3" borderId="0" xfId="0" applyFont="1" applyFill="1" applyAlignment="1" applyProtection="1"/>
    <xf numFmtId="0" fontId="1" fillId="3" borderId="0" xfId="0" applyFont="1" applyFill="1" applyBorder="1" applyAlignment="1" applyProtection="1">
      <alignment horizontal="center"/>
    </xf>
    <xf numFmtId="0" fontId="0" fillId="3" borderId="0" xfId="0" applyFill="1" applyAlignment="1" applyProtection="1">
      <alignment vertical="center"/>
    </xf>
    <xf numFmtId="1" fontId="0" fillId="3" borderId="12" xfId="0" applyNumberFormat="1" applyFill="1" applyBorder="1" applyAlignment="1" applyProtection="1">
      <alignment vertical="center"/>
    </xf>
    <xf numFmtId="0" fontId="0" fillId="0" borderId="0" xfId="0" applyAlignment="1" applyProtection="1">
      <alignment vertical="center"/>
    </xf>
    <xf numFmtId="165" fontId="0" fillId="3" borderId="0" xfId="0" applyNumberFormat="1" applyFill="1" applyBorder="1" applyAlignment="1" applyProtection="1">
      <alignment horizontal="center"/>
    </xf>
    <xf numFmtId="164" fontId="0" fillId="3" borderId="0" xfId="0" applyNumberFormat="1" applyFill="1" applyAlignment="1" applyProtection="1">
      <alignment horizontal="center"/>
    </xf>
    <xf numFmtId="164" fontId="0" fillId="0" borderId="0" xfId="0" applyNumberFormat="1" applyAlignment="1" applyProtection="1">
      <alignment horizontal="center"/>
    </xf>
    <xf numFmtId="0" fontId="0" fillId="3" borderId="0" xfId="0" applyFill="1" applyBorder="1" applyAlignment="1" applyProtection="1">
      <alignment horizontal="center"/>
    </xf>
    <xf numFmtId="0" fontId="0" fillId="0" borderId="0" xfId="0" applyBorder="1" applyAlignment="1" applyProtection="1">
      <alignment horizontal="center"/>
    </xf>
    <xf numFmtId="0" fontId="0" fillId="3" borderId="0" xfId="0" applyFill="1" applyAlignment="1" applyProtection="1"/>
    <xf numFmtId="0" fontId="0" fillId="0" borderId="0" xfId="0" applyAlignment="1" applyProtection="1"/>
    <xf numFmtId="164" fontId="11" fillId="3" borderId="12" xfId="0" applyNumberFormat="1" applyFont="1" applyFill="1" applyBorder="1" applyAlignment="1" applyProtection="1">
      <alignment horizontal="center" vertical="center"/>
    </xf>
    <xf numFmtId="164" fontId="11" fillId="3" borderId="0" xfId="0" applyNumberFormat="1" applyFont="1" applyFill="1" applyAlignment="1" applyProtection="1">
      <alignment horizontal="center"/>
    </xf>
    <xf numFmtId="0" fontId="12" fillId="3" borderId="0" xfId="0" applyFont="1" applyFill="1" applyAlignment="1" applyProtection="1">
      <alignment horizontal="center" vertical="center"/>
    </xf>
    <xf numFmtId="0" fontId="1" fillId="3" borderId="0" xfId="0" applyFont="1" applyFill="1" applyBorder="1" applyAlignment="1" applyProtection="1">
      <alignment horizontal="center"/>
    </xf>
    <xf numFmtId="0" fontId="1" fillId="3" borderId="1" xfId="0" applyFont="1" applyFill="1" applyBorder="1" applyAlignment="1" applyProtection="1">
      <alignment horizontal="center"/>
    </xf>
    <xf numFmtId="0" fontId="0" fillId="0" borderId="0" xfId="0" applyAlignment="1" applyProtection="1">
      <alignment horizontal="center"/>
    </xf>
    <xf numFmtId="0" fontId="0" fillId="0" borderId="0" xfId="0" applyBorder="1" applyAlignment="1" applyProtection="1">
      <alignment horizontal="center" vertical="center"/>
    </xf>
    <xf numFmtId="0" fontId="0" fillId="3" borderId="0" xfId="0" applyFont="1" applyFill="1" applyAlignment="1" applyProtection="1">
      <alignment horizontal="center" vertical="top" wrapText="1"/>
    </xf>
    <xf numFmtId="0" fontId="0" fillId="3" borderId="13" xfId="0" applyFill="1" applyBorder="1" applyAlignment="1" applyProtection="1">
      <alignment horizontal="center"/>
    </xf>
    <xf numFmtId="0" fontId="13" fillId="0" borderId="0" xfId="0" applyFont="1" applyProtection="1"/>
    <xf numFmtId="0" fontId="13" fillId="0" borderId="0" xfId="0" applyFont="1" applyAlignment="1" applyProtection="1">
      <alignment vertical="top"/>
    </xf>
    <xf numFmtId="0" fontId="13" fillId="0" borderId="0" xfId="0" applyFont="1" applyAlignment="1" applyProtection="1"/>
    <xf numFmtId="0" fontId="13" fillId="0" borderId="0" xfId="0" applyFont="1" applyAlignment="1" applyProtection="1">
      <alignment vertical="center"/>
    </xf>
    <xf numFmtId="0" fontId="1" fillId="3" borderId="0" xfId="0" applyFont="1" applyFill="1" applyBorder="1" applyAlignment="1" applyProtection="1">
      <alignment horizontal="center" vertical="center"/>
    </xf>
    <xf numFmtId="0" fontId="14" fillId="3" borderId="0" xfId="0" applyFont="1" applyFill="1" applyAlignment="1" applyProtection="1">
      <alignment horizontal="center"/>
    </xf>
    <xf numFmtId="0" fontId="16" fillId="3" borderId="0" xfId="0" applyFont="1" applyFill="1" applyBorder="1" applyAlignment="1" applyProtection="1">
      <alignment horizontal="center" vertical="center" wrapText="1"/>
    </xf>
    <xf numFmtId="0" fontId="0" fillId="3" borderId="15" xfId="0" applyFont="1" applyFill="1" applyBorder="1" applyAlignment="1" applyProtection="1">
      <alignment vertical="top"/>
    </xf>
    <xf numFmtId="0" fontId="0" fillId="3" borderId="15" xfId="0" applyFont="1" applyFill="1" applyBorder="1" applyAlignment="1" applyProtection="1">
      <alignment vertical="top" wrapText="1"/>
    </xf>
    <xf numFmtId="0" fontId="0" fillId="3" borderId="15" xfId="0" applyFont="1" applyFill="1" applyBorder="1" applyAlignment="1" applyProtection="1">
      <alignment horizontal="center" vertical="top" wrapText="1"/>
    </xf>
    <xf numFmtId="0" fontId="0" fillId="3" borderId="0" xfId="0" applyFont="1" applyFill="1" applyAlignment="1" applyProtection="1">
      <alignment vertical="center" wrapText="1"/>
    </xf>
    <xf numFmtId="0" fontId="0" fillId="3" borderId="0" xfId="0" applyFont="1" applyFill="1" applyAlignment="1" applyProtection="1">
      <alignment horizontal="center" vertical="center" wrapText="1"/>
    </xf>
    <xf numFmtId="0" fontId="0" fillId="3" borderId="15" xfId="0" applyFill="1" applyBorder="1" applyAlignment="1" applyProtection="1">
      <alignment vertical="top"/>
    </xf>
    <xf numFmtId="0" fontId="1" fillId="3" borderId="0" xfId="0" applyFont="1" applyFill="1" applyAlignment="1" applyProtection="1">
      <alignment horizontal="left" vertical="center"/>
    </xf>
    <xf numFmtId="0" fontId="1" fillId="3" borderId="0" xfId="0" applyFont="1" applyFill="1" applyBorder="1" applyAlignment="1" applyProtection="1">
      <alignment horizontal="left" vertical="center"/>
    </xf>
    <xf numFmtId="0" fontId="0" fillId="3" borderId="0" xfId="0" applyFill="1" applyBorder="1" applyProtection="1"/>
    <xf numFmtId="0" fontId="13" fillId="3" borderId="0" xfId="0" applyFont="1" applyFill="1" applyProtection="1"/>
    <xf numFmtId="0" fontId="13" fillId="3" borderId="0" xfId="0" applyFont="1" applyFill="1" applyAlignment="1" applyProtection="1">
      <alignment vertical="center" wrapText="1"/>
    </xf>
    <xf numFmtId="0" fontId="13" fillId="3" borderId="0" xfId="0" applyFont="1" applyFill="1" applyAlignment="1" applyProtection="1">
      <alignment vertical="center"/>
    </xf>
    <xf numFmtId="0" fontId="13" fillId="3" borderId="15" xfId="0" applyFont="1" applyFill="1" applyBorder="1" applyAlignment="1" applyProtection="1">
      <alignment vertical="top" wrapText="1"/>
    </xf>
    <xf numFmtId="0" fontId="13" fillId="3" borderId="0" xfId="0" applyFont="1" applyFill="1" applyAlignment="1" applyProtection="1">
      <alignment vertical="top"/>
    </xf>
    <xf numFmtId="0" fontId="13" fillId="3" borderId="0" xfId="0" applyFont="1" applyFill="1" applyAlignment="1" applyProtection="1">
      <alignment vertical="top" wrapText="1"/>
    </xf>
    <xf numFmtId="0" fontId="4" fillId="3" borderId="0" xfId="0" applyFont="1" applyFill="1" applyBorder="1" applyAlignment="1" applyProtection="1">
      <alignment horizontal="center" vertical="center"/>
    </xf>
    <xf numFmtId="164" fontId="3" fillId="3" borderId="0" xfId="0" applyNumberFormat="1" applyFont="1" applyFill="1" applyBorder="1" applyAlignment="1" applyProtection="1">
      <alignment horizontal="center" vertical="center"/>
    </xf>
    <xf numFmtId="0" fontId="13" fillId="3" borderId="13" xfId="0" applyFont="1" applyFill="1" applyBorder="1" applyProtection="1"/>
    <xf numFmtId="0" fontId="13" fillId="3" borderId="15" xfId="0" applyFont="1" applyFill="1" applyBorder="1" applyAlignment="1" applyProtection="1">
      <alignment vertical="top"/>
    </xf>
    <xf numFmtId="0" fontId="13" fillId="3" borderId="0" xfId="0" applyFont="1" applyFill="1" applyAlignment="1" applyProtection="1"/>
    <xf numFmtId="0" fontId="13" fillId="0" borderId="0" xfId="0" applyFont="1" applyFill="1" applyProtection="1"/>
    <xf numFmtId="0" fontId="13" fillId="0" borderId="0" xfId="0" applyFont="1" applyFill="1" applyAlignment="1" applyProtection="1">
      <alignment vertical="center"/>
    </xf>
    <xf numFmtId="0" fontId="13" fillId="0" borderId="0" xfId="0" applyFont="1" applyFill="1" applyAlignment="1" applyProtection="1">
      <alignment vertical="top"/>
    </xf>
    <xf numFmtId="0" fontId="13" fillId="0" borderId="0" xfId="0" applyFont="1" applyFill="1" applyAlignment="1" applyProtection="1"/>
    <xf numFmtId="0" fontId="0" fillId="0" borderId="0" xfId="0" applyFill="1" applyProtection="1"/>
    <xf numFmtId="0" fontId="7" fillId="0" borderId="0" xfId="0" applyFont="1" applyFill="1" applyProtection="1"/>
    <xf numFmtId="0" fontId="7" fillId="0" borderId="0" xfId="0" applyFont="1" applyFill="1" applyAlignment="1" applyProtection="1">
      <alignment vertical="center"/>
    </xf>
    <xf numFmtId="0" fontId="7" fillId="0" borderId="0" xfId="0" applyFont="1" applyFill="1" applyAlignment="1" applyProtection="1">
      <alignment vertical="top"/>
    </xf>
    <xf numFmtId="164" fontId="7" fillId="0" borderId="0" xfId="0" applyNumberFormat="1" applyFont="1" applyFill="1" applyAlignment="1" applyProtection="1">
      <alignment vertical="center"/>
      <protection hidden="1"/>
    </xf>
    <xf numFmtId="0" fontId="7" fillId="0" borderId="0" xfId="0" applyFont="1" applyFill="1" applyAlignment="1" applyProtection="1"/>
    <xf numFmtId="164" fontId="7" fillId="0" borderId="0" xfId="0" applyNumberFormat="1" applyFont="1" applyFill="1" applyProtection="1"/>
    <xf numFmtId="0" fontId="13" fillId="0" borderId="0" xfId="0" applyFont="1" applyFill="1" applyBorder="1" applyProtection="1"/>
    <xf numFmtId="0" fontId="7" fillId="0" borderId="0" xfId="0" applyFont="1" applyFill="1" applyAlignment="1" applyProtection="1">
      <alignment horizontal="center" vertical="center"/>
    </xf>
    <xf numFmtId="164" fontId="7" fillId="0" borderId="0" xfId="0" applyNumberFormat="1" applyFont="1" applyFill="1" applyAlignment="1" applyProtection="1">
      <alignment vertical="center"/>
    </xf>
    <xf numFmtId="0" fontId="7" fillId="0" borderId="0" xfId="0" applyFont="1" applyFill="1" applyAlignment="1" applyProtection="1">
      <alignment horizontal="right" vertical="center"/>
    </xf>
    <xf numFmtId="165" fontId="7" fillId="0" borderId="0" xfId="0" applyNumberFormat="1" applyFont="1" applyFill="1" applyAlignment="1" applyProtection="1">
      <alignment vertical="center"/>
    </xf>
    <xf numFmtId="164" fontId="7" fillId="0" borderId="0" xfId="0" applyNumberFormat="1" applyFont="1" applyFill="1" applyBorder="1" applyAlignment="1" applyProtection="1">
      <alignment vertical="center"/>
      <protection hidden="1"/>
    </xf>
    <xf numFmtId="0" fontId="7" fillId="0" borderId="0" xfId="0" applyFont="1" applyFill="1" applyBorder="1" applyAlignment="1" applyProtection="1">
      <alignment vertical="center"/>
    </xf>
    <xf numFmtId="0" fontId="7" fillId="0" borderId="0" xfId="0" quotePrefix="1" applyFont="1" applyFill="1" applyAlignment="1" applyProtection="1">
      <alignment vertical="center"/>
    </xf>
    <xf numFmtId="165" fontId="0" fillId="3" borderId="3" xfId="0" applyNumberFormat="1" applyFill="1" applyBorder="1" applyAlignment="1" applyProtection="1">
      <alignment horizontal="center" vertical="center"/>
    </xf>
    <xf numFmtId="0" fontId="0" fillId="3" borderId="3" xfId="0" applyFill="1" applyBorder="1" applyAlignment="1" applyProtection="1">
      <alignment horizontal="center" vertical="center"/>
    </xf>
    <xf numFmtId="165" fontId="0" fillId="3" borderId="2" xfId="0" applyNumberFormat="1" applyFill="1" applyBorder="1" applyAlignment="1" applyProtection="1">
      <alignment horizontal="center" vertical="center"/>
    </xf>
    <xf numFmtId="0" fontId="14" fillId="3" borderId="0" xfId="0" applyFont="1" applyFill="1" applyAlignment="1" applyProtection="1">
      <alignment horizontal="center" vertical="center"/>
    </xf>
    <xf numFmtId="0" fontId="0" fillId="3" borderId="0" xfId="0" applyFill="1" applyBorder="1" applyAlignment="1" applyProtection="1">
      <alignment vertical="top"/>
    </xf>
    <xf numFmtId="0" fontId="25" fillId="0" borderId="1" xfId="0" applyFont="1" applyBorder="1" applyAlignment="1" applyProtection="1">
      <alignment horizontal="center"/>
      <protection locked="0"/>
    </xf>
    <xf numFmtId="164" fontId="25" fillId="11" borderId="1" xfId="0" applyNumberFormat="1" applyFont="1" applyFill="1" applyBorder="1" applyAlignment="1" applyProtection="1">
      <alignment horizontal="center"/>
      <protection locked="0"/>
    </xf>
    <xf numFmtId="0" fontId="25" fillId="10" borderId="0" xfId="0" applyFont="1" applyFill="1" applyBorder="1" applyProtection="1"/>
    <xf numFmtId="0" fontId="26" fillId="10" borderId="0" xfId="0" applyFont="1" applyFill="1" applyBorder="1" applyAlignment="1" applyProtection="1">
      <alignment horizontal="center"/>
    </xf>
    <xf numFmtId="0" fontId="25" fillId="10" borderId="0" xfId="0" applyFont="1" applyFill="1" applyBorder="1" applyAlignment="1" applyProtection="1">
      <alignment horizontal="center"/>
    </xf>
    <xf numFmtId="0" fontId="25" fillId="10" borderId="1" xfId="0" applyFont="1" applyFill="1" applyBorder="1" applyAlignment="1" applyProtection="1">
      <alignment horizontal="center"/>
    </xf>
    <xf numFmtId="0" fontId="25" fillId="10" borderId="1" xfId="0" applyFont="1" applyFill="1" applyBorder="1" applyProtection="1"/>
    <xf numFmtId="0" fontId="25" fillId="12" borderId="1" xfId="0" applyFont="1" applyFill="1" applyBorder="1" applyAlignment="1" applyProtection="1">
      <alignment horizontal="center"/>
      <protection locked="0"/>
    </xf>
    <xf numFmtId="0" fontId="1" fillId="0" borderId="0" xfId="0" applyFont="1" applyAlignment="1" applyProtection="1">
      <alignment horizontal="left"/>
    </xf>
    <xf numFmtId="0" fontId="1" fillId="0" borderId="0" xfId="0" applyFont="1" applyAlignment="1" applyProtection="1">
      <alignment horizontal="right"/>
    </xf>
    <xf numFmtId="0" fontId="1" fillId="0" borderId="0" xfId="0" applyFont="1" applyFill="1" applyProtection="1"/>
    <xf numFmtId="0" fontId="0" fillId="3" borderId="6" xfId="0" applyFill="1" applyBorder="1" applyProtection="1"/>
    <xf numFmtId="0" fontId="0" fillId="3" borderId="14" xfId="0" applyFill="1" applyBorder="1" applyProtection="1"/>
    <xf numFmtId="0" fontId="0" fillId="3" borderId="7" xfId="0" applyFill="1" applyBorder="1" applyProtection="1"/>
    <xf numFmtId="0" fontId="1" fillId="3" borderId="8" xfId="0" applyFont="1" applyFill="1" applyBorder="1" applyProtection="1"/>
    <xf numFmtId="164" fontId="0" fillId="2" borderId="1" xfId="0" applyNumberFormat="1" applyFill="1" applyBorder="1" applyAlignment="1" applyProtection="1">
      <alignment horizontal="center"/>
      <protection locked="0"/>
    </xf>
    <xf numFmtId="0" fontId="0" fillId="3" borderId="0" xfId="0" quotePrefix="1" applyFill="1" applyBorder="1" applyAlignment="1" applyProtection="1">
      <alignment horizontal="center"/>
    </xf>
    <xf numFmtId="164" fontId="0" fillId="3" borderId="1" xfId="0" applyNumberFormat="1" applyFill="1" applyBorder="1" applyAlignment="1" applyProtection="1">
      <alignment horizontal="center"/>
    </xf>
    <xf numFmtId="0" fontId="0" fillId="3" borderId="9" xfId="0" applyFill="1" applyBorder="1" applyProtection="1"/>
    <xf numFmtId="2" fontId="0" fillId="2" borderId="1" xfId="0" applyNumberFormat="1" applyFill="1" applyBorder="1" applyAlignment="1" applyProtection="1">
      <alignment horizontal="center"/>
      <protection locked="0"/>
    </xf>
    <xf numFmtId="1" fontId="0" fillId="13" borderId="1" xfId="0" applyNumberFormat="1" applyFill="1" applyBorder="1" applyAlignment="1" applyProtection="1">
      <alignment horizontal="center"/>
      <protection locked="0"/>
    </xf>
    <xf numFmtId="0" fontId="1" fillId="3" borderId="10" xfId="0" applyFont="1" applyFill="1" applyBorder="1" applyProtection="1"/>
    <xf numFmtId="0" fontId="0" fillId="3" borderId="1" xfId="0" applyFill="1" applyBorder="1" applyAlignment="1" applyProtection="1">
      <alignment horizontal="center"/>
    </xf>
    <xf numFmtId="0" fontId="0" fillId="3" borderId="11" xfId="0" applyFill="1" applyBorder="1" applyProtection="1"/>
    <xf numFmtId="0" fontId="1" fillId="0" borderId="0" xfId="0" applyFont="1" applyFill="1" applyBorder="1" applyProtection="1"/>
    <xf numFmtId="0" fontId="0" fillId="0" borderId="0" xfId="0" applyFill="1" applyBorder="1" applyAlignment="1" applyProtection="1">
      <alignment horizontal="center"/>
    </xf>
    <xf numFmtId="0" fontId="0" fillId="0" borderId="0" xfId="0" applyFill="1" applyBorder="1" applyProtection="1"/>
    <xf numFmtId="0" fontId="1" fillId="0" borderId="0" xfId="0" applyFont="1" applyFill="1" applyBorder="1" applyAlignment="1" applyProtection="1">
      <alignment horizontal="center"/>
    </xf>
    <xf numFmtId="0" fontId="1" fillId="3" borderId="6" xfId="0" applyFont="1" applyFill="1" applyBorder="1" applyProtection="1"/>
    <xf numFmtId="0" fontId="0" fillId="0" borderId="0" xfId="0" applyBorder="1" applyProtection="1"/>
    <xf numFmtId="0" fontId="0" fillId="3" borderId="8" xfId="0" applyFill="1" applyBorder="1" applyAlignment="1" applyProtection="1">
      <alignment horizontal="right"/>
    </xf>
    <xf numFmtId="2" fontId="0" fillId="3" borderId="1" xfId="0" applyNumberFormat="1" applyFill="1" applyBorder="1" applyAlignment="1" applyProtection="1">
      <alignment horizontal="center"/>
    </xf>
    <xf numFmtId="0" fontId="0" fillId="13" borderId="1" xfId="0" applyFill="1" applyBorder="1" applyAlignment="1" applyProtection="1">
      <alignment horizontal="center"/>
      <protection locked="0"/>
    </xf>
    <xf numFmtId="0" fontId="0" fillId="3" borderId="8" xfId="0" applyFill="1" applyBorder="1" applyProtection="1"/>
    <xf numFmtId="0" fontId="0" fillId="3" borderId="10" xfId="0" applyFill="1" applyBorder="1" applyProtection="1"/>
    <xf numFmtId="0" fontId="1" fillId="0" borderId="0" xfId="0" applyFont="1" applyBorder="1" applyAlignment="1" applyProtection="1">
      <alignment horizontal="center"/>
    </xf>
    <xf numFmtId="0" fontId="1" fillId="0" borderId="0" xfId="0" applyFont="1" applyBorder="1" applyProtection="1"/>
    <xf numFmtId="0" fontId="15" fillId="0" borderId="0" xfId="0" applyFont="1" applyProtection="1"/>
    <xf numFmtId="0" fontId="25" fillId="0" borderId="0" xfId="0" applyFont="1" applyBorder="1" applyProtection="1"/>
    <xf numFmtId="0" fontId="26" fillId="0" borderId="0" xfId="0" applyFont="1" applyBorder="1" applyAlignment="1" applyProtection="1">
      <alignment horizontal="left"/>
    </xf>
    <xf numFmtId="0" fontId="26" fillId="0" borderId="0" xfId="0" applyFont="1" applyBorder="1" applyAlignment="1" applyProtection="1">
      <alignment horizontal="right"/>
    </xf>
    <xf numFmtId="0" fontId="25" fillId="0" borderId="0" xfId="0" applyFont="1" applyFill="1" applyBorder="1" applyProtection="1"/>
    <xf numFmtId="0" fontId="26" fillId="0" borderId="0" xfId="0" applyFont="1" applyFill="1" applyBorder="1" applyProtection="1"/>
    <xf numFmtId="0" fontId="27" fillId="0" borderId="0" xfId="0" applyFont="1" applyFill="1" applyBorder="1" applyProtection="1"/>
    <xf numFmtId="0" fontId="25" fillId="10" borderId="6" xfId="0" applyFont="1" applyFill="1" applyBorder="1" applyProtection="1"/>
    <xf numFmtId="0" fontId="25" fillId="10" borderId="14" xfId="0" applyFont="1" applyFill="1" applyBorder="1" applyProtection="1"/>
    <xf numFmtId="0" fontId="25" fillId="10" borderId="7" xfId="0" applyFont="1" applyFill="1" applyBorder="1" applyProtection="1"/>
    <xf numFmtId="0" fontId="26" fillId="10" borderId="8" xfId="0" applyFont="1" applyFill="1" applyBorder="1" applyProtection="1"/>
    <xf numFmtId="0" fontId="25" fillId="10" borderId="0" xfId="0" quotePrefix="1" applyFont="1" applyFill="1" applyBorder="1" applyAlignment="1" applyProtection="1">
      <alignment horizontal="center"/>
    </xf>
    <xf numFmtId="164" fontId="25" fillId="10" borderId="1" xfId="0" applyNumberFormat="1" applyFont="1" applyFill="1" applyBorder="1" applyAlignment="1" applyProtection="1">
      <alignment horizontal="center"/>
    </xf>
    <xf numFmtId="0" fontId="25" fillId="10" borderId="9" xfId="0" applyFont="1" applyFill="1" applyBorder="1" applyProtection="1"/>
    <xf numFmtId="0" fontId="26" fillId="10" borderId="10" xfId="0" applyFont="1" applyFill="1" applyBorder="1" applyProtection="1"/>
    <xf numFmtId="0" fontId="25" fillId="10" borderId="11" xfId="0" applyFont="1" applyFill="1" applyBorder="1" applyProtection="1"/>
    <xf numFmtId="0" fontId="25" fillId="0" borderId="0" xfId="0" applyFont="1" applyFill="1" applyBorder="1" applyAlignment="1" applyProtection="1">
      <alignment horizontal="center"/>
    </xf>
    <xf numFmtId="0" fontId="26" fillId="0" borderId="0" xfId="0" applyFont="1" applyFill="1" applyBorder="1" applyAlignment="1" applyProtection="1">
      <alignment horizontal="center"/>
    </xf>
    <xf numFmtId="0" fontId="26" fillId="10" borderId="6" xfId="0" applyFont="1" applyFill="1" applyBorder="1" applyProtection="1"/>
    <xf numFmtId="0" fontId="25" fillId="10" borderId="8" xfId="0" applyFont="1" applyFill="1" applyBorder="1" applyAlignment="1" applyProtection="1">
      <alignment horizontal="right"/>
    </xf>
    <xf numFmtId="2" fontId="25" fillId="10" borderId="1" xfId="0" applyNumberFormat="1" applyFont="1" applyFill="1" applyBorder="1" applyAlignment="1" applyProtection="1">
      <alignment horizontal="center"/>
    </xf>
    <xf numFmtId="0" fontId="25" fillId="10" borderId="8" xfId="0" applyFont="1" applyFill="1" applyBorder="1" applyProtection="1"/>
    <xf numFmtId="0" fontId="25" fillId="10" borderId="10" xfId="0" applyFont="1" applyFill="1" applyBorder="1" applyProtection="1"/>
    <xf numFmtId="0" fontId="26" fillId="10" borderId="1" xfId="0" applyFont="1" applyFill="1" applyBorder="1" applyAlignment="1" applyProtection="1">
      <alignment horizontal="center"/>
    </xf>
    <xf numFmtId="0" fontId="25" fillId="0" borderId="0" xfId="0" applyFont="1" applyBorder="1" applyAlignment="1" applyProtection="1">
      <alignment horizontal="center"/>
    </xf>
    <xf numFmtId="0" fontId="26" fillId="0" borderId="0" xfId="0" applyFont="1" applyBorder="1" applyAlignment="1" applyProtection="1">
      <alignment horizontal="center"/>
    </xf>
    <xf numFmtId="0" fontId="26" fillId="0" borderId="0" xfId="0" applyFont="1" applyBorder="1" applyProtection="1"/>
    <xf numFmtId="0" fontId="28" fillId="0" borderId="0" xfId="0" applyFont="1" applyBorder="1" applyProtection="1"/>
    <xf numFmtId="0" fontId="0" fillId="0" borderId="1" xfId="0" applyBorder="1" applyAlignment="1" applyProtection="1">
      <alignment horizontal="center"/>
      <protection locked="0"/>
    </xf>
    <xf numFmtId="168" fontId="25" fillId="10" borderId="1" xfId="0" applyNumberFormat="1" applyFont="1" applyFill="1" applyBorder="1" applyAlignment="1" applyProtection="1">
      <alignment horizontal="center"/>
    </xf>
    <xf numFmtId="168" fontId="0" fillId="3" borderId="1" xfId="0" applyNumberFormat="1" applyFill="1" applyBorder="1" applyAlignment="1" applyProtection="1">
      <alignment horizontal="center"/>
    </xf>
    <xf numFmtId="0" fontId="1" fillId="3" borderId="0" xfId="0" applyFont="1" applyFill="1" applyBorder="1" applyAlignment="1" applyProtection="1">
      <alignment horizontal="center"/>
    </xf>
    <xf numFmtId="168" fontId="0" fillId="2" borderId="1" xfId="0" applyNumberFormat="1" applyFill="1" applyBorder="1" applyAlignment="1" applyProtection="1">
      <alignment horizontal="center"/>
      <protection locked="0"/>
    </xf>
    <xf numFmtId="0" fontId="29" fillId="10" borderId="0" xfId="0" applyFont="1" applyFill="1" applyBorder="1" applyProtection="1"/>
    <xf numFmtId="0" fontId="25" fillId="10" borderId="0" xfId="0" quotePrefix="1" applyFont="1" applyFill="1" applyBorder="1" applyAlignment="1" applyProtection="1">
      <alignment horizontal="center"/>
    </xf>
    <xf numFmtId="0" fontId="0" fillId="0" borderId="0" xfId="0" applyAlignment="1" applyProtection="1">
      <alignment horizontal="left"/>
    </xf>
    <xf numFmtId="0" fontId="25" fillId="14" borderId="0" xfId="0" quotePrefix="1" applyFont="1" applyFill="1" applyBorder="1" applyAlignment="1" applyProtection="1">
      <alignment horizontal="center"/>
    </xf>
    <xf numFmtId="0" fontId="25" fillId="14" borderId="0" xfId="0" applyFont="1" applyFill="1" applyBorder="1" applyProtection="1"/>
    <xf numFmtId="0" fontId="0" fillId="0" borderId="0" xfId="0" quotePrefix="1" applyBorder="1" applyAlignment="1" applyProtection="1">
      <alignment horizontal="center"/>
    </xf>
    <xf numFmtId="0" fontId="0" fillId="0" borderId="0" xfId="0" quotePrefix="1" applyBorder="1" applyAlignment="1" applyProtection="1">
      <alignment horizontal="right"/>
    </xf>
    <xf numFmtId="0" fontId="30" fillId="14" borderId="0" xfId="0" applyFont="1" applyFill="1" applyBorder="1" applyProtection="1"/>
    <xf numFmtId="0" fontId="0" fillId="3" borderId="0" xfId="0" quotePrefix="1" applyFill="1" applyAlignment="1" applyProtection="1">
      <alignment horizontal="center"/>
    </xf>
    <xf numFmtId="168" fontId="30" fillId="15" borderId="9" xfId="0" applyNumberFormat="1" applyFont="1" applyFill="1" applyBorder="1" applyAlignment="1" applyProtection="1">
      <alignment horizontal="center"/>
    </xf>
    <xf numFmtId="168" fontId="30" fillId="15" borderId="9" xfId="0" applyNumberFormat="1" applyFont="1" applyFill="1" applyBorder="1" applyAlignment="1" applyProtection="1"/>
    <xf numFmtId="0" fontId="30" fillId="14" borderId="9" xfId="0" applyFont="1" applyFill="1" applyBorder="1" applyProtection="1"/>
    <xf numFmtId="0" fontId="0" fillId="3" borderId="0" xfId="0" applyFill="1" applyBorder="1" applyAlignment="1" applyProtection="1">
      <alignment horizontal="left"/>
    </xf>
    <xf numFmtId="0" fontId="1" fillId="3" borderId="0" xfId="0" applyFont="1" applyFill="1" applyBorder="1" applyProtection="1"/>
    <xf numFmtId="168" fontId="0" fillId="3" borderId="0" xfId="0" applyNumberFormat="1" applyFill="1" applyBorder="1" applyAlignment="1" applyProtection="1"/>
    <xf numFmtId="168" fontId="7" fillId="16" borderId="9" xfId="0" applyNumberFormat="1" applyFont="1" applyFill="1" applyBorder="1" applyAlignment="1" applyProtection="1"/>
    <xf numFmtId="0" fontId="0" fillId="0" borderId="0" xfId="0" applyAlignment="1" applyProtection="1">
      <alignment horizontal="right"/>
    </xf>
    <xf numFmtId="0" fontId="0" fillId="3" borderId="0" xfId="0" applyFill="1" applyBorder="1" applyAlignment="1" applyProtection="1">
      <alignment horizontal="right"/>
    </xf>
    <xf numFmtId="0" fontId="0" fillId="3" borderId="0" xfId="0" applyFill="1" applyAlignment="1" applyProtection="1">
      <alignment horizontal="right"/>
    </xf>
    <xf numFmtId="0" fontId="33" fillId="0" borderId="0" xfId="0" applyFont="1" applyBorder="1" applyProtection="1"/>
    <xf numFmtId="0" fontId="34" fillId="0" borderId="0" xfId="0" applyFont="1" applyProtection="1"/>
    <xf numFmtId="0" fontId="0" fillId="0" borderId="0" xfId="0" applyFill="1" applyAlignment="1" applyProtection="1">
      <alignment horizontal="center"/>
    </xf>
    <xf numFmtId="0" fontId="0" fillId="0" borderId="0" xfId="0" applyFill="1" applyAlignment="1" applyProtection="1">
      <alignment vertical="center"/>
    </xf>
    <xf numFmtId="165" fontId="0" fillId="0" borderId="0" xfId="0" applyNumberFormat="1" applyFill="1" applyBorder="1" applyAlignment="1" applyProtection="1">
      <alignment horizontal="center" vertical="center"/>
    </xf>
    <xf numFmtId="0" fontId="0" fillId="0" borderId="0" xfId="0" applyFill="1" applyBorder="1" applyAlignment="1" applyProtection="1">
      <alignment horizontal="center" vertical="center"/>
    </xf>
    <xf numFmtId="164" fontId="0" fillId="0" borderId="0" xfId="0" applyNumberFormat="1" applyFill="1" applyBorder="1" applyAlignment="1" applyProtection="1">
      <alignment horizontal="center" vertical="center"/>
    </xf>
    <xf numFmtId="164" fontId="11" fillId="0" borderId="0" xfId="0" applyNumberFormat="1" applyFont="1" applyFill="1" applyBorder="1" applyAlignment="1" applyProtection="1">
      <alignment horizontal="center" vertical="center"/>
    </xf>
    <xf numFmtId="1" fontId="0" fillId="0" borderId="0" xfId="0" applyNumberFormat="1" applyFill="1" applyBorder="1" applyAlignment="1" applyProtection="1">
      <alignment horizontal="center" vertical="center"/>
      <protection locked="0"/>
    </xf>
    <xf numFmtId="1" fontId="0" fillId="0" borderId="0" xfId="0" applyNumberFormat="1" applyFill="1" applyBorder="1" applyAlignment="1" applyProtection="1">
      <alignment vertical="center"/>
    </xf>
    <xf numFmtId="0" fontId="0" fillId="0" borderId="0" xfId="0" applyFill="1" applyBorder="1" applyAlignment="1" applyProtection="1">
      <alignment vertical="center"/>
    </xf>
    <xf numFmtId="0" fontId="13" fillId="0" borderId="0" xfId="0" applyFont="1" applyFill="1" applyBorder="1" applyAlignment="1" applyProtection="1">
      <alignment vertical="center"/>
    </xf>
    <xf numFmtId="0" fontId="35" fillId="0" borderId="0" xfId="0" applyFont="1" applyFill="1" applyBorder="1" applyAlignment="1" applyProtection="1">
      <alignment vertical="top" wrapText="1"/>
    </xf>
    <xf numFmtId="0" fontId="0" fillId="0" borderId="0" xfId="0" applyFill="1" applyBorder="1" applyAlignment="1" applyProtection="1">
      <alignment vertical="top" wrapText="1"/>
    </xf>
    <xf numFmtId="0" fontId="0" fillId="0" borderId="0" xfId="0" applyFont="1" applyFill="1" applyBorder="1" applyAlignment="1" applyProtection="1">
      <alignment vertical="top" wrapText="1"/>
    </xf>
    <xf numFmtId="0" fontId="1" fillId="0" borderId="0" xfId="0" applyFont="1" applyFill="1" applyBorder="1" applyAlignment="1" applyProtection="1">
      <alignment horizontal="left" vertical="center"/>
    </xf>
    <xf numFmtId="0" fontId="0" fillId="0" borderId="0" xfId="0" applyFill="1" applyBorder="1" applyAlignment="1" applyProtection="1"/>
    <xf numFmtId="0" fontId="1" fillId="0" borderId="0" xfId="0" applyFont="1" applyFill="1" applyBorder="1" applyAlignment="1" applyProtection="1"/>
    <xf numFmtId="165" fontId="0" fillId="0" borderId="0" xfId="0" applyNumberFormat="1" applyFill="1" applyBorder="1" applyAlignment="1" applyProtection="1">
      <alignment horizontal="center"/>
    </xf>
    <xf numFmtId="164" fontId="0" fillId="0" borderId="0" xfId="0" applyNumberFormat="1" applyFill="1" applyBorder="1" applyAlignment="1" applyProtection="1">
      <alignment horizontal="center"/>
    </xf>
    <xf numFmtId="164" fontId="11" fillId="0" borderId="0" xfId="0" applyNumberFormat="1" applyFont="1" applyFill="1" applyBorder="1" applyAlignment="1" applyProtection="1">
      <alignment horizontal="center"/>
    </xf>
    <xf numFmtId="164" fontId="0" fillId="0" borderId="0" xfId="0" applyNumberFormat="1" applyFill="1" applyBorder="1" applyAlignment="1" applyProtection="1">
      <alignment horizontal="center" vertical="center"/>
      <protection locked="0"/>
    </xf>
    <xf numFmtId="165" fontId="0" fillId="0" borderId="0" xfId="0" applyNumberFormat="1"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10" fontId="0" fillId="0" borderId="0" xfId="0" applyNumberFormat="1" applyFill="1" applyBorder="1" applyAlignment="1" applyProtection="1">
      <alignment horizontal="center" vertical="center"/>
      <protection locked="0"/>
    </xf>
    <xf numFmtId="0" fontId="10" fillId="0" borderId="0" xfId="0" applyFont="1" applyFill="1" applyBorder="1" applyAlignment="1" applyProtection="1">
      <alignment horizontal="left"/>
    </xf>
    <xf numFmtId="164" fontId="6" fillId="0" borderId="0" xfId="0" applyNumberFormat="1" applyFont="1" applyFill="1" applyBorder="1" applyAlignment="1" applyProtection="1">
      <alignment horizontal="center" vertical="center"/>
    </xf>
    <xf numFmtId="0" fontId="6" fillId="0" borderId="0" xfId="0" applyFont="1" applyFill="1" applyBorder="1" applyProtection="1"/>
    <xf numFmtId="0" fontId="37" fillId="0" borderId="0" xfId="0" applyFont="1" applyFill="1" applyAlignment="1" applyProtection="1">
      <alignment vertical="top" wrapText="1"/>
    </xf>
    <xf numFmtId="165" fontId="15" fillId="0" borderId="0" xfId="0" applyNumberFormat="1" applyFont="1" applyFill="1" applyBorder="1" applyAlignment="1" applyProtection="1">
      <alignment horizontal="center" vertical="center"/>
    </xf>
    <xf numFmtId="164" fontId="15" fillId="0" borderId="0" xfId="0" applyNumberFormat="1" applyFont="1" applyFill="1" applyBorder="1" applyAlignment="1" applyProtection="1">
      <alignment horizontal="center" vertical="center"/>
    </xf>
    <xf numFmtId="0" fontId="1" fillId="3" borderId="0" xfId="0" applyFont="1" applyFill="1" applyAlignment="1" applyProtection="1">
      <alignment horizontal="center"/>
    </xf>
    <xf numFmtId="0" fontId="1" fillId="3" borderId="0" xfId="0" applyFont="1" applyFill="1" applyBorder="1" applyAlignment="1" applyProtection="1">
      <alignment horizontal="center"/>
    </xf>
    <xf numFmtId="0" fontId="1" fillId="3" borderId="0" xfId="0" applyFont="1" applyFill="1" applyBorder="1" applyAlignment="1" applyProtection="1">
      <alignment horizontal="center" vertical="center"/>
    </xf>
    <xf numFmtId="0" fontId="40" fillId="0" borderId="0" xfId="0" applyFont="1" applyFill="1" applyAlignment="1" applyProtection="1">
      <alignment vertical="top" wrapText="1"/>
    </xf>
    <xf numFmtId="0" fontId="0" fillId="0" borderId="0" xfId="0" applyFill="1" applyAlignment="1" applyProtection="1">
      <alignment vertical="top" wrapText="1"/>
    </xf>
    <xf numFmtId="0" fontId="15" fillId="0" borderId="0" xfId="0" applyFont="1" applyFill="1" applyAlignment="1" applyProtection="1">
      <alignment vertical="top" wrapText="1"/>
    </xf>
    <xf numFmtId="0" fontId="35" fillId="0" borderId="0" xfId="0" applyFont="1" applyFill="1" applyAlignment="1" applyProtection="1">
      <alignment vertical="top" wrapText="1"/>
    </xf>
    <xf numFmtId="2" fontId="0" fillId="2" borderId="5" xfId="0" applyNumberFormat="1" applyFill="1" applyBorder="1" applyAlignment="1" applyProtection="1">
      <alignment horizontal="center" vertical="center"/>
      <protection locked="0"/>
    </xf>
    <xf numFmtId="0" fontId="15" fillId="0" borderId="0" xfId="0" applyFont="1" applyFill="1" applyAlignment="1" applyProtection="1">
      <alignment vertical="center"/>
    </xf>
    <xf numFmtId="0" fontId="15" fillId="0" borderId="0" xfId="0" applyFont="1" applyFill="1" applyAlignment="1" applyProtection="1">
      <alignment wrapText="1"/>
    </xf>
    <xf numFmtId="0" fontId="42" fillId="0" borderId="0" xfId="0" applyFont="1" applyProtection="1"/>
    <xf numFmtId="0" fontId="0" fillId="0" borderId="1" xfId="0" applyFill="1" applyBorder="1" applyAlignment="1" applyProtection="1">
      <alignment vertical="center"/>
    </xf>
    <xf numFmtId="1" fontId="0" fillId="0" borderId="0" xfId="0" applyNumberFormat="1" applyFill="1" applyBorder="1" applyAlignment="1" applyProtection="1">
      <alignment horizontal="center" vertical="center"/>
    </xf>
    <xf numFmtId="0" fontId="38" fillId="0" borderId="5" xfId="0" applyFont="1" applyBorder="1" applyAlignment="1" applyProtection="1">
      <alignment horizontal="center" vertical="center"/>
    </xf>
    <xf numFmtId="0" fontId="37" fillId="0" borderId="0" xfId="0" applyFont="1" applyAlignment="1" applyProtection="1">
      <alignment horizontal="right"/>
    </xf>
    <xf numFmtId="1" fontId="15" fillId="0" borderId="0" xfId="0" applyNumberFormat="1" applyFont="1" applyFill="1" applyBorder="1" applyAlignment="1" applyProtection="1">
      <alignment horizontal="center" vertical="center"/>
    </xf>
    <xf numFmtId="0" fontId="37" fillId="0" borderId="0" xfId="0" applyFont="1" applyAlignment="1" applyProtection="1">
      <alignment vertical="top" wrapText="1"/>
    </xf>
    <xf numFmtId="10" fontId="0" fillId="0" borderId="0" xfId="0" applyNumberFormat="1" applyFill="1" applyBorder="1" applyAlignment="1" applyProtection="1">
      <alignment horizontal="center" vertical="center"/>
    </xf>
    <xf numFmtId="1" fontId="0" fillId="2" borderId="5" xfId="0" applyNumberFormat="1" applyFill="1" applyBorder="1" applyAlignment="1" applyProtection="1">
      <alignment horizontal="center" vertical="center"/>
    </xf>
    <xf numFmtId="0" fontId="37" fillId="0" borderId="5" xfId="0" applyFont="1" applyBorder="1" applyAlignment="1" applyProtection="1">
      <alignment horizontal="center" vertical="center"/>
    </xf>
    <xf numFmtId="166" fontId="0" fillId="3" borderId="0" xfId="0" applyNumberFormat="1" applyFill="1" applyBorder="1" applyAlignment="1" applyProtection="1"/>
    <xf numFmtId="164" fontId="9" fillId="3" borderId="0" xfId="0" applyNumberFormat="1" applyFont="1" applyFill="1" applyBorder="1" applyAlignment="1" applyProtection="1">
      <alignment horizontal="left" vertical="center"/>
    </xf>
    <xf numFmtId="0" fontId="13" fillId="0" borderId="6" xfId="0" applyFont="1" applyBorder="1" applyProtection="1"/>
    <xf numFmtId="0" fontId="13" fillId="0" borderId="14" xfId="0" applyFont="1" applyBorder="1" applyProtection="1"/>
    <xf numFmtId="0" fontId="13" fillId="0" borderId="7" xfId="0" applyFont="1" applyBorder="1" applyProtection="1"/>
    <xf numFmtId="0" fontId="13" fillId="0" borderId="0" xfId="0" applyFont="1" applyBorder="1" applyProtection="1"/>
    <xf numFmtId="0" fontId="0" fillId="0" borderId="6" xfId="0" applyBorder="1" applyProtection="1"/>
    <xf numFmtId="0" fontId="0" fillId="0" borderId="14" xfId="0" applyBorder="1" applyProtection="1"/>
    <xf numFmtId="0" fontId="0" fillId="0" borderId="7" xfId="0" applyBorder="1" applyProtection="1"/>
    <xf numFmtId="0" fontId="13" fillId="0" borderId="8" xfId="0" applyFont="1" applyBorder="1" applyProtection="1"/>
    <xf numFmtId="0" fontId="13" fillId="0" borderId="0" xfId="0" applyFont="1" applyBorder="1" applyAlignment="1" applyProtection="1">
      <alignment horizontal="right"/>
    </xf>
    <xf numFmtId="164" fontId="13" fillId="0" borderId="0" xfId="0" applyNumberFormat="1" applyFont="1" applyBorder="1" applyAlignment="1" applyProtection="1">
      <alignment horizontal="center"/>
    </xf>
    <xf numFmtId="0" fontId="13" fillId="2" borderId="48" xfId="0" applyFont="1" applyFill="1" applyBorder="1" applyAlignment="1" applyProtection="1">
      <alignment horizontal="center"/>
      <protection locked="0"/>
    </xf>
    <xf numFmtId="0" fontId="45" fillId="0" borderId="0" xfId="0" applyFont="1" applyBorder="1" applyAlignment="1" applyProtection="1">
      <alignment horizontal="left" vertical="center" wrapText="1"/>
    </xf>
    <xf numFmtId="0" fontId="45" fillId="0" borderId="9" xfId="0" applyFont="1" applyBorder="1" applyAlignment="1" applyProtection="1">
      <alignment horizontal="left" vertical="center" wrapText="1"/>
    </xf>
    <xf numFmtId="0" fontId="0" fillId="0" borderId="8" xfId="0" applyBorder="1" applyProtection="1"/>
    <xf numFmtId="0" fontId="1" fillId="0" borderId="0" xfId="0" applyFont="1" applyBorder="1" applyAlignment="1" applyProtection="1">
      <alignment horizontal="center" vertical="top"/>
    </xf>
    <xf numFmtId="0" fontId="1" fillId="0" borderId="0" xfId="0" applyFont="1" applyFill="1" applyBorder="1" applyAlignment="1" applyProtection="1">
      <alignment horizontal="center" vertical="top"/>
    </xf>
    <xf numFmtId="0" fontId="0" fillId="0" borderId="9" xfId="0" applyBorder="1" applyProtection="1"/>
    <xf numFmtId="0" fontId="43" fillId="0" borderId="0" xfId="0" applyFont="1" applyBorder="1" applyAlignment="1" applyProtection="1">
      <alignment horizontal="center"/>
    </xf>
    <xf numFmtId="0" fontId="41" fillId="0" borderId="0" xfId="0" applyFont="1" applyBorder="1" applyAlignment="1" applyProtection="1">
      <alignment horizontal="right"/>
    </xf>
    <xf numFmtId="164" fontId="0" fillId="18" borderId="5" xfId="0" applyNumberFormat="1" applyFill="1" applyBorder="1" applyProtection="1"/>
    <xf numFmtId="164" fontId="0" fillId="0" borderId="0" xfId="0" applyNumberFormat="1" applyFill="1" applyBorder="1" applyProtection="1"/>
    <xf numFmtId="0" fontId="13" fillId="0" borderId="9" xfId="0" applyFont="1" applyBorder="1" applyProtection="1"/>
    <xf numFmtId="164" fontId="1" fillId="0" borderId="5" xfId="0" applyNumberFormat="1" applyFont="1" applyFill="1" applyBorder="1" applyProtection="1"/>
    <xf numFmtId="0" fontId="13" fillId="0" borderId="0" xfId="0" applyFont="1" applyBorder="1" applyAlignment="1" applyProtection="1"/>
    <xf numFmtId="0" fontId="41" fillId="0" borderId="0" xfId="0" applyFont="1" applyFill="1" applyBorder="1" applyAlignment="1" applyProtection="1">
      <alignment horizontal="right"/>
    </xf>
    <xf numFmtId="0" fontId="45" fillId="0" borderId="0" xfId="0" applyFont="1" applyBorder="1" applyAlignment="1" applyProtection="1">
      <alignment horizontal="right" vertical="top"/>
    </xf>
    <xf numFmtId="0" fontId="15" fillId="0" borderId="0" xfId="0" applyFont="1" applyBorder="1" applyAlignment="1" applyProtection="1">
      <alignment horizontal="right"/>
    </xf>
    <xf numFmtId="164" fontId="13" fillId="0" borderId="0" xfId="0" applyNumberFormat="1" applyFont="1" applyBorder="1" applyProtection="1"/>
    <xf numFmtId="0" fontId="43" fillId="0" borderId="0" xfId="0" applyFont="1" applyBorder="1" applyAlignment="1" applyProtection="1">
      <alignment horizontal="right"/>
    </xf>
    <xf numFmtId="164" fontId="43" fillId="2" borderId="48" xfId="0" applyNumberFormat="1" applyFont="1" applyFill="1" applyBorder="1" applyAlignment="1" applyProtection="1">
      <alignment horizontal="center"/>
      <protection locked="0"/>
    </xf>
    <xf numFmtId="10" fontId="43" fillId="2" borderId="5" xfId="0" applyNumberFormat="1" applyFont="1" applyFill="1" applyBorder="1" applyAlignment="1" applyProtection="1">
      <alignment horizontal="center"/>
      <protection locked="0"/>
    </xf>
    <xf numFmtId="0" fontId="43" fillId="0" borderId="0" xfId="0" applyFont="1" applyFill="1" applyBorder="1" applyAlignment="1" applyProtection="1">
      <alignment horizontal="right"/>
    </xf>
    <xf numFmtId="0" fontId="13" fillId="0" borderId="10" xfId="0" applyFont="1" applyBorder="1" applyProtection="1"/>
    <xf numFmtId="0" fontId="13" fillId="0" borderId="1" xfId="0" applyFont="1" applyBorder="1" applyProtection="1"/>
    <xf numFmtId="164" fontId="43" fillId="0" borderId="1" xfId="0" applyNumberFormat="1" applyFont="1" applyFill="1" applyBorder="1" applyAlignment="1" applyProtection="1">
      <alignment horizontal="center"/>
    </xf>
    <xf numFmtId="0" fontId="13" fillId="0" borderId="1" xfId="0" applyFont="1" applyFill="1" applyBorder="1" applyProtection="1"/>
    <xf numFmtId="0" fontId="43" fillId="0" borderId="1" xfId="0" applyFont="1" applyFill="1" applyBorder="1" applyAlignment="1" applyProtection="1">
      <alignment horizontal="right"/>
    </xf>
    <xf numFmtId="10" fontId="43" fillId="0" borderId="1" xfId="0" applyNumberFormat="1" applyFont="1" applyFill="1" applyBorder="1" applyAlignment="1" applyProtection="1">
      <alignment horizontal="center"/>
    </xf>
    <xf numFmtId="0" fontId="13" fillId="0" borderId="11" xfId="0" applyFont="1" applyBorder="1" applyProtection="1"/>
    <xf numFmtId="164" fontId="4" fillId="0" borderId="5" xfId="0" applyNumberFormat="1" applyFont="1" applyFill="1" applyBorder="1" applyProtection="1"/>
    <xf numFmtId="164" fontId="13" fillId="0" borderId="0" xfId="0" applyNumberFormat="1" applyFont="1" applyFill="1" applyBorder="1" applyProtection="1"/>
    <xf numFmtId="0" fontId="4" fillId="0" borderId="0" xfId="0" applyFont="1" applyBorder="1" applyProtection="1"/>
    <xf numFmtId="0" fontId="46" fillId="0" borderId="0" xfId="0" applyFont="1" applyBorder="1" applyAlignment="1" applyProtection="1">
      <alignment horizontal="center"/>
    </xf>
    <xf numFmtId="0" fontId="4" fillId="0" borderId="0" xfId="0" applyFont="1" applyBorder="1" applyAlignment="1" applyProtection="1">
      <alignment horizontal="center"/>
    </xf>
    <xf numFmtId="0" fontId="46" fillId="0" borderId="0" xfId="0" applyFont="1" applyBorder="1" applyProtection="1"/>
    <xf numFmtId="164" fontId="13" fillId="2" borderId="5" xfId="0" applyNumberFormat="1" applyFont="1" applyFill="1" applyBorder="1" applyAlignment="1" applyProtection="1">
      <alignment horizontal="center"/>
      <protection locked="0"/>
    </xf>
    <xf numFmtId="2" fontId="13" fillId="2" borderId="48" xfId="0" applyNumberFormat="1" applyFont="1" applyFill="1" applyBorder="1" applyAlignment="1" applyProtection="1">
      <alignment horizontal="center"/>
      <protection locked="0"/>
    </xf>
    <xf numFmtId="164" fontId="13" fillId="0" borderId="5" xfId="0" applyNumberFormat="1" applyFont="1" applyBorder="1" applyAlignment="1" applyProtection="1">
      <alignment horizontal="center"/>
    </xf>
    <xf numFmtId="169" fontId="1" fillId="0" borderId="5" xfId="0" applyNumberFormat="1" applyFont="1" applyFill="1" applyBorder="1" applyProtection="1"/>
    <xf numFmtId="169" fontId="0" fillId="0" borderId="0" xfId="0" applyNumberFormat="1" applyFill="1" applyBorder="1" applyProtection="1"/>
    <xf numFmtId="2" fontId="13" fillId="2" borderId="49" xfId="0" applyNumberFormat="1" applyFont="1" applyFill="1" applyBorder="1" applyAlignment="1" applyProtection="1">
      <alignment horizontal="center"/>
      <protection locked="0"/>
    </xf>
    <xf numFmtId="2" fontId="13" fillId="2" borderId="5" xfId="0" applyNumberFormat="1" applyFont="1" applyFill="1" applyBorder="1" applyAlignment="1" applyProtection="1">
      <alignment horizontal="center"/>
      <protection locked="0"/>
    </xf>
    <xf numFmtId="0" fontId="15" fillId="0" borderId="0" xfId="0" applyFont="1" applyFill="1" applyBorder="1" applyAlignment="1" applyProtection="1">
      <alignment horizontal="right"/>
    </xf>
    <xf numFmtId="0" fontId="43" fillId="0" borderId="0" xfId="0" applyFont="1" applyFill="1" applyBorder="1" applyAlignment="1" applyProtection="1">
      <alignment horizontal="center"/>
    </xf>
    <xf numFmtId="170" fontId="1" fillId="0" borderId="5" xfId="0" applyNumberFormat="1" applyFont="1" applyFill="1" applyBorder="1" applyProtection="1"/>
    <xf numFmtId="170" fontId="0" fillId="0" borderId="0" xfId="0" applyNumberFormat="1" applyFill="1" applyBorder="1" applyProtection="1"/>
    <xf numFmtId="2" fontId="13" fillId="0" borderId="0" xfId="0" applyNumberFormat="1" applyFont="1" applyBorder="1" applyAlignment="1" applyProtection="1">
      <alignment horizontal="center"/>
    </xf>
    <xf numFmtId="0" fontId="0" fillId="0" borderId="10" xfId="0" applyBorder="1" applyProtection="1"/>
    <xf numFmtId="0" fontId="0" fillId="0" borderId="1" xfId="0" applyBorder="1" applyProtection="1"/>
    <xf numFmtId="0" fontId="0" fillId="0" borderId="11" xfId="0" applyBorder="1" applyProtection="1"/>
    <xf numFmtId="0" fontId="40" fillId="0" borderId="0" xfId="0" applyFont="1" applyProtection="1"/>
    <xf numFmtId="0" fontId="41" fillId="0" borderId="0" xfId="0" applyFont="1" applyProtection="1"/>
    <xf numFmtId="0" fontId="41" fillId="0" borderId="0" xfId="0" applyFont="1" applyAlignment="1" applyProtection="1">
      <alignment horizontal="center"/>
    </xf>
    <xf numFmtId="10" fontId="15" fillId="0" borderId="0" xfId="0" applyNumberFormat="1" applyFont="1" applyAlignment="1" applyProtection="1">
      <alignment horizontal="center"/>
    </xf>
    <xf numFmtId="164" fontId="15" fillId="0" borderId="0" xfId="0" applyNumberFormat="1" applyFont="1" applyAlignment="1" applyProtection="1">
      <alignment horizontal="center"/>
    </xf>
    <xf numFmtId="0" fontId="4" fillId="0" borderId="0" xfId="0" applyFont="1" applyFill="1" applyBorder="1" applyAlignment="1" applyProtection="1">
      <alignment horizontal="center"/>
    </xf>
    <xf numFmtId="164" fontId="11" fillId="0" borderId="0" xfId="0" applyNumberFormat="1" applyFont="1" applyBorder="1" applyAlignment="1" applyProtection="1">
      <alignment horizontal="right" vertical="center"/>
    </xf>
    <xf numFmtId="2" fontId="13" fillId="0" borderId="1" xfId="0" applyNumberFormat="1" applyFont="1" applyBorder="1" applyAlignment="1" applyProtection="1">
      <alignment horizontal="center"/>
    </xf>
    <xf numFmtId="0" fontId="13" fillId="0" borderId="1" xfId="0" applyFont="1" applyFill="1" applyBorder="1" applyAlignment="1" applyProtection="1">
      <alignment horizontal="center"/>
    </xf>
    <xf numFmtId="164" fontId="13" fillId="0" borderId="1" xfId="0" applyNumberFormat="1" applyFont="1" applyBorder="1" applyProtection="1"/>
    <xf numFmtId="0" fontId="48" fillId="0" borderId="0" xfId="0" applyFont="1" applyBorder="1" applyAlignment="1" applyProtection="1">
      <alignment vertical="top" wrapText="1"/>
    </xf>
    <xf numFmtId="0" fontId="43" fillId="0" borderId="0" xfId="0" applyFont="1" applyBorder="1" applyAlignment="1" applyProtection="1">
      <alignment vertical="top" wrapText="1"/>
    </xf>
    <xf numFmtId="0" fontId="2" fillId="0" borderId="0" xfId="0" applyFont="1" applyProtection="1"/>
    <xf numFmtId="0" fontId="12" fillId="0" borderId="0" xfId="0" applyFont="1" applyProtection="1"/>
    <xf numFmtId="0" fontId="2" fillId="0" borderId="6" xfId="0" applyFont="1" applyBorder="1" applyProtection="1"/>
    <xf numFmtId="0" fontId="2" fillId="0" borderId="14" xfId="0" applyFont="1" applyBorder="1" applyProtection="1"/>
    <xf numFmtId="0" fontId="2" fillId="0" borderId="7" xfId="0" applyFont="1" applyBorder="1" applyProtection="1"/>
    <xf numFmtId="0" fontId="2" fillId="0" borderId="8" xfId="0" applyFont="1" applyBorder="1" applyProtection="1"/>
    <xf numFmtId="0" fontId="2" fillId="0" borderId="0" xfId="0" applyFont="1" applyBorder="1" applyProtection="1"/>
    <xf numFmtId="0" fontId="2" fillId="0" borderId="9" xfId="0" applyFont="1" applyBorder="1" applyProtection="1"/>
    <xf numFmtId="0" fontId="0" fillId="0" borderId="0" xfId="0" applyFont="1" applyBorder="1" applyAlignment="1" applyProtection="1">
      <alignment horizontal="center"/>
    </xf>
    <xf numFmtId="0" fontId="10" fillId="0" borderId="0" xfId="0" applyFont="1" applyBorder="1" applyProtection="1"/>
    <xf numFmtId="0" fontId="0" fillId="0" borderId="0" xfId="0" applyFont="1" applyBorder="1" applyProtection="1"/>
    <xf numFmtId="164" fontId="9" fillId="3" borderId="0" xfId="0" applyNumberFormat="1" applyFont="1" applyFill="1" applyBorder="1" applyAlignment="1" applyProtection="1">
      <alignment vertical="center"/>
    </xf>
    <xf numFmtId="0" fontId="2" fillId="0" borderId="0" xfId="0" applyFont="1" applyBorder="1" applyAlignment="1" applyProtection="1">
      <alignment horizontal="center"/>
    </xf>
    <xf numFmtId="0" fontId="2" fillId="0" borderId="0" xfId="0" quotePrefix="1" applyFont="1" applyBorder="1" applyAlignment="1" applyProtection="1">
      <alignment horizontal="center"/>
    </xf>
    <xf numFmtId="0" fontId="0" fillId="0" borderId="0" xfId="0" quotePrefix="1" applyFont="1" applyBorder="1" applyAlignment="1" applyProtection="1">
      <alignment horizontal="center"/>
    </xf>
    <xf numFmtId="0" fontId="0" fillId="2" borderId="5" xfId="0" applyFont="1" applyFill="1" applyBorder="1" applyAlignment="1" applyProtection="1">
      <alignment horizontal="center" vertical="center"/>
      <protection locked="0"/>
    </xf>
    <xf numFmtId="0" fontId="2" fillId="0" borderId="10" xfId="0" applyFont="1" applyBorder="1" applyProtection="1"/>
    <xf numFmtId="0" fontId="2" fillId="0" borderId="1" xfId="0" applyFont="1" applyBorder="1" applyProtection="1"/>
    <xf numFmtId="0" fontId="2" fillId="0" borderId="11" xfId="0" applyFont="1" applyBorder="1" applyProtection="1"/>
    <xf numFmtId="0" fontId="12" fillId="0" borderId="14" xfId="0" applyFont="1" applyBorder="1" applyProtection="1"/>
    <xf numFmtId="0" fontId="2" fillId="0" borderId="0" xfId="0" applyFont="1" applyFill="1" applyBorder="1" applyProtection="1"/>
    <xf numFmtId="164" fontId="5" fillId="0" borderId="0" xfId="0" applyNumberFormat="1" applyFont="1" applyFill="1" applyBorder="1" applyAlignment="1" applyProtection="1">
      <alignment vertical="center"/>
    </xf>
    <xf numFmtId="164" fontId="3" fillId="0" borderId="0" xfId="0" applyNumberFormat="1" applyFont="1" applyFill="1" applyBorder="1" applyAlignment="1" applyProtection="1">
      <alignment vertical="center"/>
    </xf>
    <xf numFmtId="0" fontId="2" fillId="0" borderId="0" xfId="0" applyFont="1" applyFill="1" applyBorder="1" applyAlignment="1" applyProtection="1">
      <alignment vertical="center"/>
    </xf>
    <xf numFmtId="1" fontId="0" fillId="0" borderId="0" xfId="0" applyNumberFormat="1"/>
    <xf numFmtId="0" fontId="49" fillId="0" borderId="1" xfId="0" applyFont="1" applyBorder="1"/>
    <xf numFmtId="0" fontId="0" fillId="0" borderId="1" xfId="0" applyBorder="1"/>
    <xf numFmtId="1" fontId="12" fillId="0" borderId="0" xfId="0" applyNumberFormat="1" applyFont="1"/>
    <xf numFmtId="0" fontId="0" fillId="0" borderId="6" xfId="0" applyBorder="1"/>
    <xf numFmtId="0" fontId="0" fillId="0" borderId="14" xfId="0" applyBorder="1"/>
    <xf numFmtId="0" fontId="0" fillId="0" borderId="7" xfId="0" applyBorder="1"/>
    <xf numFmtId="0" fontId="0" fillId="0" borderId="8" xfId="0" applyBorder="1"/>
    <xf numFmtId="0" fontId="0" fillId="0" borderId="0" xfId="0" applyBorder="1"/>
    <xf numFmtId="0" fontId="0" fillId="0" borderId="9" xfId="0" applyBorder="1"/>
    <xf numFmtId="0" fontId="12" fillId="0" borderId="0" xfId="0" applyFont="1" applyBorder="1" applyAlignment="1">
      <alignment horizontal="right"/>
    </xf>
    <xf numFmtId="165" fontId="2" fillId="0" borderId="0" xfId="0" applyNumberFormat="1" applyFont="1" applyBorder="1"/>
    <xf numFmtId="0" fontId="0" fillId="0" borderId="10" xfId="0" applyBorder="1"/>
    <xf numFmtId="0" fontId="0" fillId="0" borderId="11" xfId="0" applyBorder="1"/>
    <xf numFmtId="0" fontId="49" fillId="0" borderId="5" xfId="0" applyFont="1" applyBorder="1" applyAlignment="1">
      <alignment horizontal="center"/>
    </xf>
    <xf numFmtId="0" fontId="12" fillId="0" borderId="0" xfId="0" applyFont="1" applyBorder="1" applyAlignment="1">
      <alignment horizontal="right" vertical="center"/>
    </xf>
    <xf numFmtId="0" fontId="0" fillId="0" borderId="0" xfId="0" applyBorder="1" applyAlignment="1"/>
    <xf numFmtId="1" fontId="7" fillId="0" borderId="0" xfId="0" applyNumberFormat="1" applyFont="1" applyBorder="1" applyAlignment="1">
      <alignment horizontal="center"/>
    </xf>
    <xf numFmtId="2" fontId="7" fillId="0" borderId="0" xfId="0" applyNumberFormat="1" applyFont="1" applyBorder="1" applyAlignment="1">
      <alignment horizontal="center"/>
    </xf>
    <xf numFmtId="0" fontId="48" fillId="0" borderId="0" xfId="0" applyFont="1" applyBorder="1" applyAlignment="1" applyProtection="1">
      <alignment vertical="top" wrapText="1"/>
    </xf>
    <xf numFmtId="165" fontId="2" fillId="2" borderId="0" xfId="0" applyNumberFormat="1" applyFont="1" applyFill="1" applyBorder="1" applyAlignment="1" applyProtection="1">
      <alignment horizontal="center"/>
      <protection locked="0"/>
    </xf>
    <xf numFmtId="0" fontId="16" fillId="0" borderId="0" xfId="0" applyFont="1" applyProtection="1"/>
    <xf numFmtId="0" fontId="43" fillId="0" borderId="6" xfId="0" applyFont="1" applyBorder="1" applyAlignment="1" applyProtection="1">
      <alignment vertical="top" wrapText="1"/>
    </xf>
    <xf numFmtId="0" fontId="43" fillId="0" borderId="14" xfId="0" applyFont="1" applyBorder="1" applyAlignment="1" applyProtection="1">
      <alignment vertical="top" wrapText="1"/>
    </xf>
    <xf numFmtId="0" fontId="43" fillId="0" borderId="7" xfId="0" applyFont="1" applyBorder="1" applyAlignment="1" applyProtection="1">
      <alignment vertical="top" wrapText="1"/>
    </xf>
    <xf numFmtId="0" fontId="16" fillId="0" borderId="1" xfId="0" applyFont="1" applyBorder="1" applyProtection="1"/>
    <xf numFmtId="0" fontId="15" fillId="0" borderId="0" xfId="0" applyFont="1" applyBorder="1" applyProtection="1"/>
    <xf numFmtId="0" fontId="1" fillId="0" borderId="0" xfId="0" applyFont="1" applyProtection="1"/>
    <xf numFmtId="0" fontId="16" fillId="0" borderId="0" xfId="0" applyFont="1" applyBorder="1" applyProtection="1">
      <protection locked="0"/>
    </xf>
    <xf numFmtId="164" fontId="16" fillId="0" borderId="0" xfId="0" applyNumberFormat="1" applyFont="1" applyBorder="1" applyProtection="1">
      <protection locked="0"/>
    </xf>
    <xf numFmtId="164" fontId="16" fillId="0" borderId="0" xfId="0" applyNumberFormat="1" applyFont="1" applyBorder="1" applyAlignment="1" applyProtection="1">
      <protection locked="0"/>
    </xf>
    <xf numFmtId="0" fontId="16" fillId="0" borderId="0" xfId="0" applyFont="1" applyFill="1" applyBorder="1" applyProtection="1">
      <protection locked="0"/>
    </xf>
    <xf numFmtId="164" fontId="16" fillId="0" borderId="0" xfId="0" applyNumberFormat="1" applyFont="1" applyFill="1" applyBorder="1" applyProtection="1">
      <protection locked="0"/>
    </xf>
    <xf numFmtId="2" fontId="16" fillId="0" borderId="0" xfId="0" applyNumberFormat="1" applyFont="1" applyBorder="1" applyProtection="1">
      <protection locked="0"/>
    </xf>
    <xf numFmtId="10" fontId="16" fillId="0" borderId="0" xfId="0" applyNumberFormat="1" applyFont="1" applyBorder="1" applyProtection="1">
      <protection locked="0"/>
    </xf>
    <xf numFmtId="0" fontId="0" fillId="3" borderId="0" xfId="0" quotePrefix="1" applyFill="1" applyBorder="1" applyAlignment="1" applyProtection="1">
      <alignment horizontal="center"/>
    </xf>
    <xf numFmtId="0" fontId="0" fillId="3" borderId="0" xfId="0" quotePrefix="1" applyFill="1" applyBorder="1" applyAlignment="1" applyProtection="1">
      <alignment horizontal="center"/>
    </xf>
    <xf numFmtId="168" fontId="0" fillId="3" borderId="0" xfId="0" applyNumberFormat="1" applyFill="1" applyBorder="1" applyAlignment="1" applyProtection="1">
      <alignment horizontal="center"/>
    </xf>
    <xf numFmtId="164" fontId="0" fillId="3" borderId="0" xfId="0" applyNumberFormat="1" applyFill="1" applyBorder="1" applyAlignment="1" applyProtection="1">
      <alignment horizontal="center"/>
    </xf>
    <xf numFmtId="164" fontId="12" fillId="3" borderId="0" xfId="0" applyNumberFormat="1" applyFont="1" applyFill="1" applyBorder="1" applyAlignment="1" applyProtection="1">
      <alignment horizontal="center"/>
    </xf>
    <xf numFmtId="0" fontId="0" fillId="3" borderId="1" xfId="0" applyFill="1" applyBorder="1" applyAlignment="1" applyProtection="1">
      <alignment horizontal="right"/>
    </xf>
    <xf numFmtId="164" fontId="0" fillId="3" borderId="0" xfId="0" applyNumberFormat="1" applyFill="1" applyBorder="1" applyAlignment="1" applyProtection="1">
      <alignment horizontal="right"/>
    </xf>
    <xf numFmtId="0" fontId="1" fillId="3" borderId="0" xfId="0" applyFont="1" applyFill="1" applyBorder="1" applyAlignment="1" applyProtection="1">
      <alignment horizontal="left"/>
    </xf>
    <xf numFmtId="0" fontId="0" fillId="3" borderId="0" xfId="0" quotePrefix="1" applyFill="1" applyBorder="1" applyAlignment="1" applyProtection="1">
      <alignment horizontal="right"/>
    </xf>
    <xf numFmtId="0" fontId="0" fillId="3" borderId="0" xfId="0" applyFill="1" applyAlignment="1" applyProtection="1">
      <alignment horizontal="left"/>
    </xf>
    <xf numFmtId="164" fontId="0" fillId="0" borderId="0" xfId="0" applyNumberFormat="1"/>
    <xf numFmtId="165" fontId="0" fillId="0" borderId="0" xfId="0" applyNumberFormat="1" applyAlignment="1">
      <alignment horizontal="center"/>
    </xf>
    <xf numFmtId="0" fontId="1" fillId="0" borderId="0" xfId="0" applyFont="1"/>
    <xf numFmtId="0" fontId="1" fillId="0" borderId="0" xfId="0" applyFont="1" applyAlignment="1">
      <alignment horizontal="center"/>
    </xf>
    <xf numFmtId="165" fontId="0" fillId="0" borderId="0" xfId="0" applyNumberFormat="1"/>
    <xf numFmtId="165" fontId="1" fillId="0" borderId="0" xfId="0" applyNumberFormat="1" applyFont="1"/>
    <xf numFmtId="0" fontId="0" fillId="3" borderId="0" xfId="0" applyFill="1"/>
    <xf numFmtId="165" fontId="0" fillId="3" borderId="0" xfId="0" applyNumberFormat="1" applyFill="1" applyAlignment="1">
      <alignment horizontal="center"/>
    </xf>
    <xf numFmtId="164" fontId="0" fillId="3" borderId="0" xfId="0" applyNumberFormat="1" applyFill="1"/>
    <xf numFmtId="0" fontId="1" fillId="3" borderId="0" xfId="0" applyFont="1" applyFill="1"/>
    <xf numFmtId="0" fontId="1" fillId="3" borderId="0" xfId="0" applyFont="1" applyFill="1" applyAlignment="1">
      <alignment horizontal="center"/>
    </xf>
    <xf numFmtId="165" fontId="1" fillId="3" borderId="0" xfId="0" applyNumberFormat="1" applyFont="1" applyFill="1" applyAlignment="1">
      <alignment horizontal="center"/>
    </xf>
    <xf numFmtId="164" fontId="1" fillId="3" borderId="0" xfId="0" applyNumberFormat="1" applyFont="1" applyFill="1" applyAlignment="1">
      <alignment horizontal="center"/>
    </xf>
    <xf numFmtId="44" fontId="0" fillId="3" borderId="0" xfId="0" applyNumberFormat="1" applyFill="1" applyAlignment="1">
      <alignment horizontal="center"/>
    </xf>
    <xf numFmtId="44" fontId="0" fillId="3" borderId="53" xfId="0" applyNumberFormat="1" applyFill="1" applyBorder="1" applyAlignment="1">
      <alignment horizontal="center"/>
    </xf>
    <xf numFmtId="44" fontId="0" fillId="3" borderId="55" xfId="0" applyNumberFormat="1" applyFill="1" applyBorder="1" applyAlignment="1">
      <alignment horizontal="center"/>
    </xf>
    <xf numFmtId="165" fontId="0" fillId="3" borderId="53" xfId="0" applyNumberFormat="1" applyFill="1" applyBorder="1" applyAlignment="1">
      <alignment horizontal="center"/>
    </xf>
    <xf numFmtId="165" fontId="1" fillId="3" borderId="53" xfId="0" applyNumberFormat="1" applyFont="1" applyFill="1" applyBorder="1" applyAlignment="1">
      <alignment horizontal="center"/>
    </xf>
    <xf numFmtId="164" fontId="1" fillId="3" borderId="0" xfId="0" applyNumberFormat="1" applyFont="1" applyFill="1"/>
    <xf numFmtId="0" fontId="1" fillId="3" borderId="0" xfId="0" applyFont="1" applyFill="1" applyAlignment="1">
      <alignment horizontal="right"/>
    </xf>
    <xf numFmtId="44" fontId="0" fillId="2" borderId="53" xfId="0" applyNumberFormat="1" applyFill="1" applyBorder="1" applyAlignment="1"/>
    <xf numFmtId="44" fontId="0" fillId="2" borderId="54" xfId="0" applyNumberFormat="1" applyFill="1" applyBorder="1" applyAlignment="1"/>
    <xf numFmtId="1" fontId="50" fillId="0" borderId="0" xfId="0" applyNumberFormat="1" applyFont="1"/>
    <xf numFmtId="1" fontId="50" fillId="0" borderId="0" xfId="0" applyNumberFormat="1" applyFont="1" applyAlignment="1">
      <alignment horizontal="center"/>
    </xf>
    <xf numFmtId="165" fontId="51" fillId="0" borderId="0" xfId="0" applyNumberFormat="1" applyFont="1" applyFill="1" applyAlignment="1">
      <alignment horizontal="center"/>
    </xf>
    <xf numFmtId="165" fontId="52" fillId="0" borderId="0" xfId="0" applyNumberFormat="1" applyFont="1" applyFill="1" applyAlignment="1">
      <alignment horizontal="left"/>
    </xf>
    <xf numFmtId="0" fontId="51" fillId="0" borderId="0" xfId="0" applyFont="1" applyFill="1" applyAlignment="1">
      <alignment horizontal="center"/>
    </xf>
    <xf numFmtId="0" fontId="51" fillId="0" borderId="0" xfId="0" applyFont="1" applyFill="1"/>
    <xf numFmtId="165" fontId="51" fillId="3" borderId="34" xfId="0" applyNumberFormat="1" applyFont="1" applyFill="1" applyBorder="1" applyAlignment="1">
      <alignment horizontal="center"/>
    </xf>
    <xf numFmtId="0" fontId="51" fillId="3" borderId="35" xfId="0" applyFont="1" applyFill="1" applyBorder="1" applyAlignment="1">
      <alignment horizontal="center"/>
    </xf>
    <xf numFmtId="0" fontId="51" fillId="3" borderId="35" xfId="0" applyFont="1" applyFill="1" applyBorder="1"/>
    <xf numFmtId="0" fontId="51" fillId="3" borderId="36" xfId="0" applyFont="1" applyFill="1" applyBorder="1"/>
    <xf numFmtId="165" fontId="51" fillId="3" borderId="37" xfId="0" applyNumberFormat="1" applyFont="1" applyFill="1" applyBorder="1" applyAlignment="1">
      <alignment horizontal="center"/>
    </xf>
    <xf numFmtId="0" fontId="51" fillId="3" borderId="38" xfId="0" applyFont="1" applyFill="1" applyBorder="1"/>
    <xf numFmtId="0" fontId="51" fillId="3" borderId="0" xfId="0" applyFont="1" applyFill="1" applyBorder="1" applyAlignment="1">
      <alignment horizontal="center"/>
    </xf>
    <xf numFmtId="0" fontId="51" fillId="3" borderId="0" xfId="0" applyFont="1" applyFill="1" applyBorder="1"/>
    <xf numFmtId="1" fontId="51" fillId="3" borderId="0" xfId="0" applyNumberFormat="1" applyFont="1" applyFill="1" applyBorder="1" applyAlignment="1">
      <alignment horizontal="center"/>
    </xf>
    <xf numFmtId="165" fontId="51" fillId="3" borderId="0" xfId="0" applyNumberFormat="1" applyFont="1" applyFill="1" applyBorder="1" applyAlignment="1">
      <alignment horizontal="center"/>
    </xf>
    <xf numFmtId="0" fontId="51" fillId="3" borderId="37" xfId="0" applyFont="1" applyFill="1" applyBorder="1"/>
    <xf numFmtId="0" fontId="54" fillId="3" borderId="0" xfId="0" applyFont="1" applyFill="1" applyBorder="1" applyAlignment="1">
      <alignment vertical="top" wrapText="1"/>
    </xf>
    <xf numFmtId="1" fontId="51" fillId="3" borderId="0" xfId="0" applyNumberFormat="1" applyFont="1" applyFill="1" applyBorder="1"/>
    <xf numFmtId="165" fontId="51" fillId="3" borderId="0" xfId="0" applyNumberFormat="1" applyFont="1" applyFill="1" applyBorder="1"/>
    <xf numFmtId="0" fontId="51" fillId="3" borderId="44" xfId="0" applyFont="1" applyFill="1" applyBorder="1"/>
    <xf numFmtId="0" fontId="51" fillId="3" borderId="45" xfId="0" applyFont="1" applyFill="1" applyBorder="1"/>
    <xf numFmtId="0" fontId="51" fillId="3" borderId="46" xfId="0" applyFont="1" applyFill="1" applyBorder="1"/>
    <xf numFmtId="0" fontId="52" fillId="0" borderId="0" xfId="0" applyFont="1" applyFill="1"/>
    <xf numFmtId="0" fontId="51" fillId="3" borderId="34" xfId="0" applyFont="1" applyFill="1" applyBorder="1"/>
    <xf numFmtId="0" fontId="7" fillId="0" borderId="0" xfId="0" applyFont="1" applyFill="1" applyAlignment="1">
      <alignment horizontal="center"/>
    </xf>
    <xf numFmtId="0" fontId="7" fillId="0" borderId="0" xfId="0" applyFont="1" applyFill="1"/>
    <xf numFmtId="1" fontId="7" fillId="0" borderId="0" xfId="0" applyNumberFormat="1" applyFont="1" applyFill="1" applyAlignment="1">
      <alignment horizontal="center"/>
    </xf>
    <xf numFmtId="2" fontId="7" fillId="0" borderId="0" xfId="0" applyNumberFormat="1" applyFont="1" applyFill="1" applyAlignment="1">
      <alignment horizontal="center"/>
    </xf>
    <xf numFmtId="165" fontId="0" fillId="2" borderId="53" xfId="0" applyNumberFormat="1" applyFill="1" applyBorder="1" applyAlignment="1">
      <alignment horizontal="center"/>
    </xf>
    <xf numFmtId="0" fontId="25" fillId="10" borderId="0" xfId="0" quotePrefix="1" applyFont="1" applyFill="1" applyBorder="1" applyAlignment="1" applyProtection="1">
      <alignment horizontal="center"/>
    </xf>
    <xf numFmtId="168" fontId="0" fillId="2" borderId="1" xfId="0" applyNumberFormat="1" applyFill="1" applyBorder="1" applyAlignment="1" applyProtection="1">
      <alignment horizontal="center" wrapText="1"/>
      <protection locked="0"/>
    </xf>
    <xf numFmtId="0" fontId="48" fillId="0" borderId="0" xfId="0" applyFont="1" applyBorder="1" applyAlignment="1" applyProtection="1">
      <alignment vertical="top" wrapText="1"/>
    </xf>
    <xf numFmtId="0" fontId="15" fillId="0" borderId="0" xfId="0" applyFont="1" applyAlignment="1" applyProtection="1">
      <alignment horizontal="right"/>
    </xf>
    <xf numFmtId="164" fontId="43" fillId="3" borderId="0" xfId="0" applyNumberFormat="1" applyFont="1" applyFill="1" applyBorder="1" applyAlignment="1" applyProtection="1">
      <alignment horizontal="center"/>
      <protection locked="0"/>
    </xf>
    <xf numFmtId="10" fontId="43" fillId="2" borderId="49" xfId="0" applyNumberFormat="1" applyFont="1" applyFill="1" applyBorder="1" applyAlignment="1" applyProtection="1">
      <alignment horizontal="center"/>
      <protection locked="0"/>
    </xf>
    <xf numFmtId="164" fontId="43" fillId="2" borderId="5" xfId="0" applyNumberFormat="1" applyFont="1" applyFill="1" applyBorder="1" applyAlignment="1" applyProtection="1">
      <alignment horizontal="center"/>
      <protection locked="0"/>
    </xf>
    <xf numFmtId="0" fontId="43" fillId="0" borderId="0" xfId="0" applyFont="1" applyBorder="1" applyProtection="1"/>
    <xf numFmtId="0" fontId="48" fillId="0" borderId="1" xfId="0" applyFont="1" applyBorder="1" applyAlignment="1" applyProtection="1">
      <alignment vertical="top" wrapText="1"/>
    </xf>
    <xf numFmtId="0" fontId="48" fillId="0" borderId="1" xfId="0" applyFont="1" applyBorder="1" applyAlignment="1" applyProtection="1">
      <alignment horizontal="right" vertical="top"/>
    </xf>
    <xf numFmtId="0" fontId="44" fillId="0" borderId="0" xfId="0" applyFont="1" applyFill="1" applyBorder="1" applyAlignment="1" applyProtection="1">
      <alignment horizontal="right"/>
    </xf>
    <xf numFmtId="164" fontId="44" fillId="0" borderId="0" xfId="0" applyNumberFormat="1" applyFont="1" applyBorder="1" applyAlignment="1" applyProtection="1"/>
    <xf numFmtId="164" fontId="0" fillId="3" borderId="2" xfId="0" applyNumberFormat="1" applyFill="1" applyBorder="1" applyAlignment="1" applyProtection="1">
      <alignment horizontal="center" vertical="center"/>
    </xf>
    <xf numFmtId="164" fontId="0" fillId="3" borderId="3" xfId="0" applyNumberFormat="1" applyFill="1" applyBorder="1" applyAlignment="1" applyProtection="1">
      <alignment horizontal="center" vertical="center"/>
    </xf>
    <xf numFmtId="0" fontId="1" fillId="3" borderId="0" xfId="0" applyFont="1" applyFill="1" applyAlignment="1" applyProtection="1">
      <alignment horizontal="center"/>
    </xf>
    <xf numFmtId="164" fontId="6" fillId="3" borderId="6" xfId="0" applyNumberFormat="1" applyFont="1" applyFill="1" applyBorder="1" applyAlignment="1" applyProtection="1">
      <alignment horizontal="center" vertical="center"/>
    </xf>
    <xf numFmtId="0" fontId="6" fillId="3" borderId="7" xfId="0" applyFont="1" applyFill="1" applyBorder="1" applyProtection="1"/>
    <xf numFmtId="0" fontId="6" fillId="3" borderId="8" xfId="0" applyFont="1" applyFill="1" applyBorder="1" applyProtection="1"/>
    <xf numFmtId="0" fontId="6" fillId="3" borderId="9" xfId="0" applyFont="1" applyFill="1" applyBorder="1" applyProtection="1"/>
    <xf numFmtId="0" fontId="6" fillId="3" borderId="10" xfId="0" applyFont="1" applyFill="1" applyBorder="1" applyProtection="1"/>
    <xf numFmtId="0" fontId="6" fillId="3" borderId="11" xfId="0" applyFont="1" applyFill="1" applyBorder="1" applyProtection="1"/>
    <xf numFmtId="164" fontId="0" fillId="2" borderId="2" xfId="0" applyNumberFormat="1" applyFill="1" applyBorder="1" applyAlignment="1" applyProtection="1">
      <alignment horizontal="center" vertical="center"/>
      <protection locked="0"/>
    </xf>
    <xf numFmtId="164" fontId="0" fillId="2" borderId="4" xfId="0" applyNumberFormat="1" applyFill="1" applyBorder="1" applyAlignment="1" applyProtection="1">
      <alignment horizontal="center" vertical="center"/>
      <protection locked="0"/>
    </xf>
    <xf numFmtId="164" fontId="0" fillId="2" borderId="3" xfId="0" applyNumberFormat="1"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10" fontId="0" fillId="2" borderId="2" xfId="0" applyNumberFormat="1" applyFill="1" applyBorder="1" applyAlignment="1" applyProtection="1">
      <alignment horizontal="center" vertical="center"/>
      <protection locked="0"/>
    </xf>
    <xf numFmtId="10" fontId="0" fillId="2" borderId="3" xfId="0" applyNumberFormat="1" applyFill="1" applyBorder="1" applyAlignment="1" applyProtection="1">
      <alignment horizontal="center" vertical="center"/>
      <protection locked="0"/>
    </xf>
    <xf numFmtId="165" fontId="0" fillId="2" borderId="2" xfId="0" applyNumberFormat="1" applyFill="1" applyBorder="1" applyAlignment="1" applyProtection="1">
      <alignment horizontal="center" vertical="center"/>
      <protection locked="0"/>
    </xf>
    <xf numFmtId="165" fontId="0" fillId="2" borderId="4" xfId="0" applyNumberFormat="1" applyFill="1" applyBorder="1" applyAlignment="1" applyProtection="1">
      <alignment horizontal="center" vertical="center"/>
      <protection locked="0"/>
    </xf>
    <xf numFmtId="165" fontId="0" fillId="2" borderId="3" xfId="0" applyNumberFormat="1" applyFill="1" applyBorder="1" applyAlignment="1" applyProtection="1">
      <alignment horizontal="center" vertical="center"/>
      <protection locked="0"/>
    </xf>
    <xf numFmtId="0" fontId="1" fillId="3" borderId="0" xfId="0" applyFont="1" applyFill="1" applyBorder="1" applyAlignment="1" applyProtection="1">
      <alignment horizontal="center"/>
    </xf>
    <xf numFmtId="0" fontId="10" fillId="3" borderId="0" xfId="0" applyFont="1" applyFill="1" applyBorder="1" applyAlignment="1" applyProtection="1">
      <alignment horizontal="left"/>
    </xf>
    <xf numFmtId="164" fontId="3" fillId="3" borderId="2" xfId="0" applyNumberFormat="1" applyFont="1" applyFill="1" applyBorder="1" applyAlignment="1" applyProtection="1">
      <alignment horizontal="center" vertical="center"/>
    </xf>
    <xf numFmtId="164" fontId="3" fillId="3" borderId="4" xfId="0" applyNumberFormat="1" applyFont="1" applyFill="1" applyBorder="1" applyAlignment="1" applyProtection="1">
      <alignment horizontal="center" vertical="center"/>
    </xf>
    <xf numFmtId="164" fontId="3" fillId="3" borderId="3" xfId="0" applyNumberFormat="1" applyFont="1" applyFill="1" applyBorder="1" applyAlignment="1" applyProtection="1">
      <alignment horizontal="center" vertical="center"/>
    </xf>
    <xf numFmtId="0" fontId="3" fillId="3" borderId="3" xfId="0" applyFont="1" applyFill="1" applyBorder="1" applyAlignment="1" applyProtection="1">
      <alignment horizontal="center" vertical="center"/>
    </xf>
    <xf numFmtId="2" fontId="3" fillId="2" borderId="2" xfId="0" applyNumberFormat="1" applyFont="1" applyFill="1" applyBorder="1" applyAlignment="1" applyProtection="1">
      <alignment horizontal="center" vertical="center"/>
      <protection locked="0"/>
    </xf>
    <xf numFmtId="2" fontId="3" fillId="2" borderId="3" xfId="0" applyNumberFormat="1" applyFont="1" applyFill="1" applyBorder="1" applyAlignment="1" applyProtection="1">
      <alignment horizontal="center" vertical="center"/>
      <protection locked="0"/>
    </xf>
    <xf numFmtId="164" fontId="2" fillId="3" borderId="2" xfId="0" applyNumberFormat="1" applyFont="1" applyFill="1" applyBorder="1" applyAlignment="1" applyProtection="1">
      <alignment horizontal="center" vertical="center"/>
    </xf>
    <xf numFmtId="164" fontId="2" fillId="3" borderId="3" xfId="0" applyNumberFormat="1" applyFont="1" applyFill="1" applyBorder="1" applyAlignment="1" applyProtection="1">
      <alignment horizontal="center" vertical="center"/>
    </xf>
    <xf numFmtId="0" fontId="8" fillId="3" borderId="1" xfId="0" applyFont="1" applyFill="1" applyBorder="1" applyAlignment="1" applyProtection="1">
      <alignment horizontal="left"/>
    </xf>
    <xf numFmtId="0" fontId="1" fillId="3" borderId="0" xfId="0" applyFont="1" applyFill="1" applyBorder="1" applyAlignment="1" applyProtection="1">
      <alignment horizontal="center" vertical="center"/>
    </xf>
    <xf numFmtId="0" fontId="1" fillId="3" borderId="1" xfId="0" applyFont="1" applyFill="1" applyBorder="1" applyAlignment="1" applyProtection="1">
      <alignment horizontal="center" vertical="center"/>
    </xf>
    <xf numFmtId="0" fontId="2" fillId="3" borderId="3" xfId="0" applyFont="1" applyFill="1" applyBorder="1" applyAlignment="1" applyProtection="1">
      <alignment horizontal="center" vertical="center"/>
    </xf>
    <xf numFmtId="164" fontId="9" fillId="3" borderId="0" xfId="0" applyNumberFormat="1" applyFont="1" applyFill="1" applyBorder="1" applyAlignment="1" applyProtection="1">
      <alignment horizontal="left" vertical="center"/>
    </xf>
    <xf numFmtId="0" fontId="1" fillId="3" borderId="1" xfId="0" applyFont="1" applyFill="1" applyBorder="1" applyAlignment="1" applyProtection="1">
      <alignment horizontal="center"/>
    </xf>
    <xf numFmtId="164" fontId="4" fillId="3" borderId="0" xfId="0" applyNumberFormat="1" applyFont="1" applyFill="1" applyAlignment="1" applyProtection="1">
      <alignment horizontal="center"/>
    </xf>
    <xf numFmtId="0" fontId="0" fillId="3" borderId="0" xfId="0" applyFill="1" applyAlignment="1" applyProtection="1">
      <alignment vertical="center" wrapText="1"/>
    </xf>
    <xf numFmtId="0" fontId="0" fillId="3" borderId="15" xfId="0" applyFill="1" applyBorder="1" applyAlignment="1" applyProtection="1">
      <alignment vertical="center" wrapText="1"/>
    </xf>
    <xf numFmtId="164" fontId="2" fillId="2" borderId="2" xfId="0" applyNumberFormat="1" applyFont="1" applyFill="1" applyBorder="1" applyAlignment="1" applyProtection="1">
      <alignment horizontal="center" vertical="center"/>
      <protection locked="0"/>
    </xf>
    <xf numFmtId="164" fontId="2" fillId="2" borderId="4" xfId="0" applyNumberFormat="1" applyFont="1" applyFill="1" applyBorder="1" applyAlignment="1" applyProtection="1">
      <alignment horizontal="center" vertical="center"/>
      <protection locked="0"/>
    </xf>
    <xf numFmtId="164" fontId="2" fillId="2" borderId="3" xfId="0" applyNumberFormat="1" applyFont="1" applyFill="1" applyBorder="1" applyAlignment="1" applyProtection="1">
      <alignment horizontal="center" vertical="center"/>
      <protection locked="0"/>
    </xf>
    <xf numFmtId="0" fontId="1" fillId="3" borderId="0" xfId="0" applyFont="1" applyFill="1" applyAlignment="1" applyProtection="1">
      <alignment horizontal="center" vertical="center"/>
    </xf>
    <xf numFmtId="0" fontId="12" fillId="3" borderId="14" xfId="0" applyFont="1" applyFill="1" applyBorder="1" applyAlignment="1" applyProtection="1">
      <alignment horizontal="center" vertical="center"/>
    </xf>
    <xf numFmtId="10" fontId="2" fillId="2" borderId="2" xfId="0" applyNumberFormat="1" applyFont="1" applyFill="1" applyBorder="1" applyAlignment="1" applyProtection="1">
      <alignment horizontal="center" vertical="center"/>
      <protection locked="0"/>
    </xf>
    <xf numFmtId="10" fontId="2" fillId="2" borderId="4" xfId="0" applyNumberFormat="1" applyFont="1" applyFill="1" applyBorder="1" applyAlignment="1" applyProtection="1">
      <alignment horizontal="center" vertical="center"/>
      <protection locked="0"/>
    </xf>
    <xf numFmtId="10" fontId="2" fillId="2" borderId="3" xfId="0" applyNumberFormat="1"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164" fontId="2" fillId="3" borderId="4" xfId="0" applyNumberFormat="1" applyFont="1" applyFill="1" applyBorder="1" applyAlignment="1" applyProtection="1">
      <alignment horizontal="center" vertical="center"/>
    </xf>
    <xf numFmtId="164" fontId="37" fillId="0" borderId="2" xfId="0" applyNumberFormat="1" applyFont="1" applyFill="1" applyBorder="1" applyAlignment="1" applyProtection="1">
      <alignment horizontal="center" vertical="center"/>
    </xf>
    <xf numFmtId="164" fontId="37" fillId="0" borderId="4" xfId="0" applyNumberFormat="1" applyFont="1" applyFill="1" applyBorder="1" applyAlignment="1" applyProtection="1">
      <alignment horizontal="center" vertical="center"/>
    </xf>
    <xf numFmtId="164" fontId="37" fillId="0" borderId="3" xfId="0" applyNumberFormat="1" applyFont="1" applyFill="1" applyBorder="1" applyAlignment="1" applyProtection="1">
      <alignment horizontal="center" vertical="center"/>
    </xf>
    <xf numFmtId="0" fontId="15" fillId="0" borderId="0" xfId="0" applyFont="1" applyFill="1" applyAlignment="1" applyProtection="1">
      <alignment vertical="top" wrapText="1"/>
    </xf>
    <xf numFmtId="165" fontId="37" fillId="0" borderId="5" xfId="0" applyNumberFormat="1" applyFont="1" applyFill="1" applyBorder="1" applyAlignment="1" applyProtection="1">
      <alignment horizontal="center" vertical="center"/>
    </xf>
    <xf numFmtId="1" fontId="37" fillId="0" borderId="5" xfId="0" applyNumberFormat="1" applyFont="1" applyFill="1" applyBorder="1" applyAlignment="1" applyProtection="1">
      <alignment horizontal="center" vertical="center"/>
    </xf>
    <xf numFmtId="164" fontId="37" fillId="0" borderId="5" xfId="0" applyNumberFormat="1" applyFont="1" applyFill="1" applyBorder="1" applyAlignment="1" applyProtection="1">
      <alignment horizontal="center" vertical="center"/>
    </xf>
    <xf numFmtId="0" fontId="15" fillId="0" borderId="0" xfId="0" applyFont="1" applyBorder="1" applyAlignment="1" applyProtection="1">
      <alignment vertical="top" wrapText="1"/>
    </xf>
    <xf numFmtId="0" fontId="15" fillId="0" borderId="1" xfId="0" applyFont="1" applyBorder="1" applyAlignment="1" applyProtection="1">
      <alignment vertical="top" wrapText="1"/>
    </xf>
    <xf numFmtId="0" fontId="40" fillId="0" borderId="0" xfId="0" applyFont="1" applyFill="1" applyAlignment="1" applyProtection="1">
      <alignment vertical="top" wrapText="1"/>
    </xf>
    <xf numFmtId="0" fontId="15" fillId="0" borderId="0" xfId="0" applyFont="1" applyFill="1" applyBorder="1" applyAlignment="1" applyProtection="1">
      <alignment vertical="top" wrapText="1"/>
    </xf>
    <xf numFmtId="0" fontId="15" fillId="0" borderId="1" xfId="0" applyFont="1" applyFill="1" applyBorder="1" applyAlignment="1" applyProtection="1">
      <alignment vertical="top" wrapText="1"/>
    </xf>
    <xf numFmtId="0" fontId="15" fillId="0" borderId="0" xfId="0" applyFont="1" applyAlignment="1" applyProtection="1">
      <alignment horizontal="left" vertical="top" wrapText="1"/>
    </xf>
    <xf numFmtId="2" fontId="3" fillId="2" borderId="2" xfId="0" applyNumberFormat="1" applyFont="1" applyFill="1" applyBorder="1" applyAlignment="1" applyProtection="1">
      <alignment horizontal="center" vertical="center"/>
    </xf>
    <xf numFmtId="2" fontId="3" fillId="2" borderId="3" xfId="0" applyNumberFormat="1" applyFont="1" applyFill="1" applyBorder="1" applyAlignment="1" applyProtection="1">
      <alignment horizontal="center" vertical="center"/>
    </xf>
    <xf numFmtId="0" fontId="15" fillId="0" borderId="0" xfId="0" applyFont="1" applyFill="1" applyAlignment="1" applyProtection="1">
      <alignment horizontal="left" vertical="top" wrapText="1"/>
    </xf>
    <xf numFmtId="165" fontId="38" fillId="0" borderId="5" xfId="0" applyNumberFormat="1" applyFont="1" applyFill="1" applyBorder="1" applyAlignment="1" applyProtection="1">
      <alignment horizontal="center" vertical="center"/>
    </xf>
    <xf numFmtId="0" fontId="38" fillId="0" borderId="5" xfId="0" applyFont="1" applyFill="1" applyBorder="1" applyAlignment="1" applyProtection="1">
      <alignment horizontal="center" vertical="center"/>
    </xf>
    <xf numFmtId="0" fontId="38" fillId="0" borderId="2" xfId="0" applyFont="1" applyFill="1" applyBorder="1" applyAlignment="1" applyProtection="1">
      <alignment horizontal="center" vertical="center"/>
    </xf>
    <xf numFmtId="0" fontId="38" fillId="0" borderId="4" xfId="0" applyFont="1" applyFill="1" applyBorder="1" applyAlignment="1" applyProtection="1">
      <alignment horizontal="center" vertical="center"/>
    </xf>
    <xf numFmtId="0" fontId="38" fillId="0" borderId="3" xfId="0" applyFont="1" applyFill="1" applyBorder="1" applyAlignment="1" applyProtection="1">
      <alignment horizontal="center" vertical="center"/>
    </xf>
    <xf numFmtId="0" fontId="38" fillId="0" borderId="5" xfId="0" applyFont="1" applyFill="1" applyBorder="1" applyAlignment="1" applyProtection="1">
      <alignment horizontal="center" vertical="center" wrapText="1"/>
    </xf>
    <xf numFmtId="164" fontId="2" fillId="2" borderId="2" xfId="0" applyNumberFormat="1" applyFont="1" applyFill="1" applyBorder="1" applyAlignment="1" applyProtection="1">
      <alignment horizontal="center" vertical="center"/>
    </xf>
    <xf numFmtId="164" fontId="2" fillId="2" borderId="4" xfId="0" applyNumberFormat="1" applyFont="1" applyFill="1" applyBorder="1" applyAlignment="1" applyProtection="1">
      <alignment horizontal="center" vertical="center"/>
    </xf>
    <xf numFmtId="164" fontId="2" fillId="2" borderId="3" xfId="0" applyNumberFormat="1" applyFont="1" applyFill="1" applyBorder="1" applyAlignment="1" applyProtection="1">
      <alignment horizontal="center" vertical="center"/>
    </xf>
    <xf numFmtId="10" fontId="2" fillId="2" borderId="2" xfId="0" applyNumberFormat="1" applyFont="1" applyFill="1" applyBorder="1" applyAlignment="1" applyProtection="1">
      <alignment horizontal="center" vertical="center"/>
    </xf>
    <xf numFmtId="10" fontId="2" fillId="2" borderId="4" xfId="0" applyNumberFormat="1" applyFont="1" applyFill="1" applyBorder="1" applyAlignment="1" applyProtection="1">
      <alignment horizontal="center" vertical="center"/>
    </xf>
    <xf numFmtId="10" fontId="2" fillId="2" borderId="3" xfId="0" applyNumberFormat="1" applyFont="1" applyFill="1" applyBorder="1" applyAlignment="1" applyProtection="1">
      <alignment horizontal="center" vertical="center"/>
    </xf>
    <xf numFmtId="165" fontId="0" fillId="2" borderId="2" xfId="0" applyNumberFormat="1" applyFill="1" applyBorder="1" applyAlignment="1" applyProtection="1">
      <alignment horizontal="center" vertical="center"/>
    </xf>
    <xf numFmtId="165" fontId="0" fillId="2" borderId="4" xfId="0" applyNumberFormat="1" applyFill="1" applyBorder="1" applyAlignment="1" applyProtection="1">
      <alignment horizontal="center" vertical="center"/>
    </xf>
    <xf numFmtId="165" fontId="0" fillId="2" borderId="3" xfId="0" applyNumberFormat="1" applyFill="1" applyBorder="1" applyAlignment="1" applyProtection="1">
      <alignment horizontal="center" vertical="center"/>
    </xf>
    <xf numFmtId="0" fontId="0" fillId="2" borderId="2" xfId="0" applyFill="1" applyBorder="1" applyAlignment="1" applyProtection="1">
      <alignment horizontal="center" vertical="center"/>
    </xf>
    <xf numFmtId="0" fontId="0" fillId="2" borderId="4" xfId="0" applyFill="1" applyBorder="1" applyAlignment="1" applyProtection="1">
      <alignment horizontal="center" vertical="center"/>
    </xf>
    <xf numFmtId="0" fontId="0" fillId="2" borderId="3" xfId="0" applyFill="1" applyBorder="1" applyAlignment="1" applyProtection="1">
      <alignment horizontal="center" vertical="center"/>
    </xf>
    <xf numFmtId="164" fontId="0" fillId="2" borderId="2" xfId="0" applyNumberFormat="1" applyFill="1" applyBorder="1" applyAlignment="1" applyProtection="1">
      <alignment horizontal="center" vertical="center"/>
    </xf>
    <xf numFmtId="164" fontId="0" fillId="2" borderId="4" xfId="0" applyNumberFormat="1" applyFill="1" applyBorder="1" applyAlignment="1" applyProtection="1">
      <alignment horizontal="center" vertical="center"/>
    </xf>
    <xf numFmtId="164" fontId="0" fillId="2" borderId="3" xfId="0" applyNumberFormat="1" applyFill="1" applyBorder="1" applyAlignment="1" applyProtection="1">
      <alignment horizontal="center" vertical="center"/>
    </xf>
    <xf numFmtId="10" fontId="0" fillId="2" borderId="2" xfId="0" applyNumberFormat="1" applyFill="1" applyBorder="1" applyAlignment="1" applyProtection="1">
      <alignment horizontal="center" vertical="center"/>
    </xf>
    <xf numFmtId="10" fontId="0" fillId="2" borderId="3" xfId="0" applyNumberForma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25" fillId="0" borderId="1" xfId="0" applyFont="1" applyBorder="1" applyProtection="1">
      <protection locked="0"/>
    </xf>
    <xf numFmtId="164" fontId="25" fillId="11" borderId="1" xfId="0" applyNumberFormat="1" applyFont="1" applyFill="1" applyBorder="1" applyAlignment="1" applyProtection="1">
      <alignment horizontal="center"/>
      <protection locked="0"/>
    </xf>
    <xf numFmtId="0" fontId="25" fillId="10" borderId="14" xfId="0" applyFont="1" applyFill="1" applyBorder="1" applyAlignment="1" applyProtection="1">
      <alignment horizontal="center"/>
    </xf>
    <xf numFmtId="166" fontId="0" fillId="2" borderId="1" xfId="0" applyNumberFormat="1" applyFill="1" applyBorder="1" applyAlignment="1" applyProtection="1">
      <alignment horizontal="center"/>
      <protection locked="0"/>
    </xf>
    <xf numFmtId="166" fontId="0" fillId="2" borderId="1" xfId="0" applyNumberFormat="1" applyFill="1" applyBorder="1" applyAlignment="1" applyProtection="1">
      <alignment horizontal="center" wrapText="1"/>
      <protection locked="0"/>
    </xf>
    <xf numFmtId="0" fontId="32" fillId="0" borderId="0" xfId="0" applyFont="1" applyAlignment="1">
      <alignment vertical="top" wrapText="1"/>
    </xf>
    <xf numFmtId="0" fontId="16" fillId="0" borderId="0" xfId="0" applyFont="1" applyAlignment="1">
      <alignment vertical="top"/>
    </xf>
    <xf numFmtId="164" fontId="31" fillId="10" borderId="1" xfId="0" applyNumberFormat="1" applyFont="1" applyFill="1" applyBorder="1" applyAlignment="1" applyProtection="1">
      <alignment horizontal="center"/>
    </xf>
    <xf numFmtId="166" fontId="25" fillId="10" borderId="1" xfId="0" applyNumberFormat="1" applyFont="1" applyFill="1" applyBorder="1" applyAlignment="1" applyProtection="1">
      <alignment horizontal="center"/>
    </xf>
    <xf numFmtId="168" fontId="25" fillId="10" borderId="1" xfId="0" applyNumberFormat="1" applyFont="1" applyFill="1" applyBorder="1" applyAlignment="1" applyProtection="1">
      <alignment horizontal="center"/>
    </xf>
    <xf numFmtId="0" fontId="25" fillId="10" borderId="0" xfId="0" quotePrefix="1" applyFont="1" applyFill="1" applyBorder="1" applyAlignment="1" applyProtection="1">
      <alignment horizontal="center"/>
    </xf>
    <xf numFmtId="0" fontId="0" fillId="0" borderId="1" xfId="0" applyBorder="1" applyProtection="1">
      <protection locked="0"/>
    </xf>
    <xf numFmtId="164" fontId="12" fillId="3" borderId="1" xfId="0" applyNumberFormat="1" applyFont="1" applyFill="1" applyBorder="1" applyAlignment="1" applyProtection="1">
      <alignment horizontal="center"/>
    </xf>
    <xf numFmtId="0" fontId="0" fillId="3" borderId="0" xfId="0" quotePrefix="1" applyFill="1" applyBorder="1" applyAlignment="1" applyProtection="1">
      <alignment horizontal="center"/>
    </xf>
    <xf numFmtId="164" fontId="1" fillId="3" borderId="1" xfId="0" applyNumberFormat="1" applyFont="1" applyFill="1" applyBorder="1" applyAlignment="1" applyProtection="1">
      <alignment horizontal="center"/>
    </xf>
    <xf numFmtId="168" fontId="0" fillId="3" borderId="1" xfId="0" applyNumberFormat="1" applyFill="1" applyBorder="1" applyAlignment="1" applyProtection="1">
      <alignment horizontal="center"/>
    </xf>
    <xf numFmtId="164" fontId="0" fillId="2" borderId="1" xfId="0" applyNumberFormat="1" applyFill="1" applyBorder="1" applyAlignment="1" applyProtection="1">
      <alignment horizontal="center"/>
      <protection locked="0"/>
    </xf>
    <xf numFmtId="0" fontId="0" fillId="3" borderId="0" xfId="0" applyFill="1" applyBorder="1" applyAlignment="1" applyProtection="1">
      <alignment horizontal="center"/>
    </xf>
    <xf numFmtId="166" fontId="0" fillId="3" borderId="1" xfId="0" applyNumberFormat="1" applyFill="1" applyBorder="1" applyAlignment="1" applyProtection="1">
      <alignment horizontal="center"/>
    </xf>
    <xf numFmtId="165" fontId="12" fillId="3" borderId="0" xfId="0" applyNumberFormat="1" applyFont="1" applyFill="1" applyAlignment="1">
      <alignment horizontal="center"/>
    </xf>
    <xf numFmtId="165" fontId="0" fillId="3" borderId="0" xfId="0" applyNumberFormat="1" applyFill="1" applyAlignment="1">
      <alignment horizontal="left" wrapText="1"/>
    </xf>
    <xf numFmtId="0" fontId="1" fillId="3" borderId="0" xfId="0" applyFont="1" applyFill="1" applyAlignment="1">
      <alignment horizontal="center" vertical="center" wrapText="1"/>
    </xf>
    <xf numFmtId="0" fontId="57" fillId="3" borderId="0" xfId="0" applyFont="1" applyFill="1" applyBorder="1" applyAlignment="1">
      <alignment vertical="center" wrapText="1"/>
    </xf>
    <xf numFmtId="0" fontId="58" fillId="3" borderId="0" xfId="0" applyFont="1" applyFill="1" applyBorder="1" applyAlignment="1">
      <alignment vertical="center" wrapText="1"/>
    </xf>
    <xf numFmtId="0" fontId="58" fillId="3" borderId="52" xfId="0" applyFont="1" applyFill="1" applyBorder="1" applyAlignment="1">
      <alignment vertical="center" wrapText="1"/>
    </xf>
    <xf numFmtId="0" fontId="54" fillId="3" borderId="0" xfId="0" applyFont="1" applyFill="1" applyBorder="1" applyAlignment="1">
      <alignment vertical="top" wrapText="1"/>
    </xf>
    <xf numFmtId="165" fontId="52" fillId="3" borderId="39" xfId="0" applyNumberFormat="1" applyFont="1" applyFill="1" applyBorder="1" applyAlignment="1">
      <alignment horizontal="center" vertical="center"/>
    </xf>
    <xf numFmtId="165" fontId="52" fillId="3" borderId="40" xfId="0" applyNumberFormat="1" applyFont="1" applyFill="1" applyBorder="1" applyAlignment="1">
      <alignment horizontal="center" vertical="center"/>
    </xf>
    <xf numFmtId="165" fontId="52" fillId="3" borderId="41" xfId="0" applyNumberFormat="1" applyFont="1" applyFill="1" applyBorder="1" applyAlignment="1">
      <alignment horizontal="center" vertical="center"/>
    </xf>
    <xf numFmtId="165" fontId="52" fillId="3" borderId="42" xfId="0" applyNumberFormat="1" applyFont="1" applyFill="1" applyBorder="1" applyAlignment="1">
      <alignment horizontal="center" vertical="center"/>
    </xf>
    <xf numFmtId="165" fontId="52" fillId="3" borderId="13" xfId="0" applyNumberFormat="1" applyFont="1" applyFill="1" applyBorder="1" applyAlignment="1">
      <alignment horizontal="center" vertical="center"/>
    </xf>
    <xf numFmtId="165" fontId="52" fillId="3" borderId="43" xfId="0" applyNumberFormat="1" applyFont="1" applyFill="1" applyBorder="1" applyAlignment="1">
      <alignment horizontal="center" vertical="center"/>
    </xf>
    <xf numFmtId="0" fontId="55" fillId="3" borderId="47" xfId="0" applyFont="1" applyFill="1" applyBorder="1" applyAlignment="1">
      <alignment vertical="center"/>
    </xf>
    <xf numFmtId="0" fontId="55" fillId="3" borderId="0" xfId="0" applyFont="1" applyFill="1" applyBorder="1" applyAlignment="1">
      <alignment vertical="center"/>
    </xf>
    <xf numFmtId="165" fontId="53" fillId="17" borderId="6" xfId="0" applyNumberFormat="1" applyFont="1" applyFill="1" applyBorder="1" applyAlignment="1" applyProtection="1">
      <alignment horizontal="center" vertical="center"/>
      <protection locked="0"/>
    </xf>
    <xf numFmtId="165" fontId="53" fillId="17" borderId="7" xfId="0" applyNumberFormat="1" applyFont="1" applyFill="1" applyBorder="1" applyAlignment="1" applyProtection="1">
      <alignment horizontal="center" vertical="center"/>
      <protection locked="0"/>
    </xf>
    <xf numFmtId="165" fontId="53" fillId="17" borderId="10" xfId="0" applyNumberFormat="1" applyFont="1" applyFill="1" applyBorder="1" applyAlignment="1" applyProtection="1">
      <alignment horizontal="center" vertical="center"/>
      <protection locked="0"/>
    </xf>
    <xf numFmtId="165" fontId="53" fillId="17" borderId="11" xfId="0" applyNumberFormat="1" applyFont="1" applyFill="1" applyBorder="1" applyAlignment="1" applyProtection="1">
      <alignment horizontal="center" vertical="center"/>
      <protection locked="0"/>
    </xf>
    <xf numFmtId="165" fontId="53" fillId="3" borderId="0" xfId="0" applyNumberFormat="1" applyFont="1" applyFill="1" applyBorder="1" applyAlignment="1">
      <alignment horizontal="left" vertical="center"/>
    </xf>
    <xf numFmtId="0" fontId="53" fillId="3" borderId="0" xfId="0" applyFont="1" applyFill="1" applyBorder="1" applyAlignment="1">
      <alignment horizontal="left" vertical="center"/>
    </xf>
    <xf numFmtId="0" fontId="53" fillId="3" borderId="8" xfId="0" applyFont="1" applyFill="1" applyBorder="1" applyAlignment="1">
      <alignment vertical="center" wrapText="1"/>
    </xf>
    <xf numFmtId="0" fontId="53" fillId="3" borderId="0" xfId="0" applyFont="1" applyFill="1" applyBorder="1" applyAlignment="1">
      <alignment vertical="center" wrapText="1"/>
    </xf>
    <xf numFmtId="0" fontId="53" fillId="3" borderId="9" xfId="0" applyFont="1" applyFill="1" applyBorder="1" applyAlignment="1">
      <alignment vertical="center" wrapText="1"/>
    </xf>
    <xf numFmtId="1" fontId="53" fillId="3" borderId="6" xfId="0" applyNumberFormat="1" applyFont="1" applyFill="1" applyBorder="1" applyAlignment="1">
      <alignment horizontal="center" vertical="center"/>
    </xf>
    <xf numFmtId="0" fontId="53" fillId="3" borderId="7" xfId="0" applyFont="1" applyFill="1" applyBorder="1" applyAlignment="1">
      <alignment horizontal="center" vertical="center"/>
    </xf>
    <xf numFmtId="0" fontId="53" fillId="3" borderId="10" xfId="0" applyFont="1" applyFill="1" applyBorder="1" applyAlignment="1">
      <alignment horizontal="center" vertical="center"/>
    </xf>
    <xf numFmtId="0" fontId="53" fillId="3" borderId="11" xfId="0" applyFont="1" applyFill="1" applyBorder="1" applyAlignment="1">
      <alignment horizontal="center" vertical="center"/>
    </xf>
    <xf numFmtId="165" fontId="53" fillId="3" borderId="0" xfId="0" applyNumberFormat="1" applyFont="1" applyFill="1" applyBorder="1" applyAlignment="1">
      <alignment horizontal="left" vertical="center" wrapText="1"/>
    </xf>
    <xf numFmtId="0" fontId="53" fillId="3" borderId="8" xfId="0" applyFont="1" applyFill="1" applyBorder="1" applyAlignment="1">
      <alignment horizontal="left" vertical="center" wrapText="1"/>
    </xf>
    <xf numFmtId="0" fontId="53" fillId="3" borderId="0" xfId="0" applyFont="1" applyFill="1" applyBorder="1" applyAlignment="1">
      <alignment horizontal="left" vertical="center" wrapText="1"/>
    </xf>
    <xf numFmtId="0" fontId="53" fillId="3" borderId="38" xfId="0" applyFont="1" applyFill="1" applyBorder="1" applyAlignment="1">
      <alignment horizontal="left" vertical="center" wrapText="1"/>
    </xf>
    <xf numFmtId="0" fontId="53" fillId="3" borderId="38" xfId="0" applyFont="1" applyFill="1" applyBorder="1" applyAlignment="1">
      <alignment vertical="center" wrapText="1"/>
    </xf>
    <xf numFmtId="0" fontId="53" fillId="3" borderId="0" xfId="0" applyFont="1" applyFill="1" applyBorder="1" applyAlignment="1">
      <alignment vertical="center"/>
    </xf>
    <xf numFmtId="0" fontId="53" fillId="17" borderId="6" xfId="0" applyFont="1" applyFill="1" applyBorder="1" applyAlignment="1" applyProtection="1">
      <alignment horizontal="center" vertical="center"/>
      <protection locked="0"/>
    </xf>
    <xf numFmtId="0" fontId="53" fillId="17" borderId="7" xfId="0" applyFont="1" applyFill="1" applyBorder="1" applyAlignment="1" applyProtection="1">
      <alignment horizontal="center" vertical="center"/>
      <protection locked="0"/>
    </xf>
    <xf numFmtId="0" fontId="53" fillId="17" borderId="10" xfId="0" applyFont="1" applyFill="1" applyBorder="1" applyAlignment="1" applyProtection="1">
      <alignment horizontal="center" vertical="center"/>
      <protection locked="0"/>
    </xf>
    <xf numFmtId="0" fontId="53" fillId="17" borderId="11" xfId="0" applyFont="1" applyFill="1" applyBorder="1" applyAlignment="1" applyProtection="1">
      <alignment horizontal="center" vertical="center"/>
      <protection locked="0"/>
    </xf>
    <xf numFmtId="1" fontId="53" fillId="3" borderId="7" xfId="0" applyNumberFormat="1" applyFont="1" applyFill="1" applyBorder="1" applyAlignment="1">
      <alignment horizontal="center" vertical="center"/>
    </xf>
    <xf numFmtId="1" fontId="53" fillId="3" borderId="10" xfId="0" applyNumberFormat="1" applyFont="1" applyFill="1" applyBorder="1" applyAlignment="1">
      <alignment horizontal="center" vertical="center"/>
    </xf>
    <xf numFmtId="1" fontId="53" fillId="3" borderId="11" xfId="0" applyNumberFormat="1" applyFont="1" applyFill="1" applyBorder="1" applyAlignment="1">
      <alignment horizontal="center" vertical="center"/>
    </xf>
    <xf numFmtId="0" fontId="48" fillId="0" borderId="14" xfId="0" applyFont="1" applyBorder="1" applyAlignment="1" applyProtection="1">
      <alignment vertical="top" wrapText="1"/>
    </xf>
    <xf numFmtId="0" fontId="48" fillId="0" borderId="0" xfId="0" applyFont="1" applyBorder="1" applyAlignment="1" applyProtection="1">
      <alignment vertical="top" wrapText="1"/>
    </xf>
    <xf numFmtId="0" fontId="5" fillId="0" borderId="0" xfId="0" applyFont="1" applyBorder="1" applyAlignment="1" applyProtection="1">
      <alignment horizontal="center" vertical="center" wrapText="1"/>
    </xf>
    <xf numFmtId="164" fontId="44" fillId="0" borderId="0" xfId="0" applyNumberFormat="1" applyFont="1" applyBorder="1" applyAlignment="1" applyProtection="1">
      <alignment horizontal="right"/>
    </xf>
    <xf numFmtId="164" fontId="47" fillId="0" borderId="0" xfId="0" applyNumberFormat="1" applyFont="1" applyBorder="1" applyAlignment="1" applyProtection="1">
      <alignment horizontal="center" vertical="center"/>
    </xf>
    <xf numFmtId="0" fontId="0" fillId="0" borderId="1" xfId="0" applyBorder="1" applyAlignment="1" applyProtection="1">
      <alignment horizontal="left"/>
      <protection locked="0"/>
    </xf>
    <xf numFmtId="0" fontId="13" fillId="0" borderId="0" xfId="0" applyFont="1" applyBorder="1" applyAlignment="1" applyProtection="1">
      <alignment horizontal="right" wrapText="1"/>
    </xf>
    <xf numFmtId="164" fontId="13" fillId="2" borderId="5" xfId="0" applyNumberFormat="1" applyFont="1" applyFill="1" applyBorder="1" applyAlignment="1" applyProtection="1">
      <alignment horizontal="center"/>
      <protection locked="0"/>
    </xf>
    <xf numFmtId="164" fontId="13" fillId="2" borderId="2" xfId="0" applyNumberFormat="1" applyFont="1" applyFill="1" applyBorder="1" applyAlignment="1" applyProtection="1">
      <alignment horizontal="center"/>
      <protection locked="0"/>
    </xf>
    <xf numFmtId="164" fontId="13" fillId="2" borderId="3" xfId="0" applyNumberFormat="1" applyFont="1" applyFill="1" applyBorder="1" applyAlignment="1" applyProtection="1">
      <alignment horizontal="center"/>
      <protection locked="0"/>
    </xf>
    <xf numFmtId="0" fontId="36" fillId="0" borderId="6" xfId="0" applyFont="1" applyBorder="1" applyAlignment="1" applyProtection="1">
      <alignment horizontal="center" vertical="center"/>
    </xf>
    <xf numFmtId="0" fontId="36" fillId="0" borderId="14" xfId="0" applyFont="1" applyBorder="1" applyAlignment="1" applyProtection="1">
      <alignment horizontal="center" vertical="center"/>
    </xf>
    <xf numFmtId="0" fontId="36" fillId="0" borderId="7" xfId="0" applyFont="1" applyBorder="1" applyAlignment="1" applyProtection="1">
      <alignment horizontal="center" vertical="center"/>
    </xf>
    <xf numFmtId="0" fontId="36" fillId="0" borderId="10" xfId="0" applyFont="1" applyBorder="1" applyAlignment="1" applyProtection="1">
      <alignment horizontal="center" vertical="center"/>
    </xf>
    <xf numFmtId="0" fontId="36" fillId="0" borderId="1" xfId="0" applyFont="1" applyBorder="1" applyAlignment="1" applyProtection="1">
      <alignment horizontal="center" vertical="center"/>
    </xf>
    <xf numFmtId="0" fontId="36" fillId="0" borderId="11" xfId="0" applyFont="1" applyBorder="1" applyAlignment="1" applyProtection="1">
      <alignment horizontal="center" vertical="center"/>
    </xf>
    <xf numFmtId="164" fontId="3" fillId="0" borderId="0" xfId="0" applyNumberFormat="1"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2" fontId="3" fillId="0" borderId="0" xfId="0" applyNumberFormat="1" applyFont="1" applyFill="1" applyBorder="1" applyAlignment="1" applyProtection="1">
      <alignment horizontal="center" vertical="center"/>
    </xf>
    <xf numFmtId="164" fontId="2"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1" fillId="0" borderId="0" xfId="0" applyFont="1" applyFill="1" applyBorder="1" applyAlignment="1" applyProtection="1">
      <alignment horizontal="center"/>
    </xf>
    <xf numFmtId="0" fontId="12" fillId="0" borderId="0" xfId="0" applyFont="1" applyFill="1" applyBorder="1" applyAlignment="1" applyProtection="1">
      <alignment horizontal="center" vertical="center"/>
    </xf>
    <xf numFmtId="164" fontId="4" fillId="0" borderId="0" xfId="0" applyNumberFormat="1" applyFont="1" applyFill="1" applyBorder="1" applyAlignment="1" applyProtection="1">
      <alignment horizontal="center"/>
    </xf>
    <xf numFmtId="0" fontId="0" fillId="0" borderId="14" xfId="0" applyFont="1" applyBorder="1" applyAlignment="1" applyProtection="1">
      <alignment horizontal="center"/>
    </xf>
    <xf numFmtId="164" fontId="2" fillId="0" borderId="2" xfId="0" applyNumberFormat="1" applyFont="1" applyBorder="1" applyAlignment="1" applyProtection="1">
      <alignment horizontal="center" vertical="center"/>
    </xf>
    <xf numFmtId="0" fontId="2" fillId="0" borderId="3" xfId="0" applyFont="1" applyBorder="1" applyAlignment="1" applyProtection="1">
      <alignment horizontal="center" vertical="center"/>
    </xf>
    <xf numFmtId="0" fontId="0" fillId="0" borderId="0" xfId="0" applyFont="1" applyBorder="1" applyAlignment="1" applyProtection="1">
      <alignment horizontal="center"/>
    </xf>
    <xf numFmtId="0" fontId="0" fillId="0" borderId="0" xfId="0" applyFont="1" applyBorder="1" applyAlignment="1" applyProtection="1">
      <alignment horizontal="center" vertical="center"/>
    </xf>
    <xf numFmtId="0" fontId="2" fillId="0" borderId="12" xfId="0" quotePrefix="1" applyFont="1" applyBorder="1" applyAlignment="1" applyProtection="1">
      <alignment horizontal="center" vertical="center"/>
    </xf>
    <xf numFmtId="164" fontId="2" fillId="0" borderId="6" xfId="0" applyNumberFormat="1" applyFont="1" applyBorder="1" applyAlignment="1" applyProtection="1">
      <alignment horizontal="center" vertical="center"/>
    </xf>
    <xf numFmtId="164" fontId="2" fillId="0" borderId="7" xfId="0" applyNumberFormat="1" applyFont="1" applyBorder="1" applyAlignment="1" applyProtection="1">
      <alignment horizontal="center" vertical="center"/>
    </xf>
    <xf numFmtId="164" fontId="2" fillId="0" borderId="10" xfId="0" applyNumberFormat="1" applyFont="1" applyBorder="1" applyAlignment="1" applyProtection="1">
      <alignment horizontal="center" vertical="center"/>
    </xf>
    <xf numFmtId="164" fontId="2" fillId="0" borderId="11" xfId="0" applyNumberFormat="1" applyFont="1" applyBorder="1" applyAlignment="1" applyProtection="1">
      <alignment horizontal="center" vertical="center"/>
    </xf>
    <xf numFmtId="0" fontId="2" fillId="0" borderId="12" xfId="0" applyFont="1" applyBorder="1" applyAlignment="1" applyProtection="1">
      <alignment horizontal="center" vertical="center"/>
    </xf>
    <xf numFmtId="164" fontId="12" fillId="0" borderId="6" xfId="0" applyNumberFormat="1" applyFont="1" applyBorder="1" applyAlignment="1" applyProtection="1">
      <alignment horizontal="center" vertical="center"/>
    </xf>
    <xf numFmtId="0" fontId="12" fillId="0" borderId="14"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10" xfId="0" applyFont="1" applyBorder="1" applyAlignment="1" applyProtection="1">
      <alignment horizontal="center" vertical="center"/>
    </xf>
    <xf numFmtId="0" fontId="12" fillId="0" borderId="1" xfId="0" applyFont="1" applyBorder="1" applyAlignment="1" applyProtection="1">
      <alignment horizontal="center" vertical="center"/>
    </xf>
    <xf numFmtId="0" fontId="12" fillId="0" borderId="11" xfId="0" applyFont="1" applyBorder="1" applyAlignment="1" applyProtection="1">
      <alignment horizontal="center" vertical="center"/>
    </xf>
    <xf numFmtId="164" fontId="2" fillId="2" borderId="6" xfId="0" applyNumberFormat="1" applyFont="1" applyFill="1" applyBorder="1" applyAlignment="1" applyProtection="1">
      <alignment horizontal="center" vertical="center"/>
      <protection locked="0"/>
    </xf>
    <xf numFmtId="164" fontId="2" fillId="2" borderId="14" xfId="0" applyNumberFormat="1" applyFont="1" applyFill="1" applyBorder="1" applyAlignment="1" applyProtection="1">
      <alignment horizontal="center" vertical="center"/>
      <protection locked="0"/>
    </xf>
    <xf numFmtId="164" fontId="2" fillId="2" borderId="7" xfId="0" applyNumberFormat="1" applyFont="1" applyFill="1" applyBorder="1" applyAlignment="1" applyProtection="1">
      <alignment horizontal="center" vertical="center"/>
      <protection locked="0"/>
    </xf>
    <xf numFmtId="164" fontId="2" fillId="2" borderId="10" xfId="0" applyNumberFormat="1" applyFont="1" applyFill="1" applyBorder="1" applyAlignment="1" applyProtection="1">
      <alignment horizontal="center" vertical="center"/>
      <protection locked="0"/>
    </xf>
    <xf numFmtId="164" fontId="2" fillId="2" borderId="1" xfId="0" applyNumberFormat="1" applyFont="1" applyFill="1" applyBorder="1" applyAlignment="1" applyProtection="1">
      <alignment horizontal="center" vertical="center"/>
      <protection locked="0"/>
    </xf>
    <xf numFmtId="164" fontId="2" fillId="2" borderId="11" xfId="0" applyNumberFormat="1" applyFont="1" applyFill="1" applyBorder="1" applyAlignment="1" applyProtection="1">
      <alignment horizontal="center" vertical="center"/>
      <protection locked="0"/>
    </xf>
    <xf numFmtId="10" fontId="2" fillId="0" borderId="50" xfId="0" applyNumberFormat="1" applyFont="1" applyFill="1" applyBorder="1" applyAlignment="1" applyProtection="1">
      <alignment horizontal="center" vertical="center"/>
    </xf>
    <xf numFmtId="10" fontId="2" fillId="0" borderId="51" xfId="0" applyNumberFormat="1" applyFont="1" applyFill="1" applyBorder="1" applyAlignment="1" applyProtection="1">
      <alignment horizontal="center" vertical="center"/>
    </xf>
    <xf numFmtId="164" fontId="36" fillId="0" borderId="6" xfId="0" applyNumberFormat="1" applyFont="1" applyBorder="1" applyAlignment="1" applyProtection="1">
      <alignment horizontal="center" vertical="center"/>
    </xf>
    <xf numFmtId="164" fontId="2" fillId="0" borderId="14" xfId="0" applyNumberFormat="1" applyFont="1" applyBorder="1" applyAlignment="1" applyProtection="1">
      <alignment horizontal="center" vertical="center"/>
    </xf>
    <xf numFmtId="164" fontId="2" fillId="0" borderId="1" xfId="0" applyNumberFormat="1"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11" xfId="0" applyFont="1" applyBorder="1" applyAlignment="1" applyProtection="1">
      <alignment horizontal="center" vertical="center"/>
    </xf>
    <xf numFmtId="10" fontId="2" fillId="0" borderId="50" xfId="0" applyNumberFormat="1" applyFont="1" applyBorder="1" applyAlignment="1" applyProtection="1">
      <alignment horizontal="center" vertical="center"/>
    </xf>
    <xf numFmtId="10" fontId="2" fillId="0" borderId="51" xfId="0" applyNumberFormat="1" applyFont="1" applyBorder="1" applyAlignment="1" applyProtection="1">
      <alignment horizontal="center" vertical="center"/>
    </xf>
    <xf numFmtId="10" fontId="2" fillId="2" borderId="50" xfId="0" applyNumberFormat="1" applyFont="1" applyFill="1" applyBorder="1" applyAlignment="1" applyProtection="1">
      <alignment horizontal="center" vertical="center"/>
      <protection locked="0"/>
    </xf>
    <xf numFmtId="10" fontId="2" fillId="2" borderId="51" xfId="0" applyNumberFormat="1" applyFont="1" applyFill="1" applyBorder="1" applyAlignment="1" applyProtection="1">
      <alignment horizontal="center" vertical="center"/>
      <protection locked="0"/>
    </xf>
    <xf numFmtId="0" fontId="2" fillId="0" borderId="12" xfId="0" applyFont="1" applyBorder="1" applyAlignment="1" applyProtection="1">
      <alignment horizontal="center"/>
    </xf>
    <xf numFmtId="0" fontId="15" fillId="0" borderId="0" xfId="0" applyFont="1" applyBorder="1" applyAlignment="1">
      <alignment vertical="center" wrapText="1"/>
    </xf>
    <xf numFmtId="0" fontId="15" fillId="0" borderId="1" xfId="0" applyFont="1" applyBorder="1" applyAlignment="1">
      <alignment vertical="center" wrapText="1"/>
    </xf>
    <xf numFmtId="0" fontId="15" fillId="0" borderId="0" xfId="0" applyFont="1" applyBorder="1" applyAlignment="1">
      <alignment horizontal="left" vertical="center" wrapText="1"/>
    </xf>
    <xf numFmtId="0" fontId="18" fillId="0" borderId="0" xfId="1"/>
    <xf numFmtId="166" fontId="18" fillId="0" borderId="0" xfId="1" applyNumberFormat="1"/>
    <xf numFmtId="0" fontId="18" fillId="0" borderId="0" xfId="1" applyFill="1"/>
    <xf numFmtId="166" fontId="18" fillId="0" borderId="0" xfId="1" applyNumberFormat="1" applyFill="1"/>
    <xf numFmtId="0" fontId="18" fillId="0" borderId="0" xfId="1" applyFill="1" applyProtection="1"/>
    <xf numFmtId="166" fontId="18" fillId="0" borderId="0" xfId="1" applyNumberFormat="1" applyFill="1" applyProtection="1"/>
    <xf numFmtId="0" fontId="18" fillId="3" borderId="0" xfId="1" applyFill="1" applyProtection="1"/>
    <xf numFmtId="0" fontId="18" fillId="3" borderId="0" xfId="1" applyFill="1"/>
    <xf numFmtId="166" fontId="18" fillId="3" borderId="0" xfId="1" applyNumberFormat="1" applyFill="1"/>
    <xf numFmtId="0" fontId="23" fillId="4" borderId="0" xfId="1" applyFont="1" applyFill="1" applyAlignment="1" applyProtection="1">
      <alignment horizontal="left"/>
    </xf>
    <xf numFmtId="0" fontId="18" fillId="4" borderId="0" xfId="1" applyFill="1" applyProtection="1"/>
    <xf numFmtId="0" fontId="18" fillId="4" borderId="0" xfId="1" applyFill="1"/>
    <xf numFmtId="166" fontId="18" fillId="4" borderId="0" xfId="1" applyNumberFormat="1" applyFill="1" applyProtection="1"/>
    <xf numFmtId="166" fontId="22" fillId="9" borderId="23" xfId="1" applyNumberFormat="1" applyFont="1" applyFill="1" applyBorder="1" applyAlignment="1" applyProtection="1">
      <alignment horizontal="left"/>
    </xf>
    <xf numFmtId="166" fontId="22" fillId="9" borderId="22" xfId="1" applyNumberFormat="1" applyFont="1" applyFill="1" applyBorder="1" applyAlignment="1" applyProtection="1">
      <alignment horizontal="left"/>
    </xf>
    <xf numFmtId="166" fontId="22" fillId="9" borderId="21" xfId="1" applyNumberFormat="1" applyFont="1" applyFill="1" applyBorder="1" applyAlignment="1" applyProtection="1">
      <alignment horizontal="left"/>
    </xf>
    <xf numFmtId="0" fontId="18" fillId="7" borderId="23" xfId="1" applyFill="1" applyBorder="1" applyProtection="1"/>
    <xf numFmtId="0" fontId="18" fillId="7" borderId="22" xfId="1" applyFill="1" applyBorder="1"/>
    <xf numFmtId="166" fontId="18" fillId="7" borderId="22" xfId="1" applyNumberFormat="1" applyFill="1" applyBorder="1"/>
    <xf numFmtId="166" fontId="17" fillId="7" borderId="22" xfId="1" applyNumberFormat="1" applyFont="1" applyFill="1" applyBorder="1" applyAlignment="1" applyProtection="1">
      <alignment horizontal="center"/>
    </xf>
    <xf numFmtId="0" fontId="18" fillId="7" borderId="21" xfId="1" applyFill="1" applyBorder="1"/>
    <xf numFmtId="0" fontId="18" fillId="19" borderId="20" xfId="1" applyFill="1" applyBorder="1" applyAlignment="1" applyProtection="1">
      <alignment horizontal="center"/>
    </xf>
    <xf numFmtId="0" fontId="18" fillId="19" borderId="0" xfId="1" applyFill="1" applyBorder="1" applyAlignment="1" applyProtection="1">
      <alignment horizontal="center"/>
    </xf>
    <xf numFmtId="0" fontId="18" fillId="19" borderId="0" xfId="1" applyFill="1" applyBorder="1"/>
    <xf numFmtId="166" fontId="18" fillId="19" borderId="0" xfId="1" applyNumberFormat="1" applyFill="1" applyBorder="1"/>
    <xf numFmtId="0" fontId="18" fillId="19" borderId="19" xfId="1" applyFill="1" applyBorder="1"/>
    <xf numFmtId="0" fontId="18" fillId="0" borderId="0" xfId="1" applyAlignment="1">
      <alignment vertical="center"/>
    </xf>
    <xf numFmtId="0" fontId="18" fillId="4" borderId="0" xfId="1" applyFill="1" applyAlignment="1" applyProtection="1">
      <alignment vertical="center"/>
    </xf>
    <xf numFmtId="4" fontId="17" fillId="19" borderId="20" xfId="1" applyNumberFormat="1" applyFont="1" applyFill="1" applyBorder="1" applyAlignment="1" applyProtection="1">
      <alignment horizontal="center"/>
    </xf>
    <xf numFmtId="4" fontId="59" fillId="3" borderId="31" xfId="1" applyNumberFormat="1" applyFont="1" applyFill="1" applyBorder="1" applyAlignment="1" applyProtection="1">
      <alignment horizontal="left" vertical="center"/>
    </xf>
    <xf numFmtId="4" fontId="59" fillId="3" borderId="30" xfId="1" applyNumberFormat="1" applyFont="1" applyFill="1" applyBorder="1" applyAlignment="1" applyProtection="1">
      <alignment horizontal="left" vertical="center"/>
    </xf>
    <xf numFmtId="4" fontId="59" fillId="3" borderId="29" xfId="1" applyNumberFormat="1" applyFont="1" applyFill="1" applyBorder="1" applyAlignment="1" applyProtection="1">
      <alignment horizontal="left" vertical="center"/>
    </xf>
    <xf numFmtId="10" fontId="21" fillId="18" borderId="31" xfId="1" applyNumberFormat="1" applyFont="1" applyFill="1" applyBorder="1" applyAlignment="1" applyProtection="1">
      <alignment horizontal="center" vertical="center"/>
    </xf>
    <xf numFmtId="166" fontId="17" fillId="18" borderId="30" xfId="1" applyNumberFormat="1" applyFont="1" applyFill="1" applyBorder="1" applyAlignment="1" applyProtection="1">
      <alignment horizontal="right" vertical="center"/>
    </xf>
    <xf numFmtId="166" fontId="17" fillId="18" borderId="29" xfId="1" applyNumberFormat="1" applyFont="1" applyFill="1" applyBorder="1" applyAlignment="1" applyProtection="1">
      <alignment horizontal="right" vertical="center"/>
    </xf>
    <xf numFmtId="0" fontId="18" fillId="19" borderId="19" xfId="1" applyFill="1" applyBorder="1" applyAlignment="1" applyProtection="1">
      <alignment vertical="center"/>
    </xf>
    <xf numFmtId="4" fontId="59" fillId="3" borderId="20" xfId="1" applyNumberFormat="1" applyFont="1" applyFill="1" applyBorder="1" applyAlignment="1" applyProtection="1">
      <alignment horizontal="left" vertical="center"/>
    </xf>
    <xf numFmtId="4" fontId="59" fillId="3" borderId="0" xfId="1" applyNumberFormat="1" applyFont="1" applyFill="1" applyBorder="1" applyAlignment="1" applyProtection="1">
      <alignment horizontal="left" vertical="center"/>
    </xf>
    <xf numFmtId="4" fontId="59" fillId="3" borderId="19" xfId="1" applyNumberFormat="1" applyFont="1" applyFill="1" applyBorder="1" applyAlignment="1" applyProtection="1">
      <alignment horizontal="left" vertical="center"/>
    </xf>
    <xf numFmtId="44" fontId="21" fillId="18" borderId="20" xfId="1" applyNumberFormat="1" applyFont="1" applyFill="1" applyBorder="1" applyAlignment="1" applyProtection="1">
      <alignment vertical="center"/>
    </xf>
    <xf numFmtId="166" fontId="17" fillId="18" borderId="0" xfId="1" applyNumberFormat="1" applyFont="1" applyFill="1" applyBorder="1" applyAlignment="1" applyProtection="1">
      <alignment horizontal="right" vertical="center"/>
    </xf>
    <xf numFmtId="166" fontId="17" fillId="18" borderId="19" xfId="1" applyNumberFormat="1" applyFont="1" applyFill="1" applyBorder="1" applyAlignment="1" applyProtection="1">
      <alignment horizontal="right" vertical="center"/>
    </xf>
    <xf numFmtId="0" fontId="18" fillId="19" borderId="19" xfId="1" applyFill="1" applyBorder="1" applyAlignment="1">
      <alignment vertical="center"/>
    </xf>
    <xf numFmtId="4" fontId="59" fillId="3" borderId="26" xfId="1" applyNumberFormat="1" applyFont="1" applyFill="1" applyBorder="1" applyAlignment="1" applyProtection="1">
      <alignment horizontal="left" vertical="center"/>
    </xf>
    <xf numFmtId="4" fontId="59" fillId="3" borderId="25" xfId="1" applyNumberFormat="1" applyFont="1" applyFill="1" applyBorder="1" applyAlignment="1" applyProtection="1">
      <alignment horizontal="left" vertical="center"/>
    </xf>
    <xf numFmtId="4" fontId="59" fillId="3" borderId="24" xfId="1" applyNumberFormat="1" applyFont="1" applyFill="1" applyBorder="1" applyAlignment="1" applyProtection="1">
      <alignment horizontal="left" vertical="center"/>
    </xf>
    <xf numFmtId="44" fontId="18" fillId="18" borderId="26" xfId="1" applyNumberFormat="1" applyFill="1" applyBorder="1" applyAlignment="1" applyProtection="1">
      <alignment vertical="center"/>
    </xf>
    <xf numFmtId="166" fontId="17" fillId="18" borderId="25" xfId="1" applyNumberFormat="1" applyFont="1" applyFill="1" applyBorder="1" applyAlignment="1" applyProtection="1">
      <alignment horizontal="right" vertical="center"/>
    </xf>
    <xf numFmtId="166" fontId="17" fillId="18" borderId="24" xfId="1" applyNumberFormat="1" applyFont="1" applyFill="1" applyBorder="1" applyAlignment="1" applyProtection="1">
      <alignment horizontal="right" vertical="center"/>
    </xf>
    <xf numFmtId="0" fontId="62" fillId="19" borderId="0" xfId="1" applyFont="1" applyFill="1" applyBorder="1" applyAlignment="1" applyProtection="1">
      <alignment horizontal="center"/>
    </xf>
    <xf numFmtId="166" fontId="63" fillId="19" borderId="0" xfId="1" applyNumberFormat="1" applyFont="1" applyFill="1" applyBorder="1" applyProtection="1"/>
    <xf numFmtId="0" fontId="18" fillId="19" borderId="0" xfId="1" applyFill="1" applyBorder="1" applyProtection="1"/>
    <xf numFmtId="0" fontId="18" fillId="19" borderId="19" xfId="1" applyFill="1" applyBorder="1" applyProtection="1"/>
    <xf numFmtId="164" fontId="64" fillId="8" borderId="18" xfId="1" applyNumberFormat="1" applyFont="1" applyFill="1" applyBorder="1" applyAlignment="1" applyProtection="1">
      <alignment horizontal="right" vertical="center"/>
      <protection locked="0"/>
    </xf>
    <xf numFmtId="0" fontId="20" fillId="6" borderId="32" xfId="1" applyFont="1" applyFill="1" applyBorder="1" applyAlignment="1" applyProtection="1">
      <alignment horizontal="right" vertical="center"/>
    </xf>
    <xf numFmtId="0" fontId="20" fillId="6" borderId="30" xfId="1" applyFont="1" applyFill="1" applyBorder="1" applyAlignment="1" applyProtection="1">
      <alignment horizontal="right" vertical="center"/>
    </xf>
    <xf numFmtId="0" fontId="20" fillId="6" borderId="29" xfId="1" applyFont="1" applyFill="1" applyBorder="1" applyAlignment="1" applyProtection="1">
      <alignment horizontal="right" vertical="center"/>
    </xf>
    <xf numFmtId="164" fontId="64" fillId="8" borderId="28" xfId="1" applyNumberFormat="1" applyFont="1" applyFill="1" applyBorder="1" applyAlignment="1" applyProtection="1">
      <alignment horizontal="right" vertical="center"/>
      <protection locked="0"/>
    </xf>
    <xf numFmtId="0" fontId="20" fillId="6" borderId="27" xfId="1" applyFont="1" applyFill="1" applyBorder="1" applyAlignment="1" applyProtection="1">
      <alignment horizontal="right" vertical="center"/>
    </xf>
    <xf numFmtId="0" fontId="20" fillId="6" borderId="0" xfId="1" applyFont="1" applyFill="1" applyBorder="1" applyAlignment="1" applyProtection="1">
      <alignment horizontal="right" vertical="center"/>
    </xf>
    <xf numFmtId="0" fontId="20" fillId="6" borderId="19" xfId="1" applyFont="1" applyFill="1" applyBorder="1" applyAlignment="1" applyProtection="1">
      <alignment horizontal="right" vertical="center"/>
    </xf>
    <xf numFmtId="4" fontId="17" fillId="19" borderId="0" xfId="1" applyNumberFormat="1" applyFont="1" applyFill="1" applyBorder="1" applyAlignment="1" applyProtection="1">
      <alignment horizontal="center" vertical="center"/>
    </xf>
    <xf numFmtId="0" fontId="19" fillId="6" borderId="23" xfId="1" applyFont="1" applyFill="1" applyBorder="1" applyAlignment="1" applyProtection="1">
      <alignment horizontal="center" vertical="center"/>
    </xf>
    <xf numFmtId="0" fontId="19" fillId="6" borderId="22" xfId="1" applyFont="1" applyFill="1" applyBorder="1" applyAlignment="1" applyProtection="1">
      <alignment horizontal="center" vertical="center"/>
    </xf>
    <xf numFmtId="0" fontId="19" fillId="6" borderId="21" xfId="1" applyFont="1" applyFill="1" applyBorder="1" applyAlignment="1" applyProtection="1">
      <alignment horizontal="center" vertical="center"/>
    </xf>
    <xf numFmtId="0" fontId="17" fillId="19" borderId="0" xfId="1" applyFont="1" applyFill="1" applyBorder="1" applyAlignment="1" applyProtection="1">
      <alignment horizontal="center"/>
    </xf>
    <xf numFmtId="166" fontId="18" fillId="19" borderId="0" xfId="1" applyNumberFormat="1" applyFill="1" applyBorder="1" applyProtection="1"/>
    <xf numFmtId="0" fontId="65" fillId="5" borderId="26" xfId="1" applyFont="1" applyFill="1" applyBorder="1" applyAlignment="1" applyProtection="1">
      <alignment horizontal="center"/>
    </xf>
    <xf numFmtId="0" fontId="65" fillId="5" borderId="25" xfId="1" applyFont="1" applyFill="1" applyBorder="1" applyAlignment="1" applyProtection="1">
      <alignment horizontal="center"/>
    </xf>
    <xf numFmtId="0" fontId="65" fillId="5" borderId="24" xfId="1" applyFont="1" applyFill="1" applyBorder="1" applyAlignment="1" applyProtection="1">
      <alignment horizontal="center"/>
    </xf>
    <xf numFmtId="4" fontId="66" fillId="20" borderId="23" xfId="1" applyNumberFormat="1" applyFont="1" applyFill="1" applyBorder="1" applyAlignment="1" applyProtection="1">
      <alignment horizontal="center"/>
    </xf>
    <xf numFmtId="4" fontId="66" fillId="20" borderId="22" xfId="1" applyNumberFormat="1" applyFont="1" applyFill="1" applyBorder="1" applyAlignment="1" applyProtection="1">
      <alignment horizontal="center"/>
    </xf>
    <xf numFmtId="4" fontId="66" fillId="20" borderId="21" xfId="1" applyNumberFormat="1" applyFont="1" applyFill="1" applyBorder="1" applyAlignment="1" applyProtection="1">
      <alignment horizontal="center"/>
    </xf>
    <xf numFmtId="0" fontId="18" fillId="3" borderId="23" xfId="1" applyFill="1" applyBorder="1" applyAlignment="1" applyProtection="1">
      <alignment horizontal="center"/>
    </xf>
    <xf numFmtId="0" fontId="18" fillId="3" borderId="22" xfId="1" applyFill="1" applyBorder="1" applyAlignment="1" applyProtection="1">
      <alignment horizontal="center"/>
    </xf>
    <xf numFmtId="0" fontId="18" fillId="3" borderId="21" xfId="1" applyFill="1" applyBorder="1" applyAlignment="1" applyProtection="1">
      <alignment horizontal="center"/>
    </xf>
    <xf numFmtId="0" fontId="18" fillId="7" borderId="23" xfId="1" applyFill="1" applyBorder="1" applyAlignment="1" applyProtection="1">
      <alignment horizontal="center"/>
    </xf>
    <xf numFmtId="0" fontId="18" fillId="7" borderId="22" xfId="1" applyFill="1" applyBorder="1" applyAlignment="1" applyProtection="1">
      <alignment horizontal="center"/>
    </xf>
    <xf numFmtId="0" fontId="18" fillId="7" borderId="21" xfId="1" applyFill="1" applyBorder="1" applyAlignment="1" applyProtection="1">
      <alignment horizontal="center"/>
    </xf>
    <xf numFmtId="4" fontId="18" fillId="5" borderId="20" xfId="1" applyNumberFormat="1" applyFill="1" applyBorder="1" applyAlignment="1" applyProtection="1">
      <alignment horizontal="center"/>
    </xf>
    <xf numFmtId="0" fontId="18" fillId="5" borderId="0" xfId="1" applyFill="1" applyBorder="1" applyProtection="1"/>
    <xf numFmtId="0" fontId="17" fillId="5" borderId="0" xfId="1" applyFont="1" applyFill="1" applyBorder="1" applyAlignment="1" applyProtection="1">
      <alignment horizontal="center"/>
    </xf>
    <xf numFmtId="166" fontId="18" fillId="5" borderId="0" xfId="1" applyNumberFormat="1" applyFill="1" applyBorder="1" applyProtection="1"/>
    <xf numFmtId="0" fontId="18" fillId="5" borderId="19" xfId="1" applyFill="1" applyBorder="1" applyProtection="1"/>
    <xf numFmtId="0" fontId="18" fillId="5" borderId="20" xfId="1" applyFill="1" applyBorder="1" applyAlignment="1" applyProtection="1">
      <alignment vertical="center"/>
    </xf>
    <xf numFmtId="44" fontId="21" fillId="18" borderId="31" xfId="1" applyNumberFormat="1" applyFont="1" applyFill="1" applyBorder="1" applyAlignment="1" applyProtection="1">
      <alignment vertical="center"/>
    </xf>
    <xf numFmtId="0" fontId="17" fillId="18" borderId="30" xfId="1" applyFont="1" applyFill="1" applyBorder="1" applyAlignment="1" applyProtection="1">
      <alignment horizontal="right" vertical="center"/>
    </xf>
    <xf numFmtId="0" fontId="17" fillId="18" borderId="29" xfId="1" applyFont="1" applyFill="1" applyBorder="1" applyAlignment="1" applyProtection="1">
      <alignment horizontal="right" vertical="center"/>
    </xf>
    <xf numFmtId="0" fontId="18" fillId="5" borderId="19" xfId="1" applyFill="1" applyBorder="1" applyAlignment="1" applyProtection="1">
      <alignment vertical="center"/>
    </xf>
    <xf numFmtId="44" fontId="21" fillId="18" borderId="56" xfId="1" applyNumberFormat="1" applyFont="1" applyFill="1" applyBorder="1" applyAlignment="1" applyProtection="1">
      <alignment vertical="center"/>
    </xf>
    <xf numFmtId="0" fontId="17" fillId="18" borderId="4" xfId="1" applyFont="1" applyFill="1" applyBorder="1" applyAlignment="1" applyProtection="1">
      <alignment horizontal="right" vertical="center"/>
    </xf>
    <xf numFmtId="0" fontId="17" fillId="18" borderId="57" xfId="1" applyFont="1" applyFill="1" applyBorder="1" applyAlignment="1" applyProtection="1">
      <alignment horizontal="right" vertical="center"/>
    </xf>
    <xf numFmtId="0" fontId="17" fillId="18" borderId="0" xfId="1" applyFont="1" applyFill="1" applyBorder="1" applyAlignment="1" applyProtection="1">
      <alignment horizontal="right" vertical="center"/>
    </xf>
    <xf numFmtId="0" fontId="17" fillId="18" borderId="19" xfId="1" applyFont="1" applyFill="1" applyBorder="1" applyAlignment="1" applyProtection="1">
      <alignment horizontal="right" vertical="center"/>
    </xf>
    <xf numFmtId="44" fontId="67" fillId="18" borderId="20" xfId="1" applyNumberFormat="1" applyFont="1" applyFill="1" applyBorder="1" applyAlignment="1" applyProtection="1">
      <alignment vertical="center"/>
    </xf>
    <xf numFmtId="0" fontId="68" fillId="18" borderId="0" xfId="1" applyFont="1" applyFill="1" applyBorder="1" applyAlignment="1" applyProtection="1">
      <alignment horizontal="right" vertical="center"/>
    </xf>
    <xf numFmtId="0" fontId="68" fillId="18" borderId="19" xfId="1" applyFont="1" applyFill="1" applyBorder="1" applyAlignment="1" applyProtection="1">
      <alignment horizontal="right" vertical="center"/>
    </xf>
    <xf numFmtId="0" fontId="17" fillId="18" borderId="25" xfId="1" applyFont="1" applyFill="1" applyBorder="1" applyAlignment="1" applyProtection="1">
      <alignment horizontal="right" vertical="center"/>
    </xf>
    <xf numFmtId="0" fontId="17" fillId="18" borderId="24" xfId="1" applyFont="1" applyFill="1" applyBorder="1" applyAlignment="1" applyProtection="1">
      <alignment horizontal="right" vertical="center"/>
    </xf>
    <xf numFmtId="0" fontId="20" fillId="5" borderId="0" xfId="1" applyFont="1" applyFill="1" applyBorder="1" applyAlignment="1" applyProtection="1">
      <alignment horizontal="right" vertical="center"/>
    </xf>
    <xf numFmtId="0" fontId="18" fillId="5" borderId="0" xfId="1" applyFill="1" applyBorder="1" applyAlignment="1" applyProtection="1">
      <alignment vertical="center"/>
    </xf>
    <xf numFmtId="10" fontId="64" fillId="6" borderId="33" xfId="1" applyNumberFormat="1" applyFont="1" applyFill="1" applyBorder="1" applyAlignment="1" applyProtection="1">
      <alignment vertical="center"/>
      <protection locked="0"/>
    </xf>
    <xf numFmtId="164" fontId="64" fillId="6" borderId="28" xfId="1" applyNumberFormat="1" applyFont="1" applyFill="1" applyBorder="1" applyAlignment="1" applyProtection="1">
      <alignment vertical="center"/>
      <protection locked="0"/>
    </xf>
    <xf numFmtId="0" fontId="18" fillId="5" borderId="20" xfId="1" applyFill="1" applyBorder="1" applyAlignment="1" applyProtection="1">
      <alignment horizontal="center"/>
    </xf>
    <xf numFmtId="2" fontId="18" fillId="5" borderId="0" xfId="1" applyNumberFormat="1" applyFill="1" applyBorder="1" applyAlignment="1" applyProtection="1">
      <alignment horizontal="center"/>
    </xf>
    <xf numFmtId="3" fontId="18" fillId="5" borderId="0" xfId="1" applyNumberFormat="1" applyFill="1" applyBorder="1" applyAlignment="1" applyProtection="1">
      <alignment horizontal="center"/>
    </xf>
    <xf numFmtId="166" fontId="18" fillId="5" borderId="0" xfId="1" applyNumberFormat="1" applyFill="1" applyBorder="1" applyAlignment="1" applyProtection="1">
      <alignment horizontal="center"/>
    </xf>
    <xf numFmtId="164" fontId="18" fillId="4" borderId="23" xfId="1" applyNumberFormat="1" applyFont="1" applyFill="1" applyBorder="1" applyAlignment="1" applyProtection="1">
      <alignment horizontal="center"/>
    </xf>
    <xf numFmtId="164" fontId="18" fillId="4" borderId="58" xfId="1" applyNumberFormat="1" applyFont="1" applyFill="1" applyBorder="1" applyAlignment="1" applyProtection="1">
      <alignment horizontal="center"/>
    </xf>
    <xf numFmtId="3" fontId="18" fillId="4" borderId="17" xfId="1" applyNumberFormat="1" applyFont="1" applyFill="1" applyBorder="1" applyAlignment="1" applyProtection="1">
      <alignment horizontal="center"/>
    </xf>
    <xf numFmtId="164" fontId="18" fillId="4" borderId="59" xfId="1" applyNumberFormat="1" applyFont="1" applyFill="1" applyBorder="1" applyAlignment="1" applyProtection="1">
      <alignment horizontal="center"/>
    </xf>
    <xf numFmtId="164" fontId="18" fillId="4" borderId="58" xfId="1" applyNumberFormat="1" applyFont="1" applyFill="1" applyBorder="1" applyAlignment="1" applyProtection="1">
      <alignment horizontal="center"/>
    </xf>
    <xf numFmtId="167" fontId="18" fillId="4" borderId="17" xfId="1" applyNumberFormat="1" applyFont="1" applyFill="1" applyBorder="1" applyAlignment="1" applyProtection="1">
      <alignment horizontal="center"/>
    </xf>
    <xf numFmtId="10" fontId="18" fillId="4" borderId="17" xfId="1" applyNumberFormat="1" applyFont="1" applyFill="1" applyBorder="1" applyAlignment="1" applyProtection="1">
      <alignment horizontal="center"/>
    </xf>
    <xf numFmtId="164" fontId="18" fillId="4" borderId="60" xfId="1" applyNumberFormat="1" applyFont="1" applyFill="1" applyBorder="1" applyAlignment="1" applyProtection="1">
      <alignment horizontal="center"/>
    </xf>
    <xf numFmtId="164" fontId="18" fillId="4" borderId="21" xfId="1" applyNumberFormat="1" applyFont="1" applyFill="1" applyBorder="1" applyAlignment="1" applyProtection="1">
      <alignment horizontal="center"/>
    </xf>
    <xf numFmtId="4" fontId="18" fillId="4" borderId="0" xfId="1" applyNumberFormat="1" applyFill="1" applyProtection="1"/>
    <xf numFmtId="4" fontId="17" fillId="4" borderId="31" xfId="1" applyNumberFormat="1" applyFont="1" applyFill="1" applyBorder="1" applyAlignment="1" applyProtection="1">
      <alignment horizontal="center" wrapText="1"/>
    </xf>
    <xf numFmtId="4" fontId="17" fillId="4" borderId="61" xfId="1" applyNumberFormat="1" applyFont="1" applyFill="1" applyBorder="1" applyAlignment="1" applyProtection="1">
      <alignment horizontal="center" wrapText="1"/>
    </xf>
    <xf numFmtId="0" fontId="17" fillId="4" borderId="17" xfId="1" applyFont="1" applyFill="1" applyBorder="1" applyAlignment="1" applyProtection="1">
      <alignment horizontal="center" wrapText="1"/>
    </xf>
    <xf numFmtId="0" fontId="17" fillId="4" borderId="61" xfId="1" applyFont="1" applyFill="1" applyBorder="1" applyAlignment="1" applyProtection="1">
      <alignment horizontal="center" wrapText="1"/>
    </xf>
    <xf numFmtId="166" fontId="17" fillId="4" borderId="17" xfId="1" applyNumberFormat="1" applyFont="1" applyFill="1" applyBorder="1" applyAlignment="1" applyProtection="1">
      <alignment horizontal="center" wrapText="1"/>
    </xf>
    <xf numFmtId="0" fontId="17" fillId="4" borderId="32" xfId="1" applyFont="1" applyFill="1" applyBorder="1" applyAlignment="1" applyProtection="1">
      <alignment horizontal="center" wrapText="1"/>
    </xf>
    <xf numFmtId="0" fontId="17" fillId="4" borderId="29" xfId="1" applyFont="1" applyFill="1" applyBorder="1" applyAlignment="1" applyProtection="1">
      <alignment horizontal="center" wrapText="1"/>
    </xf>
    <xf numFmtId="4" fontId="17" fillId="4" borderId="26" xfId="1" applyNumberFormat="1" applyFont="1" applyFill="1" applyBorder="1" applyAlignment="1" applyProtection="1">
      <alignment horizontal="center"/>
    </xf>
    <xf numFmtId="4" fontId="17" fillId="4" borderId="62" xfId="1" applyNumberFormat="1" applyFont="1" applyFill="1" applyBorder="1" applyAlignment="1" applyProtection="1">
      <alignment horizontal="center"/>
    </xf>
    <xf numFmtId="0" fontId="17" fillId="4" borderId="16" xfId="1" applyFont="1" applyFill="1" applyBorder="1" applyAlignment="1" applyProtection="1">
      <alignment horizontal="center"/>
    </xf>
    <xf numFmtId="166" fontId="17" fillId="4" borderId="62" xfId="1" applyNumberFormat="1" applyFont="1" applyFill="1" applyBorder="1" applyAlignment="1" applyProtection="1">
      <alignment horizontal="center"/>
    </xf>
    <xf numFmtId="166" fontId="17" fillId="4" borderId="16" xfId="1" applyNumberFormat="1" applyFont="1" applyFill="1" applyBorder="1" applyAlignment="1" applyProtection="1">
      <alignment horizontal="center"/>
    </xf>
    <xf numFmtId="0" fontId="17" fillId="4" borderId="63" xfId="1" applyFont="1" applyFill="1" applyBorder="1" applyAlignment="1" applyProtection="1">
      <alignment horizontal="center"/>
    </xf>
    <xf numFmtId="0" fontId="17" fillId="4" borderId="24" xfId="1" applyFont="1" applyFill="1" applyBorder="1" applyAlignment="1" applyProtection="1">
      <alignment horizontal="center"/>
    </xf>
    <xf numFmtId="0" fontId="65" fillId="5" borderId="23" xfId="1" applyFont="1" applyFill="1" applyBorder="1" applyAlignment="1" applyProtection="1">
      <alignment horizontal="center"/>
    </xf>
    <xf numFmtId="0" fontId="65" fillId="5" borderId="22" xfId="1" applyFont="1" applyFill="1" applyBorder="1" applyAlignment="1" applyProtection="1">
      <alignment horizontal="center"/>
    </xf>
    <xf numFmtId="0" fontId="65" fillId="5" borderId="21" xfId="1" applyFont="1" applyFill="1" applyBorder="1" applyAlignment="1" applyProtection="1">
      <alignment horizontal="center"/>
    </xf>
    <xf numFmtId="4" fontId="24" fillId="3" borderId="23" xfId="1" applyNumberFormat="1" applyFont="1" applyFill="1" applyBorder="1" applyAlignment="1" applyProtection="1">
      <alignment horizontal="center"/>
    </xf>
    <xf numFmtId="4" fontId="24" fillId="3" borderId="22" xfId="1" applyNumberFormat="1" applyFont="1" applyFill="1" applyBorder="1" applyAlignment="1" applyProtection="1">
      <alignment horizontal="center"/>
    </xf>
    <xf numFmtId="4" fontId="24" fillId="3" borderId="21" xfId="1" applyNumberFormat="1" applyFont="1" applyFill="1" applyBorder="1" applyAlignment="1" applyProtection="1">
      <alignment horizontal="center"/>
    </xf>
    <xf numFmtId="4" fontId="24" fillId="7" borderId="23" xfId="1" applyNumberFormat="1" applyFont="1" applyFill="1" applyBorder="1" applyAlignment="1" applyProtection="1">
      <alignment horizontal="center"/>
    </xf>
    <xf numFmtId="4" fontId="24" fillId="7" borderId="22" xfId="1" applyNumberFormat="1" applyFont="1" applyFill="1" applyBorder="1" applyAlignment="1" applyProtection="1">
      <alignment horizontal="center"/>
    </xf>
    <xf numFmtId="4" fontId="24" fillId="7" borderId="21" xfId="1" applyNumberFormat="1" applyFont="1" applyFill="1" applyBorder="1" applyAlignment="1" applyProtection="1">
      <alignment horizontal="center"/>
    </xf>
    <xf numFmtId="166" fontId="22" fillId="9" borderId="31" xfId="1" applyNumberFormat="1" applyFont="1" applyFill="1" applyBorder="1" applyAlignment="1" applyProtection="1"/>
    <xf numFmtId="166" fontId="22" fillId="9" borderId="30" xfId="1" applyNumberFormat="1" applyFont="1" applyFill="1" applyBorder="1" applyAlignment="1" applyProtection="1"/>
    <xf numFmtId="166" fontId="70" fillId="9" borderId="30" xfId="4" applyNumberFormat="1" applyFont="1" applyFill="1" applyBorder="1" applyAlignment="1" applyProtection="1">
      <alignment horizontal="left"/>
      <protection locked="0"/>
    </xf>
    <xf numFmtId="166" fontId="22" fillId="9" borderId="22" xfId="1" applyNumberFormat="1" applyFont="1" applyFill="1" applyBorder="1" applyAlignment="1" applyProtection="1">
      <alignment horizontal="right"/>
    </xf>
    <xf numFmtId="166" fontId="22" fillId="9" borderId="21" xfId="1" applyNumberFormat="1" applyFont="1" applyFill="1" applyBorder="1" applyAlignment="1" applyProtection="1">
      <alignment horizontal="right"/>
    </xf>
    <xf numFmtId="10" fontId="21" fillId="21" borderId="31" xfId="1" applyNumberFormat="1" applyFont="1" applyFill="1" applyBorder="1" applyAlignment="1" applyProtection="1">
      <alignment horizontal="center" vertical="center"/>
    </xf>
    <xf numFmtId="166" fontId="17" fillId="21" borderId="30" xfId="1" applyNumberFormat="1" applyFont="1" applyFill="1" applyBorder="1" applyAlignment="1" applyProtection="1">
      <alignment horizontal="right" vertical="center"/>
    </xf>
    <xf numFmtId="166" fontId="17" fillId="21" borderId="29" xfId="1" applyNumberFormat="1" applyFont="1" applyFill="1" applyBorder="1" applyAlignment="1" applyProtection="1">
      <alignment horizontal="right" vertical="center"/>
    </xf>
    <xf numFmtId="44" fontId="71" fillId="21" borderId="20" xfId="1" applyNumberFormat="1" applyFont="1" applyFill="1" applyBorder="1" applyAlignment="1" applyProtection="1">
      <alignment vertical="center"/>
    </xf>
    <xf numFmtId="166" fontId="17" fillId="21" borderId="0" xfId="1" applyNumberFormat="1" applyFont="1" applyFill="1" applyBorder="1" applyAlignment="1" applyProtection="1">
      <alignment horizontal="right" vertical="center"/>
    </xf>
    <xf numFmtId="166" fontId="17" fillId="21" borderId="19" xfId="1" applyNumberFormat="1" applyFont="1" applyFill="1" applyBorder="1" applyAlignment="1" applyProtection="1">
      <alignment horizontal="right" vertical="center"/>
    </xf>
    <xf numFmtId="44" fontId="18" fillId="21" borderId="26" xfId="1" applyNumberFormat="1" applyFont="1" applyFill="1" applyBorder="1" applyAlignment="1" applyProtection="1">
      <alignment vertical="center"/>
    </xf>
    <xf numFmtId="166" fontId="17" fillId="21" borderId="25" xfId="1" applyNumberFormat="1" applyFont="1" applyFill="1" applyBorder="1" applyAlignment="1" applyProtection="1">
      <alignment horizontal="right" vertical="center"/>
    </xf>
    <xf numFmtId="166" fontId="17" fillId="21" borderId="24" xfId="1" applyNumberFormat="1" applyFont="1" applyFill="1" applyBorder="1" applyAlignment="1" applyProtection="1">
      <alignment horizontal="right" vertical="center"/>
    </xf>
    <xf numFmtId="4" fontId="66" fillId="22" borderId="23" xfId="1" applyNumberFormat="1" applyFont="1" applyFill="1" applyBorder="1" applyAlignment="1" applyProtection="1">
      <alignment horizontal="center"/>
    </xf>
    <xf numFmtId="4" fontId="66" fillId="22" borderId="22" xfId="1" applyNumberFormat="1" applyFont="1" applyFill="1" applyBorder="1" applyAlignment="1" applyProtection="1">
      <alignment horizontal="center"/>
    </xf>
    <xf numFmtId="4" fontId="66" fillId="22" borderId="21" xfId="1" applyNumberFormat="1" applyFont="1" applyFill="1" applyBorder="1" applyAlignment="1" applyProtection="1">
      <alignment horizontal="center"/>
    </xf>
    <xf numFmtId="44" fontId="21" fillId="21" borderId="31" xfId="1" applyNumberFormat="1" applyFont="1" applyFill="1" applyBorder="1" applyAlignment="1" applyProtection="1">
      <alignment vertical="center"/>
    </xf>
    <xf numFmtId="0" fontId="17" fillId="21" borderId="30" xfId="1" applyFont="1" applyFill="1" applyBorder="1" applyAlignment="1" applyProtection="1">
      <alignment horizontal="right" vertical="center"/>
    </xf>
    <xf numFmtId="0" fontId="17" fillId="21" borderId="29" xfId="1" applyFont="1" applyFill="1" applyBorder="1" applyAlignment="1" applyProtection="1">
      <alignment horizontal="right" vertical="center"/>
    </xf>
    <xf numFmtId="44" fontId="21" fillId="21" borderId="20" xfId="1" applyNumberFormat="1" applyFont="1" applyFill="1" applyBorder="1" applyAlignment="1" applyProtection="1">
      <alignment vertical="center"/>
    </xf>
    <xf numFmtId="0" fontId="17" fillId="21" borderId="0" xfId="1" applyFont="1" applyFill="1" applyBorder="1" applyAlignment="1" applyProtection="1">
      <alignment horizontal="right" vertical="center"/>
    </xf>
    <xf numFmtId="0" fontId="17" fillId="21" borderId="19" xfId="1" applyFont="1" applyFill="1" applyBorder="1" applyAlignment="1" applyProtection="1">
      <alignment horizontal="right" vertical="center"/>
    </xf>
    <xf numFmtId="44" fontId="72" fillId="21" borderId="20" xfId="1" applyNumberFormat="1" applyFont="1" applyFill="1" applyBorder="1" applyAlignment="1" applyProtection="1">
      <alignment vertical="center"/>
    </xf>
    <xf numFmtId="0" fontId="68" fillId="21" borderId="0" xfId="1" applyFont="1" applyFill="1" applyBorder="1" applyAlignment="1" applyProtection="1">
      <alignment horizontal="right" vertical="center"/>
    </xf>
    <xf numFmtId="0" fontId="68" fillId="21" borderId="19" xfId="1" applyFont="1" applyFill="1" applyBorder="1" applyAlignment="1" applyProtection="1">
      <alignment horizontal="right" vertical="center"/>
    </xf>
    <xf numFmtId="0" fontId="17" fillId="21" borderId="25" xfId="1" applyFont="1" applyFill="1" applyBorder="1" applyAlignment="1" applyProtection="1">
      <alignment horizontal="right" vertical="center"/>
    </xf>
    <xf numFmtId="0" fontId="17" fillId="21" borderId="24" xfId="1" applyFont="1" applyFill="1" applyBorder="1" applyAlignment="1" applyProtection="1">
      <alignment horizontal="right" vertical="center"/>
    </xf>
  </cellXfs>
  <cellStyles count="5">
    <cellStyle name="Currency 2" xfId="2" xr:uid="{00000000-0005-0000-0000-000000000000}"/>
    <cellStyle name="Hyperlink" xfId="4" builtinId="8"/>
    <cellStyle name="Normal" xfId="0" builtinId="0"/>
    <cellStyle name="Normal 2" xfId="1" xr:uid="{00000000-0005-0000-0000-000002000000}"/>
    <cellStyle name="Percent 2" xfId="3" xr:uid="{00000000-0005-0000-0000-000003000000}"/>
  </cellStyles>
  <dxfs count="0"/>
  <tableStyles count="0" defaultTableStyle="TableStyleMedium9" defaultPivotStyle="PivotStyleLight16"/>
  <colors>
    <mruColors>
      <color rgb="FFFB2174"/>
      <color rgb="FFFFFF66"/>
      <color rgb="FFFF3737"/>
      <color rgb="FF52C0DA"/>
      <color rgb="FF9966FF"/>
      <color rgb="FFCD7775"/>
      <color rgb="FFC76765"/>
      <color rgb="FF956C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123825</xdr:colOff>
      <xdr:row>4</xdr:row>
      <xdr:rowOff>9524</xdr:rowOff>
    </xdr:from>
    <xdr:to>
      <xdr:col>5</xdr:col>
      <xdr:colOff>123825</xdr:colOff>
      <xdr:row>6</xdr:row>
      <xdr:rowOff>47624</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a:off x="1895475" y="714374"/>
          <a:ext cx="0" cy="45720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123825</xdr:colOff>
      <xdr:row>69</xdr:row>
      <xdr:rowOff>9524</xdr:rowOff>
    </xdr:from>
    <xdr:to>
      <xdr:col>5</xdr:col>
      <xdr:colOff>123825</xdr:colOff>
      <xdr:row>71</xdr:row>
      <xdr:rowOff>47624</xdr:rowOff>
    </xdr:to>
    <xdr:cxnSp macro="">
      <xdr:nvCxnSpPr>
        <xdr:cNvPr id="2" name="Straight Connector 1">
          <a:extLst>
            <a:ext uri="{FF2B5EF4-FFF2-40B4-BE49-F238E27FC236}">
              <a16:creationId xmlns:a16="http://schemas.microsoft.com/office/drawing/2014/main" id="{00000000-0008-0000-0400-000002000000}"/>
            </a:ext>
          </a:extLst>
        </xdr:cNvPr>
        <xdr:cNvCxnSpPr/>
      </xdr:nvCxnSpPr>
      <xdr:spPr>
        <a:xfrm>
          <a:off x="2009775" y="733424"/>
          <a:ext cx="0" cy="45720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17317</xdr:colOff>
      <xdr:row>5</xdr:row>
      <xdr:rowOff>17318</xdr:rowOff>
    </xdr:from>
    <xdr:to>
      <xdr:col>25</xdr:col>
      <xdr:colOff>311727</xdr:colOff>
      <xdr:row>15</xdr:row>
      <xdr:rowOff>60614</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827817" y="969818"/>
          <a:ext cx="5143501" cy="19829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900" b="0" i="0" u="none" strike="noStrike">
              <a:solidFill>
                <a:schemeClr val="dk1"/>
              </a:solidFill>
              <a:effectLst/>
              <a:latin typeface="Courier New" panose="02070309020205020404" pitchFamily="49" charset="0"/>
              <a:ea typeface="+mn-ea"/>
              <a:cs typeface="Courier New" panose="02070309020205020404" pitchFamily="49" charset="0"/>
            </a:rPr>
            <a:t>$XXXX.XX</a:t>
          </a:r>
          <a:r>
            <a:rPr lang="en-US" sz="900" b="0" i="0" u="none" strike="noStrike" baseline="0">
              <a:solidFill>
                <a:schemeClr val="dk1"/>
              </a:solidFill>
              <a:effectLst/>
              <a:latin typeface="Courier New" panose="02070309020205020404" pitchFamily="49" charset="0"/>
              <a:ea typeface="+mn-ea"/>
              <a:cs typeface="Courier New" panose="02070309020205020404" pitchFamily="49" charset="0"/>
            </a:rPr>
            <a:t> + $XX.XX + $XX.XX + $XXX.XX = $XXXX.XX / 80 = $XX.XX</a:t>
          </a:r>
        </a:p>
        <a:p>
          <a:pPr algn="l"/>
          <a:r>
            <a:rPr lang="en-US" sz="900" b="0" i="0" u="none" strike="noStrike" baseline="0">
              <a:solidFill>
                <a:schemeClr val="dk1"/>
              </a:solidFill>
              <a:effectLst/>
              <a:latin typeface="Courier New" panose="02070309020205020404" pitchFamily="49" charset="0"/>
              <a:ea typeface="+mn-ea"/>
              <a:cs typeface="Courier New" panose="02070309020205020404" pitchFamily="49" charset="0"/>
            </a:rPr>
            <a:t>Biweekly    Shift   Med Pass  Other*                   Hourly </a:t>
          </a:r>
          <a:r>
            <a:rPr lang="en-US" sz="900">
              <a:latin typeface="Courier New" panose="02070309020205020404" pitchFamily="49" charset="0"/>
              <a:cs typeface="Courier New" panose="02070309020205020404" pitchFamily="49" charset="0"/>
            </a:rPr>
            <a:t> </a:t>
          </a:r>
        </a:p>
        <a:p>
          <a:pPr algn="l"/>
          <a:endParaRPr lang="en-US" sz="900" b="0" i="0" u="none" strike="noStrike">
            <a:solidFill>
              <a:schemeClr val="dk1"/>
            </a:solidFill>
            <a:effectLst/>
            <a:latin typeface="Courier New" panose="02070309020205020404" pitchFamily="49" charset="0"/>
            <a:ea typeface="+mn-ea"/>
            <a:cs typeface="Courier New" panose="02070309020205020404" pitchFamily="49" charset="0"/>
          </a:endParaRPr>
        </a:p>
        <a:p>
          <a:r>
            <a:rPr lang="en-US" sz="900">
              <a:solidFill>
                <a:schemeClr val="dk1"/>
              </a:solidFill>
              <a:effectLst/>
              <a:latin typeface="Courier New" panose="02070309020205020404" pitchFamily="49" charset="0"/>
              <a:ea typeface="+mn-ea"/>
              <a:cs typeface="Courier New" panose="02070309020205020404" pitchFamily="49" charset="0"/>
            </a:rPr>
            <a:t>VACATION BALANCE ...    0.0000  VAC. ACCRUAL RATE ..    3.692307</a:t>
          </a:r>
        </a:p>
        <a:p>
          <a:r>
            <a:rPr lang="en-US" sz="900">
              <a:solidFill>
                <a:schemeClr val="dk1"/>
              </a:solidFill>
              <a:effectLst/>
              <a:latin typeface="Courier New" panose="02070309020205020404" pitchFamily="49" charset="0"/>
              <a:ea typeface="+mn-ea"/>
              <a:cs typeface="Courier New" panose="02070309020205020404" pitchFamily="49" charset="0"/>
            </a:rPr>
            <a:t>SICK BALANCE .......    0.0000  SICK ACCRUAL RATE ..    5.538462</a:t>
          </a:r>
        </a:p>
        <a:p>
          <a:endParaRPr lang="en-US" sz="900" b="0" i="0" baseline="0">
            <a:solidFill>
              <a:schemeClr val="dk1"/>
            </a:solidFill>
            <a:effectLst/>
            <a:latin typeface="Courier New" panose="02070309020205020404" pitchFamily="49" charset="0"/>
            <a:ea typeface="+mn-ea"/>
            <a:cs typeface="Courier New" panose="02070309020205020404" pitchFamily="49"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i="0" baseline="0">
              <a:solidFill>
                <a:schemeClr val="dk1"/>
              </a:solidFill>
              <a:effectLst/>
              <a:latin typeface="Courier New" panose="02070309020205020404" pitchFamily="49" charset="0"/>
              <a:ea typeface="+mn-ea"/>
              <a:cs typeface="Courier New" panose="02070309020205020404" pitchFamily="49" charset="0"/>
            </a:rPr>
            <a:t>Last Day: XX/XX/XX    Hrs in Final PP: XX.XX    </a:t>
          </a:r>
          <a:r>
            <a:rPr lang="en-US" sz="900" baseline="0">
              <a:solidFill>
                <a:schemeClr val="dk1"/>
              </a:solidFill>
              <a:effectLst/>
              <a:latin typeface="Courier New" panose="02070309020205020404" pitchFamily="49" charset="0"/>
              <a:ea typeface="+mn-ea"/>
              <a:cs typeface="Courier New" panose="02070309020205020404" pitchFamily="49" charset="0"/>
            </a:rPr>
            <a:t>Vacation Ceiling: XXX</a:t>
          </a:r>
          <a:endParaRPr lang="en-US" sz="900">
            <a:effectLst/>
            <a:latin typeface="Courier New" panose="02070309020205020404" pitchFamily="49" charset="0"/>
            <a:cs typeface="Courier New" panose="02070309020205020404" pitchFamily="49" charset="0"/>
          </a:endParaRPr>
        </a:p>
        <a:p>
          <a:pPr algn="l"/>
          <a:endParaRPr lang="en-US" sz="900" baseline="0">
            <a:latin typeface="Courier New" panose="02070309020205020404" pitchFamily="49" charset="0"/>
            <a:cs typeface="Courier New" panose="02070309020205020404" pitchFamily="49" charset="0"/>
          </a:endParaRPr>
        </a:p>
        <a:p>
          <a:pPr algn="l"/>
          <a:r>
            <a:rPr lang="en-US" sz="900" baseline="0">
              <a:latin typeface="Courier New" panose="02070309020205020404" pitchFamily="49" charset="0"/>
              <a:cs typeface="Courier New" panose="02070309020205020404" pitchFamily="49" charset="0"/>
            </a:rPr>
            <a:t>Vac Bal: XXX.XXXX + Earned: X.XXXXXX - Used: XX.XX + Converted: X.XX</a:t>
          </a:r>
        </a:p>
        <a:p>
          <a:pPr algn="l"/>
          <a:r>
            <a:rPr lang="en-US" sz="900" baseline="0">
              <a:latin typeface="Courier New" panose="02070309020205020404" pitchFamily="49" charset="0"/>
              <a:cs typeface="Courier New" panose="02070309020205020404" pitchFamily="49" charset="0"/>
            </a:rPr>
            <a:t>= Final Bal: XXX.XXXX * Hourly: $XX.XX = $XXXX.XX Vacation Payout</a:t>
          </a:r>
        </a:p>
        <a:p>
          <a:pPr algn="l"/>
          <a:endParaRPr lang="en-US" sz="900" baseline="0">
            <a:latin typeface="Courier New" panose="02070309020205020404" pitchFamily="49" charset="0"/>
            <a:cs typeface="Courier New" panose="02070309020205020404" pitchFamily="49" charset="0"/>
          </a:endParaRPr>
        </a:p>
        <a:p>
          <a:pPr algn="l"/>
          <a:r>
            <a:rPr lang="en-US" sz="900" baseline="0">
              <a:latin typeface="Courier New" panose="02070309020205020404" pitchFamily="49" charset="0"/>
              <a:cs typeface="Courier New" panose="02070309020205020404" pitchFamily="49" charset="0"/>
            </a:rPr>
            <a:t>Sick Bal: XXXX.XXXX + Earned: X.XXXXXX - Used: XX.XX - Converted: XX.XX</a:t>
          </a:r>
        </a:p>
        <a:p>
          <a:pPr algn="l"/>
          <a:r>
            <a:rPr lang="en-US" sz="900" baseline="0">
              <a:latin typeface="Courier New" panose="02070309020205020404" pitchFamily="49" charset="0"/>
              <a:cs typeface="Courier New" panose="02070309020205020404" pitchFamily="49" charset="0"/>
            </a:rPr>
            <a:t>= Final Bal: XXXX.XXXX * Hourly: $XX.XX = $XXXX.XX Sick Payout </a:t>
          </a:r>
        </a:p>
        <a:p>
          <a:pPr algn="l"/>
          <a:r>
            <a:rPr lang="en-US" sz="900" baseline="0">
              <a:latin typeface="Courier New" panose="02070309020205020404" pitchFamily="49" charset="0"/>
              <a:cs typeface="Courier New" panose="02070309020205020404" pitchFamily="49" charset="0"/>
            </a:rPr>
            <a:t>                                                   (Max $2,000)</a:t>
          </a:r>
          <a:endParaRPr lang="en-US" sz="900">
            <a:latin typeface="Courier New" panose="02070309020205020404" pitchFamily="49" charset="0"/>
            <a:cs typeface="Courier New" panose="02070309020205020404" pitchFamily="49"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295663</xdr:colOff>
      <xdr:row>15</xdr:row>
      <xdr:rowOff>0</xdr:rowOff>
    </xdr:from>
    <xdr:to>
      <xdr:col>8</xdr:col>
      <xdr:colOff>295663</xdr:colOff>
      <xdr:row>34</xdr:row>
      <xdr:rowOff>0</xdr:rowOff>
    </xdr:to>
    <xdr:cxnSp macro="">
      <xdr:nvCxnSpPr>
        <xdr:cNvPr id="2" name="Straight Connector 1">
          <a:extLst>
            <a:ext uri="{FF2B5EF4-FFF2-40B4-BE49-F238E27FC236}">
              <a16:creationId xmlns:a16="http://schemas.microsoft.com/office/drawing/2014/main" id="{00000000-0008-0000-0A00-000002000000}"/>
            </a:ext>
          </a:extLst>
        </xdr:cNvPr>
        <xdr:cNvCxnSpPr/>
      </xdr:nvCxnSpPr>
      <xdr:spPr>
        <a:xfrm>
          <a:off x="4610488" y="2857500"/>
          <a:ext cx="0" cy="3524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eservices.iowa.gov/icpp/index.face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4BCF6-4155-46B5-9DA9-1DB4FA9D7CFC}">
  <sheetPr>
    <tabColor rgb="FF92D050"/>
    <pageSetUpPr fitToPage="1"/>
  </sheetPr>
  <dimension ref="A1:AZ287"/>
  <sheetViews>
    <sheetView tabSelected="1" zoomScaleNormal="100" workbookViewId="0">
      <selection activeCell="F11" sqref="F11"/>
    </sheetView>
  </sheetViews>
  <sheetFormatPr defaultColWidth="0" defaultRowHeight="12.75" zeroHeight="1" x14ac:dyDescent="0.2"/>
  <cols>
    <col min="1" max="2" width="2.85546875" style="658" customWidth="1"/>
    <col min="3" max="3" width="11.42578125" style="658" customWidth="1"/>
    <col min="4" max="4" width="9.85546875" style="658" customWidth="1"/>
    <col min="5" max="6" width="14" style="658" customWidth="1"/>
    <col min="7" max="7" width="11.85546875" style="659" bestFit="1" customWidth="1"/>
    <col min="8" max="8" width="12.85546875" style="658" customWidth="1"/>
    <col min="9" max="9" width="10.28515625" style="658" customWidth="1"/>
    <col min="10" max="10" width="14.85546875" style="658" customWidth="1"/>
    <col min="11" max="11" width="13.140625" style="658" customWidth="1"/>
    <col min="12" max="12" width="3.7109375" style="658" customWidth="1"/>
    <col min="13" max="13" width="11.28515625" style="658" customWidth="1"/>
    <col min="14" max="14" width="2.85546875" style="658" customWidth="1"/>
    <col min="15" max="20" width="9.140625" style="658" hidden="1" customWidth="1"/>
    <col min="21" max="52" width="0" style="658" hidden="1" customWidth="1"/>
    <col min="53" max="16384" width="9.140625" style="658" hidden="1"/>
  </cols>
  <sheetData>
    <row r="1" spans="1:14" ht="13.5" thickBot="1" x14ac:dyDescent="0.25">
      <c r="A1" s="668"/>
      <c r="B1" s="668"/>
      <c r="C1" s="668"/>
      <c r="D1" s="668"/>
      <c r="E1" s="668"/>
      <c r="F1" s="668"/>
      <c r="G1" s="670"/>
      <c r="H1" s="668"/>
      <c r="I1" s="668"/>
      <c r="J1" s="668"/>
      <c r="K1" s="668"/>
      <c r="L1" s="668"/>
      <c r="M1" s="668"/>
      <c r="N1" s="668"/>
    </row>
    <row r="2" spans="1:14" ht="18.75" thickBot="1" x14ac:dyDescent="0.3">
      <c r="A2" s="668"/>
      <c r="B2" s="797" t="s">
        <v>302</v>
      </c>
      <c r="C2" s="796"/>
      <c r="D2" s="796"/>
      <c r="E2" s="796"/>
      <c r="F2" s="796"/>
      <c r="G2" s="796"/>
      <c r="H2" s="796"/>
      <c r="I2" s="796"/>
      <c r="J2" s="796"/>
      <c r="K2" s="796"/>
      <c r="L2" s="796"/>
      <c r="M2" s="795"/>
      <c r="N2" s="774"/>
    </row>
    <row r="3" spans="1:14" ht="13.5" customHeight="1" thickBot="1" x14ac:dyDescent="0.3">
      <c r="A3" s="668"/>
      <c r="B3" s="794"/>
      <c r="C3" s="793"/>
      <c r="D3" s="793"/>
      <c r="E3" s="793"/>
      <c r="F3" s="793"/>
      <c r="G3" s="793"/>
      <c r="H3" s="793"/>
      <c r="I3" s="793"/>
      <c r="J3" s="793"/>
      <c r="K3" s="793"/>
      <c r="L3" s="793"/>
      <c r="M3" s="792"/>
      <c r="N3" s="774"/>
    </row>
    <row r="4" spans="1:14" ht="18.75" thickBot="1" x14ac:dyDescent="0.3">
      <c r="A4" s="668"/>
      <c r="B4" s="730" t="s">
        <v>301</v>
      </c>
      <c r="C4" s="729"/>
      <c r="D4" s="729"/>
      <c r="E4" s="729"/>
      <c r="F4" s="729"/>
      <c r="G4" s="729"/>
      <c r="H4" s="729"/>
      <c r="I4" s="729"/>
      <c r="J4" s="729"/>
      <c r="K4" s="729"/>
      <c r="L4" s="729"/>
      <c r="M4" s="728"/>
      <c r="N4" s="774"/>
    </row>
    <row r="5" spans="1:14" ht="13.5" thickBot="1" x14ac:dyDescent="0.25">
      <c r="A5" s="668"/>
      <c r="B5" s="791" t="s">
        <v>300</v>
      </c>
      <c r="C5" s="790"/>
      <c r="D5" s="790"/>
      <c r="E5" s="790"/>
      <c r="F5" s="790"/>
      <c r="G5" s="790"/>
      <c r="H5" s="790"/>
      <c r="I5" s="790"/>
      <c r="J5" s="790"/>
      <c r="K5" s="790"/>
      <c r="L5" s="790"/>
      <c r="M5" s="789"/>
      <c r="N5" s="774"/>
    </row>
    <row r="6" spans="1:14" x14ac:dyDescent="0.2">
      <c r="A6" s="668"/>
      <c r="B6" s="788"/>
      <c r="C6" s="787"/>
      <c r="D6" s="786" t="s">
        <v>41</v>
      </c>
      <c r="E6" s="784" t="s">
        <v>42</v>
      </c>
      <c r="F6" s="784" t="s">
        <v>43</v>
      </c>
      <c r="G6" s="786" t="s">
        <v>42</v>
      </c>
      <c r="H6" s="785" t="s">
        <v>44</v>
      </c>
      <c r="I6" s="784" t="s">
        <v>41</v>
      </c>
      <c r="J6" s="784" t="s">
        <v>42</v>
      </c>
      <c r="K6" s="784" t="s">
        <v>41</v>
      </c>
      <c r="L6" s="783" t="s">
        <v>42</v>
      </c>
      <c r="M6" s="782"/>
      <c r="N6" s="774"/>
    </row>
    <row r="7" spans="1:14" ht="27.75" customHeight="1" thickBot="1" x14ac:dyDescent="0.25">
      <c r="A7" s="668"/>
      <c r="B7" s="781" t="s">
        <v>299</v>
      </c>
      <c r="C7" s="780"/>
      <c r="D7" s="777" t="s">
        <v>298</v>
      </c>
      <c r="E7" s="777" t="s">
        <v>297</v>
      </c>
      <c r="F7" s="777" t="s">
        <v>45</v>
      </c>
      <c r="G7" s="779" t="s">
        <v>296</v>
      </c>
      <c r="H7" s="778" t="s">
        <v>295</v>
      </c>
      <c r="I7" s="777" t="s">
        <v>46</v>
      </c>
      <c r="J7" s="777" t="s">
        <v>47</v>
      </c>
      <c r="K7" s="777" t="s">
        <v>14</v>
      </c>
      <c r="L7" s="776" t="s">
        <v>294</v>
      </c>
      <c r="M7" s="775"/>
      <c r="N7" s="774"/>
    </row>
    <row r="8" spans="1:14" ht="30" customHeight="1" thickBot="1" x14ac:dyDescent="0.25">
      <c r="A8" s="668"/>
      <c r="B8" s="773">
        <f>F11</f>
        <v>1761.6</v>
      </c>
      <c r="C8" s="772"/>
      <c r="D8" s="771">
        <f>F12</f>
        <v>0.03</v>
      </c>
      <c r="E8" s="770">
        <f>B8*(D8+1)</f>
        <v>1814.4479999999999</v>
      </c>
      <c r="F8" s="767">
        <v>80</v>
      </c>
      <c r="G8" s="770">
        <f>E8/F8</f>
        <v>22.680599999999998</v>
      </c>
      <c r="H8" s="769">
        <f>ROUND(G8,2)</f>
        <v>22.68</v>
      </c>
      <c r="I8" s="767">
        <v>80</v>
      </c>
      <c r="J8" s="768">
        <f>H8*I8</f>
        <v>1814.4</v>
      </c>
      <c r="K8" s="767">
        <v>26</v>
      </c>
      <c r="L8" s="766">
        <f>J8*K8</f>
        <v>47174.400000000001</v>
      </c>
      <c r="M8" s="765"/>
      <c r="N8" s="668"/>
    </row>
    <row r="9" spans="1:14" ht="13.5" thickBot="1" x14ac:dyDescent="0.25">
      <c r="A9" s="668"/>
      <c r="B9" s="741"/>
      <c r="C9" s="738"/>
      <c r="D9" s="764"/>
      <c r="E9" s="764"/>
      <c r="F9" s="763"/>
      <c r="G9" s="762"/>
      <c r="H9" s="758"/>
      <c r="I9" s="758"/>
      <c r="J9" s="758"/>
      <c r="K9" s="758"/>
      <c r="L9" s="758"/>
      <c r="M9" s="761"/>
      <c r="N9" s="668"/>
    </row>
    <row r="10" spans="1:14" s="684" customFormat="1" ht="19.5" thickBot="1" x14ac:dyDescent="0.3">
      <c r="A10" s="685"/>
      <c r="B10" s="746"/>
      <c r="C10" s="722" t="s">
        <v>48</v>
      </c>
      <c r="D10" s="721"/>
      <c r="E10" s="721"/>
      <c r="F10" s="720"/>
      <c r="G10" s="758"/>
      <c r="H10" s="758"/>
      <c r="I10" s="758"/>
      <c r="J10" s="758"/>
      <c r="K10" s="758"/>
      <c r="L10" s="758"/>
      <c r="M10" s="742"/>
      <c r="N10" s="685"/>
    </row>
    <row r="11" spans="1:14" s="684" customFormat="1" ht="15" x14ac:dyDescent="0.25">
      <c r="A11" s="685"/>
      <c r="B11" s="746"/>
      <c r="C11" s="718" t="s">
        <v>50</v>
      </c>
      <c r="D11" s="717"/>
      <c r="E11" s="716"/>
      <c r="F11" s="760">
        <v>1761.6</v>
      </c>
      <c r="G11" s="703" t="s">
        <v>293</v>
      </c>
      <c r="H11" s="702"/>
      <c r="I11" s="702"/>
      <c r="J11" s="702"/>
      <c r="K11" s="702"/>
      <c r="L11" s="701"/>
      <c r="M11" s="742"/>
      <c r="N11" s="685"/>
    </row>
    <row r="12" spans="1:14" s="684" customFormat="1" ht="16.5" customHeight="1" thickBot="1" x14ac:dyDescent="0.3">
      <c r="A12" s="685"/>
      <c r="B12" s="746"/>
      <c r="C12" s="714" t="s">
        <v>52</v>
      </c>
      <c r="D12" s="713"/>
      <c r="E12" s="712"/>
      <c r="F12" s="759">
        <v>0.03</v>
      </c>
      <c r="G12" s="689" t="s">
        <v>292</v>
      </c>
      <c r="H12" s="688"/>
      <c r="I12" s="688"/>
      <c r="J12" s="688"/>
      <c r="K12" s="688"/>
      <c r="L12" s="687"/>
      <c r="M12" s="742"/>
      <c r="N12" s="685"/>
    </row>
    <row r="13" spans="1:14" s="684" customFormat="1" ht="13.5" customHeight="1" thickBot="1" x14ac:dyDescent="0.25">
      <c r="A13" s="685"/>
      <c r="B13" s="746"/>
      <c r="C13" s="758"/>
      <c r="D13" s="757"/>
      <c r="E13" s="757"/>
      <c r="F13" s="757"/>
      <c r="G13" s="708"/>
      <c r="H13" s="707"/>
      <c r="I13" s="707"/>
      <c r="J13" s="707"/>
      <c r="K13" s="707"/>
      <c r="L13" s="707"/>
      <c r="M13" s="742"/>
      <c r="N13" s="685"/>
    </row>
    <row r="14" spans="1:14" s="684" customFormat="1" ht="16.5" customHeight="1" x14ac:dyDescent="0.25">
      <c r="A14" s="685"/>
      <c r="B14" s="746"/>
      <c r="C14" s="756" t="s">
        <v>49</v>
      </c>
      <c r="D14" s="755"/>
      <c r="E14" s="755"/>
      <c r="F14" s="704">
        <f>(B8*K8)</f>
        <v>45801.599999999999</v>
      </c>
      <c r="G14" s="703" t="s">
        <v>291</v>
      </c>
      <c r="H14" s="702"/>
      <c r="I14" s="702"/>
      <c r="J14" s="702"/>
      <c r="K14" s="702"/>
      <c r="L14" s="701"/>
      <c r="M14" s="742"/>
      <c r="N14" s="685"/>
    </row>
    <row r="15" spans="1:14" s="684" customFormat="1" ht="16.5" customHeight="1" x14ac:dyDescent="0.25">
      <c r="A15" s="685"/>
      <c r="B15" s="746"/>
      <c r="C15" s="754" t="s">
        <v>51</v>
      </c>
      <c r="D15" s="753"/>
      <c r="E15" s="753"/>
      <c r="F15" s="752">
        <f>F16-F14</f>
        <v>1372.8000000000029</v>
      </c>
      <c r="G15" s="696" t="s">
        <v>290</v>
      </c>
      <c r="H15" s="695"/>
      <c r="I15" s="695"/>
      <c r="J15" s="695"/>
      <c r="K15" s="695"/>
      <c r="L15" s="694"/>
      <c r="M15" s="742"/>
      <c r="N15" s="685"/>
    </row>
    <row r="16" spans="1:14" s="684" customFormat="1" ht="16.5" customHeight="1" x14ac:dyDescent="0.25">
      <c r="A16" s="685"/>
      <c r="B16" s="746"/>
      <c r="C16" s="751" t="s">
        <v>53</v>
      </c>
      <c r="D16" s="750"/>
      <c r="E16" s="750"/>
      <c r="F16" s="697">
        <f>L8</f>
        <v>47174.400000000001</v>
      </c>
      <c r="G16" s="696" t="s">
        <v>289</v>
      </c>
      <c r="H16" s="695"/>
      <c r="I16" s="695"/>
      <c r="J16" s="695"/>
      <c r="K16" s="695"/>
      <c r="L16" s="694"/>
      <c r="M16" s="742"/>
      <c r="N16" s="685"/>
    </row>
    <row r="17" spans="1:14" s="684" customFormat="1" ht="16.5" customHeight="1" x14ac:dyDescent="0.25">
      <c r="A17" s="685"/>
      <c r="B17" s="746"/>
      <c r="C17" s="749" t="s">
        <v>288</v>
      </c>
      <c r="D17" s="748"/>
      <c r="E17" s="748"/>
      <c r="F17" s="747">
        <f>J8-B8</f>
        <v>52.800000000000182</v>
      </c>
      <c r="G17" s="696" t="s">
        <v>287</v>
      </c>
      <c r="H17" s="695"/>
      <c r="I17" s="695"/>
      <c r="J17" s="695"/>
      <c r="K17" s="695"/>
      <c r="L17" s="694"/>
      <c r="M17" s="742"/>
      <c r="N17" s="685"/>
    </row>
    <row r="18" spans="1:14" s="684" customFormat="1" ht="16.5" customHeight="1" thickBot="1" x14ac:dyDescent="0.3">
      <c r="A18" s="685"/>
      <c r="B18" s="746"/>
      <c r="C18" s="745" t="s">
        <v>286</v>
      </c>
      <c r="D18" s="744"/>
      <c r="E18" s="744"/>
      <c r="F18" s="743">
        <f>F16/26</f>
        <v>1814.4</v>
      </c>
      <c r="G18" s="689" t="s">
        <v>285</v>
      </c>
      <c r="H18" s="688"/>
      <c r="I18" s="688"/>
      <c r="J18" s="688"/>
      <c r="K18" s="688"/>
      <c r="L18" s="687"/>
      <c r="M18" s="742"/>
      <c r="N18" s="685"/>
    </row>
    <row r="19" spans="1:14" ht="13.5" thickBot="1" x14ac:dyDescent="0.25">
      <c r="A19" s="668"/>
      <c r="B19" s="741"/>
      <c r="C19" s="738"/>
      <c r="D19" s="738"/>
      <c r="E19" s="738"/>
      <c r="F19" s="738"/>
      <c r="G19" s="740"/>
      <c r="H19" s="739"/>
      <c r="I19" s="738"/>
      <c r="J19" s="738"/>
      <c r="K19" s="738"/>
      <c r="L19" s="738"/>
      <c r="M19" s="737"/>
      <c r="N19" s="668"/>
    </row>
    <row r="20" spans="1:14" ht="13.5" thickBot="1" x14ac:dyDescent="0.25">
      <c r="A20" s="668"/>
      <c r="B20" s="736"/>
      <c r="C20" s="735"/>
      <c r="D20" s="735"/>
      <c r="E20" s="735"/>
      <c r="F20" s="735"/>
      <c r="G20" s="735"/>
      <c r="H20" s="735"/>
      <c r="I20" s="735"/>
      <c r="J20" s="735"/>
      <c r="K20" s="735"/>
      <c r="L20" s="735"/>
      <c r="M20" s="734"/>
      <c r="N20" s="668"/>
    </row>
    <row r="21" spans="1:14" ht="13.5" thickBot="1" x14ac:dyDescent="0.25">
      <c r="A21" s="668"/>
      <c r="B21" s="733"/>
      <c r="C21" s="732"/>
      <c r="D21" s="732"/>
      <c r="E21" s="732"/>
      <c r="F21" s="732"/>
      <c r="G21" s="732"/>
      <c r="H21" s="732"/>
      <c r="I21" s="732"/>
      <c r="J21" s="732"/>
      <c r="K21" s="732"/>
      <c r="L21" s="732"/>
      <c r="M21" s="731"/>
      <c r="N21" s="668"/>
    </row>
    <row r="22" spans="1:14" ht="18.75" thickBot="1" x14ac:dyDescent="0.3">
      <c r="A22" s="668"/>
      <c r="B22" s="730" t="s">
        <v>284</v>
      </c>
      <c r="C22" s="729"/>
      <c r="D22" s="729"/>
      <c r="E22" s="729"/>
      <c r="F22" s="729"/>
      <c r="G22" s="729"/>
      <c r="H22" s="729"/>
      <c r="I22" s="729"/>
      <c r="J22" s="729"/>
      <c r="K22" s="729"/>
      <c r="L22" s="729"/>
      <c r="M22" s="728"/>
      <c r="N22" s="668"/>
    </row>
    <row r="23" spans="1:14" x14ac:dyDescent="0.2">
      <c r="A23" s="668"/>
      <c r="B23" s="727" t="s">
        <v>283</v>
      </c>
      <c r="C23" s="726"/>
      <c r="D23" s="726"/>
      <c r="E23" s="726"/>
      <c r="F23" s="726"/>
      <c r="G23" s="726"/>
      <c r="H23" s="726"/>
      <c r="I23" s="726"/>
      <c r="J23" s="726"/>
      <c r="K23" s="726"/>
      <c r="L23" s="726"/>
      <c r="M23" s="725"/>
      <c r="N23" s="668"/>
    </row>
    <row r="24" spans="1:14" ht="13.5" thickBot="1" x14ac:dyDescent="0.25">
      <c r="A24" s="668"/>
      <c r="B24" s="710"/>
      <c r="C24" s="709"/>
      <c r="D24" s="709"/>
      <c r="E24" s="709"/>
      <c r="F24" s="709"/>
      <c r="G24" s="724"/>
      <c r="H24" s="723"/>
      <c r="I24" s="723"/>
      <c r="J24" s="723"/>
      <c r="K24" s="723"/>
      <c r="L24" s="723"/>
      <c r="M24" s="686"/>
      <c r="N24" s="668"/>
    </row>
    <row r="25" spans="1:14" s="684" customFormat="1" ht="19.5" customHeight="1" thickBot="1" x14ac:dyDescent="0.25">
      <c r="A25" s="685"/>
      <c r="B25" s="700"/>
      <c r="C25" s="722" t="s">
        <v>48</v>
      </c>
      <c r="D25" s="721"/>
      <c r="E25" s="721"/>
      <c r="F25" s="720"/>
      <c r="G25" s="719"/>
      <c r="H25" s="719"/>
      <c r="I25" s="719"/>
      <c r="J25" s="719"/>
      <c r="K25" s="719"/>
      <c r="L25" s="719"/>
      <c r="M25" s="686"/>
      <c r="N25" s="685"/>
    </row>
    <row r="26" spans="1:14" s="684" customFormat="1" ht="16.5" customHeight="1" x14ac:dyDescent="0.2">
      <c r="A26" s="685"/>
      <c r="B26" s="700"/>
      <c r="C26" s="718" t="s">
        <v>282</v>
      </c>
      <c r="D26" s="717"/>
      <c r="E26" s="716"/>
      <c r="F26" s="715">
        <v>48000</v>
      </c>
      <c r="G26" s="703" t="s">
        <v>281</v>
      </c>
      <c r="H26" s="702"/>
      <c r="I26" s="702"/>
      <c r="J26" s="702"/>
      <c r="K26" s="702"/>
      <c r="L26" s="701"/>
      <c r="M26" s="686"/>
      <c r="N26" s="685"/>
    </row>
    <row r="27" spans="1:14" s="684" customFormat="1" ht="16.5" customHeight="1" thickBot="1" x14ac:dyDescent="0.25">
      <c r="A27" s="685"/>
      <c r="B27" s="700"/>
      <c r="C27" s="714" t="s">
        <v>50</v>
      </c>
      <c r="D27" s="713"/>
      <c r="E27" s="712"/>
      <c r="F27" s="711">
        <v>1761.6</v>
      </c>
      <c r="G27" s="689" t="s">
        <v>280</v>
      </c>
      <c r="H27" s="688"/>
      <c r="I27" s="688"/>
      <c r="J27" s="688"/>
      <c r="K27" s="688"/>
      <c r="L27" s="687"/>
      <c r="M27" s="686"/>
      <c r="N27" s="685"/>
    </row>
    <row r="28" spans="1:14" s="684" customFormat="1" ht="13.5" customHeight="1" thickBot="1" x14ac:dyDescent="0.25">
      <c r="A28" s="685"/>
      <c r="B28" s="710"/>
      <c r="C28" s="709"/>
      <c r="D28" s="709"/>
      <c r="E28" s="709"/>
      <c r="F28" s="709"/>
      <c r="G28" s="708"/>
      <c r="H28" s="707"/>
      <c r="I28" s="707"/>
      <c r="J28" s="707"/>
      <c r="K28" s="707"/>
      <c r="L28" s="707"/>
      <c r="M28" s="686"/>
      <c r="N28" s="685"/>
    </row>
    <row r="29" spans="1:14" s="684" customFormat="1" ht="16.5" customHeight="1" x14ac:dyDescent="0.2">
      <c r="A29" s="685"/>
      <c r="B29" s="700"/>
      <c r="C29" s="706" t="s">
        <v>279</v>
      </c>
      <c r="D29" s="705"/>
      <c r="E29" s="705"/>
      <c r="F29" s="704">
        <f>F26/26</f>
        <v>1846.1538461538462</v>
      </c>
      <c r="G29" s="703" t="s">
        <v>278</v>
      </c>
      <c r="H29" s="702"/>
      <c r="I29" s="702"/>
      <c r="J29" s="702"/>
      <c r="K29" s="702"/>
      <c r="L29" s="701"/>
      <c r="M29" s="686"/>
      <c r="N29" s="685"/>
    </row>
    <row r="30" spans="1:14" s="684" customFormat="1" ht="16.5" customHeight="1" x14ac:dyDescent="0.2">
      <c r="A30" s="685"/>
      <c r="B30" s="700"/>
      <c r="C30" s="699" t="s">
        <v>277</v>
      </c>
      <c r="D30" s="698"/>
      <c r="E30" s="698"/>
      <c r="F30" s="697">
        <f>ROUND(F29/80,2)*80</f>
        <v>1846.3999999999999</v>
      </c>
      <c r="G30" s="696" t="s">
        <v>276</v>
      </c>
      <c r="H30" s="695"/>
      <c r="I30" s="695"/>
      <c r="J30" s="695"/>
      <c r="K30" s="695"/>
      <c r="L30" s="694"/>
      <c r="M30" s="686"/>
      <c r="N30" s="685"/>
    </row>
    <row r="31" spans="1:14" s="684" customFormat="1" ht="16.5" customHeight="1" x14ac:dyDescent="0.2">
      <c r="A31" s="685"/>
      <c r="B31" s="700"/>
      <c r="C31" s="699" t="s">
        <v>275</v>
      </c>
      <c r="D31" s="698"/>
      <c r="E31" s="698"/>
      <c r="F31" s="697">
        <f>F30*26</f>
        <v>48006.399999999994</v>
      </c>
      <c r="G31" s="696" t="s">
        <v>274</v>
      </c>
      <c r="H31" s="695"/>
      <c r="I31" s="695"/>
      <c r="J31" s="695"/>
      <c r="K31" s="695"/>
      <c r="L31" s="694"/>
      <c r="M31" s="686"/>
      <c r="N31" s="685"/>
    </row>
    <row r="32" spans="1:14" s="684" customFormat="1" ht="16.5" customHeight="1" thickBot="1" x14ac:dyDescent="0.25">
      <c r="A32" s="685"/>
      <c r="B32" s="693"/>
      <c r="C32" s="692" t="s">
        <v>273</v>
      </c>
      <c r="D32" s="691"/>
      <c r="E32" s="691"/>
      <c r="F32" s="690">
        <f>((F30/F27)-1)</f>
        <v>4.8138056312443167E-2</v>
      </c>
      <c r="G32" s="689" t="s">
        <v>272</v>
      </c>
      <c r="H32" s="688"/>
      <c r="I32" s="688"/>
      <c r="J32" s="688"/>
      <c r="K32" s="688"/>
      <c r="L32" s="687"/>
      <c r="M32" s="686"/>
      <c r="N32" s="685"/>
    </row>
    <row r="33" spans="1:14" ht="13.5" thickBot="1" x14ac:dyDescent="0.25">
      <c r="A33" s="668"/>
      <c r="B33" s="683"/>
      <c r="C33" s="681"/>
      <c r="D33" s="681"/>
      <c r="E33" s="681"/>
      <c r="F33" s="681"/>
      <c r="G33" s="682"/>
      <c r="H33" s="681"/>
      <c r="I33" s="680"/>
      <c r="J33" s="680"/>
      <c r="K33" s="680"/>
      <c r="L33" s="680"/>
      <c r="M33" s="679"/>
      <c r="N33" s="668"/>
    </row>
    <row r="34" spans="1:14" ht="13.5" thickBot="1" x14ac:dyDescent="0.25">
      <c r="A34" s="668"/>
      <c r="B34" s="678"/>
      <c r="C34" s="675"/>
      <c r="D34" s="675"/>
      <c r="E34" s="677"/>
      <c r="F34" s="675"/>
      <c r="G34" s="676"/>
      <c r="H34" s="675"/>
      <c r="I34" s="675"/>
      <c r="J34" s="675"/>
      <c r="K34" s="675"/>
      <c r="L34" s="675"/>
      <c r="M34" s="674"/>
      <c r="N34" s="668"/>
    </row>
    <row r="35" spans="1:14" ht="13.5" thickBot="1" x14ac:dyDescent="0.25">
      <c r="A35" s="668"/>
      <c r="B35" s="673" t="s">
        <v>271</v>
      </c>
      <c r="C35" s="672"/>
      <c r="D35" s="672"/>
      <c r="E35" s="672"/>
      <c r="F35" s="672"/>
      <c r="G35" s="672"/>
      <c r="H35" s="672"/>
      <c r="I35" s="672"/>
      <c r="J35" s="672"/>
      <c r="K35" s="672"/>
      <c r="L35" s="672"/>
      <c r="M35" s="671"/>
      <c r="N35" s="668"/>
    </row>
    <row r="36" spans="1:14" x14ac:dyDescent="0.2">
      <c r="A36" s="668"/>
      <c r="B36" s="665"/>
      <c r="C36" s="665"/>
      <c r="D36" s="665"/>
      <c r="E36" s="669"/>
      <c r="F36" s="669"/>
      <c r="G36" s="670"/>
      <c r="H36" s="669"/>
      <c r="I36" s="669"/>
      <c r="J36" s="669"/>
      <c r="K36" s="669"/>
      <c r="L36" s="669"/>
      <c r="M36" s="668"/>
      <c r="N36" s="668"/>
    </row>
    <row r="37" spans="1:14" x14ac:dyDescent="0.2">
      <c r="A37" s="664"/>
      <c r="B37" s="667" t="s">
        <v>270</v>
      </c>
      <c r="C37" s="667"/>
      <c r="D37" s="667"/>
      <c r="E37" s="665"/>
      <c r="F37" s="665"/>
      <c r="G37" s="666"/>
      <c r="H37" s="665"/>
      <c r="I37" s="665"/>
      <c r="J37" s="665"/>
      <c r="K37" s="665"/>
      <c r="L37" s="665"/>
      <c r="M37" s="664"/>
      <c r="N37" s="664"/>
    </row>
    <row r="38" spans="1:14" hidden="1" x14ac:dyDescent="0.2">
      <c r="A38" s="662"/>
      <c r="B38" s="662"/>
      <c r="M38" s="662"/>
      <c r="N38" s="662"/>
    </row>
    <row r="39" spans="1:14" hidden="1" x14ac:dyDescent="0.2">
      <c r="A39" s="662"/>
      <c r="B39" s="662"/>
      <c r="M39" s="662"/>
      <c r="N39" s="662"/>
    </row>
    <row r="40" spans="1:14" hidden="1" x14ac:dyDescent="0.2">
      <c r="A40" s="662"/>
      <c r="B40" s="662"/>
      <c r="M40" s="662"/>
      <c r="N40" s="662"/>
    </row>
    <row r="41" spans="1:14" hidden="1" x14ac:dyDescent="0.2">
      <c r="A41" s="662"/>
      <c r="B41" s="662"/>
      <c r="M41" s="662"/>
      <c r="N41" s="662"/>
    </row>
    <row r="42" spans="1:14" hidden="1" x14ac:dyDescent="0.2">
      <c r="A42" s="662"/>
      <c r="B42" s="662"/>
      <c r="M42" s="662"/>
      <c r="N42" s="662"/>
    </row>
    <row r="43" spans="1:14" hidden="1" x14ac:dyDescent="0.2">
      <c r="A43" s="662"/>
      <c r="B43" s="662"/>
      <c r="C43" s="662"/>
      <c r="D43" s="662"/>
      <c r="E43" s="662"/>
      <c r="F43" s="662"/>
      <c r="G43" s="663"/>
      <c r="H43" s="662"/>
      <c r="I43" s="662"/>
      <c r="J43" s="662"/>
      <c r="K43" s="662"/>
      <c r="L43" s="662"/>
      <c r="M43" s="662"/>
      <c r="N43" s="662"/>
    </row>
    <row r="44" spans="1:14" hidden="1" x14ac:dyDescent="0.2">
      <c r="A44" s="662"/>
      <c r="B44" s="662"/>
      <c r="C44" s="662"/>
      <c r="D44" s="662"/>
      <c r="E44" s="662"/>
      <c r="F44" s="662"/>
      <c r="G44" s="663"/>
      <c r="H44" s="662"/>
      <c r="I44" s="662"/>
      <c r="J44" s="662"/>
      <c r="K44" s="662"/>
      <c r="L44" s="662"/>
      <c r="M44" s="662"/>
      <c r="N44" s="662"/>
    </row>
    <row r="45" spans="1:14" hidden="1" x14ac:dyDescent="0.2">
      <c r="A45" s="662"/>
      <c r="B45" s="662"/>
      <c r="C45" s="662"/>
      <c r="D45" s="662"/>
      <c r="E45" s="662"/>
      <c r="F45" s="662"/>
      <c r="G45" s="663"/>
      <c r="H45" s="662"/>
      <c r="I45" s="662"/>
      <c r="J45" s="662"/>
      <c r="K45" s="662"/>
      <c r="L45" s="662"/>
      <c r="M45" s="662"/>
      <c r="N45" s="662"/>
    </row>
    <row r="46" spans="1:14" hidden="1" x14ac:dyDescent="0.2">
      <c r="A46" s="662"/>
      <c r="B46" s="662"/>
      <c r="C46" s="662"/>
      <c r="D46" s="662"/>
      <c r="E46" s="662"/>
      <c r="F46" s="662"/>
      <c r="G46" s="663"/>
      <c r="H46" s="662"/>
      <c r="I46" s="662"/>
      <c r="J46" s="662"/>
      <c r="K46" s="662"/>
      <c r="L46" s="662"/>
      <c r="M46" s="662"/>
      <c r="N46" s="662"/>
    </row>
    <row r="47" spans="1:14" hidden="1" x14ac:dyDescent="0.2">
      <c r="A47" s="662"/>
      <c r="B47" s="662"/>
      <c r="C47" s="662"/>
      <c r="D47" s="662"/>
      <c r="E47" s="662"/>
      <c r="F47" s="662"/>
      <c r="G47" s="663"/>
      <c r="H47" s="662"/>
      <c r="I47" s="662"/>
      <c r="J47" s="662"/>
      <c r="K47" s="662"/>
      <c r="L47" s="662"/>
      <c r="M47" s="662"/>
      <c r="N47" s="662"/>
    </row>
    <row r="48" spans="1:14" hidden="1" x14ac:dyDescent="0.2">
      <c r="A48" s="662"/>
      <c r="B48" s="662"/>
      <c r="C48" s="662"/>
      <c r="D48" s="662"/>
      <c r="E48" s="662"/>
      <c r="F48" s="662"/>
      <c r="G48" s="663"/>
      <c r="H48" s="662"/>
      <c r="I48" s="662"/>
      <c r="J48" s="662"/>
      <c r="K48" s="662"/>
      <c r="L48" s="662"/>
      <c r="M48" s="662"/>
      <c r="N48" s="662"/>
    </row>
    <row r="49" spans="1:14" hidden="1" x14ac:dyDescent="0.2">
      <c r="A49" s="662"/>
      <c r="B49" s="662"/>
      <c r="C49" s="662"/>
      <c r="D49" s="662"/>
      <c r="E49" s="662"/>
      <c r="F49" s="662"/>
      <c r="G49" s="663"/>
      <c r="H49" s="662"/>
      <c r="I49" s="662"/>
      <c r="J49" s="662"/>
      <c r="K49" s="662"/>
      <c r="L49" s="662"/>
      <c r="M49" s="662"/>
      <c r="N49" s="662"/>
    </row>
    <row r="50" spans="1:14" hidden="1" x14ac:dyDescent="0.2">
      <c r="A50" s="662"/>
      <c r="B50" s="662"/>
      <c r="C50" s="662"/>
      <c r="D50" s="662"/>
      <c r="E50" s="662"/>
      <c r="F50" s="662"/>
      <c r="G50" s="663"/>
      <c r="H50" s="662"/>
      <c r="I50" s="662"/>
      <c r="J50" s="662"/>
      <c r="K50" s="662"/>
      <c r="L50" s="662"/>
      <c r="M50" s="662"/>
      <c r="N50" s="662"/>
    </row>
    <row r="51" spans="1:14" hidden="1" x14ac:dyDescent="0.2">
      <c r="A51" s="662"/>
      <c r="B51" s="662"/>
      <c r="C51" s="662"/>
      <c r="D51" s="662"/>
      <c r="E51" s="662"/>
      <c r="F51" s="662"/>
      <c r="G51" s="663"/>
      <c r="H51" s="662"/>
      <c r="I51" s="662"/>
      <c r="J51" s="662"/>
      <c r="K51" s="662"/>
      <c r="L51" s="662"/>
      <c r="M51" s="662"/>
      <c r="N51" s="662"/>
    </row>
    <row r="52" spans="1:14" hidden="1" x14ac:dyDescent="0.2">
      <c r="A52" s="662"/>
      <c r="B52" s="662"/>
      <c r="C52" s="662"/>
      <c r="D52" s="662"/>
      <c r="E52" s="662"/>
      <c r="F52" s="662"/>
      <c r="G52" s="663"/>
      <c r="H52" s="662"/>
      <c r="I52" s="662"/>
      <c r="J52" s="662"/>
      <c r="K52" s="662"/>
      <c r="L52" s="662"/>
      <c r="M52" s="662"/>
      <c r="N52" s="662"/>
    </row>
    <row r="53" spans="1:14" hidden="1" x14ac:dyDescent="0.2">
      <c r="A53" s="662"/>
      <c r="B53" s="662"/>
      <c r="C53" s="662"/>
      <c r="D53" s="662"/>
      <c r="E53" s="662"/>
      <c r="F53" s="662"/>
      <c r="G53" s="663"/>
      <c r="H53" s="662"/>
      <c r="I53" s="662"/>
      <c r="J53" s="662"/>
      <c r="K53" s="662"/>
      <c r="L53" s="662"/>
      <c r="M53" s="662"/>
      <c r="N53" s="662"/>
    </row>
    <row r="54" spans="1:14" hidden="1" x14ac:dyDescent="0.2">
      <c r="A54" s="662"/>
      <c r="B54" s="662"/>
      <c r="C54" s="662"/>
      <c r="D54" s="662"/>
      <c r="E54" s="662"/>
      <c r="F54" s="662"/>
      <c r="G54" s="663"/>
      <c r="H54" s="662"/>
      <c r="I54" s="662"/>
      <c r="J54" s="662"/>
      <c r="K54" s="662"/>
      <c r="L54" s="662"/>
      <c r="M54" s="662"/>
      <c r="N54" s="662"/>
    </row>
    <row r="55" spans="1:14" hidden="1" x14ac:dyDescent="0.2">
      <c r="A55" s="662"/>
      <c r="B55" s="662"/>
      <c r="C55" s="662"/>
      <c r="D55" s="662"/>
      <c r="E55" s="662"/>
      <c r="F55" s="662"/>
      <c r="G55" s="663"/>
      <c r="H55" s="662"/>
      <c r="I55" s="662"/>
      <c r="J55" s="662"/>
      <c r="K55" s="662"/>
      <c r="L55" s="662"/>
      <c r="M55" s="662"/>
      <c r="N55" s="662"/>
    </row>
    <row r="56" spans="1:14" hidden="1" x14ac:dyDescent="0.2">
      <c r="A56" s="662"/>
      <c r="B56" s="662"/>
      <c r="C56" s="662"/>
      <c r="D56" s="662"/>
      <c r="E56" s="662"/>
      <c r="F56" s="662"/>
      <c r="G56" s="663"/>
      <c r="H56" s="662"/>
      <c r="I56" s="662"/>
      <c r="J56" s="662"/>
      <c r="K56" s="662"/>
      <c r="L56" s="662"/>
      <c r="M56" s="662"/>
      <c r="N56" s="662"/>
    </row>
    <row r="57" spans="1:14" hidden="1" x14ac:dyDescent="0.2">
      <c r="A57" s="660"/>
      <c r="B57" s="660"/>
      <c r="C57" s="660"/>
      <c r="D57" s="660"/>
      <c r="E57" s="660"/>
      <c r="F57" s="660"/>
      <c r="G57" s="661"/>
      <c r="H57" s="660"/>
      <c r="I57" s="660"/>
      <c r="J57" s="660"/>
      <c r="K57" s="660"/>
      <c r="L57" s="660"/>
      <c r="M57" s="660"/>
      <c r="N57" s="660"/>
    </row>
    <row r="58" spans="1:14" hidden="1" x14ac:dyDescent="0.2">
      <c r="A58" s="660"/>
      <c r="B58" s="660"/>
      <c r="C58" s="660"/>
      <c r="D58" s="660"/>
      <c r="E58" s="660"/>
      <c r="F58" s="660"/>
      <c r="G58" s="661"/>
      <c r="H58" s="660"/>
      <c r="I58" s="660"/>
      <c r="J58" s="660"/>
      <c r="K58" s="660"/>
      <c r="L58" s="660"/>
      <c r="M58" s="660"/>
      <c r="N58" s="660"/>
    </row>
    <row r="59" spans="1:14" hidden="1" x14ac:dyDescent="0.2">
      <c r="A59" s="660"/>
      <c r="B59" s="660"/>
      <c r="C59" s="660"/>
      <c r="D59" s="660"/>
      <c r="E59" s="660"/>
      <c r="F59" s="660"/>
      <c r="G59" s="661"/>
      <c r="H59" s="660"/>
      <c r="I59" s="660"/>
      <c r="J59" s="660"/>
      <c r="K59" s="660"/>
      <c r="L59" s="660"/>
      <c r="M59" s="660"/>
      <c r="N59" s="660"/>
    </row>
    <row r="60" spans="1:14" hidden="1" x14ac:dyDescent="0.2">
      <c r="A60" s="660"/>
      <c r="B60" s="660"/>
      <c r="C60" s="660"/>
      <c r="D60" s="660"/>
      <c r="E60" s="660"/>
      <c r="F60" s="660"/>
      <c r="G60" s="661"/>
      <c r="H60" s="660"/>
      <c r="I60" s="660"/>
      <c r="J60" s="660"/>
      <c r="K60" s="660"/>
      <c r="L60" s="660"/>
      <c r="M60" s="660"/>
      <c r="N60" s="660"/>
    </row>
    <row r="61" spans="1:14" hidden="1" x14ac:dyDescent="0.2">
      <c r="A61" s="660"/>
      <c r="B61" s="660"/>
      <c r="C61" s="660"/>
      <c r="D61" s="660"/>
      <c r="E61" s="660"/>
      <c r="F61" s="660"/>
      <c r="G61" s="661"/>
      <c r="H61" s="660"/>
      <c r="I61" s="660"/>
      <c r="J61" s="660"/>
      <c r="K61" s="660"/>
      <c r="L61" s="660"/>
      <c r="M61" s="660"/>
      <c r="N61" s="660"/>
    </row>
    <row r="62" spans="1:14" hidden="1" x14ac:dyDescent="0.2">
      <c r="A62" s="660"/>
      <c r="B62" s="660"/>
      <c r="C62" s="660"/>
      <c r="D62" s="660"/>
      <c r="E62" s="660"/>
      <c r="F62" s="660"/>
      <c r="G62" s="661"/>
      <c r="H62" s="660"/>
      <c r="I62" s="660"/>
      <c r="J62" s="660"/>
      <c r="K62" s="660"/>
      <c r="L62" s="660"/>
      <c r="M62" s="660"/>
      <c r="N62" s="660"/>
    </row>
    <row r="63" spans="1:14" hidden="1" x14ac:dyDescent="0.2">
      <c r="A63" s="660"/>
      <c r="B63" s="660"/>
      <c r="C63" s="660"/>
      <c r="D63" s="660"/>
      <c r="E63" s="660"/>
      <c r="F63" s="660"/>
      <c r="G63" s="661"/>
      <c r="H63" s="660"/>
      <c r="I63" s="660"/>
      <c r="J63" s="660"/>
      <c r="K63" s="660"/>
      <c r="L63" s="660"/>
      <c r="M63" s="660"/>
      <c r="N63" s="660"/>
    </row>
    <row r="64" spans="1:14" hidden="1" x14ac:dyDescent="0.2">
      <c r="A64" s="660"/>
      <c r="B64" s="660"/>
      <c r="C64" s="660"/>
      <c r="D64" s="660"/>
      <c r="E64" s="660"/>
      <c r="F64" s="660"/>
      <c r="G64" s="661"/>
      <c r="H64" s="660"/>
      <c r="I64" s="660"/>
      <c r="J64" s="660"/>
      <c r="K64" s="660"/>
      <c r="L64" s="660"/>
      <c r="M64" s="660"/>
      <c r="N64" s="660"/>
    </row>
    <row r="65" spans="1:14" hidden="1" x14ac:dyDescent="0.2">
      <c r="A65" s="660"/>
      <c r="B65" s="660"/>
      <c r="C65" s="660"/>
      <c r="D65" s="660"/>
      <c r="E65" s="660"/>
      <c r="F65" s="660"/>
      <c r="G65" s="661"/>
      <c r="H65" s="660"/>
      <c r="I65" s="660"/>
      <c r="J65" s="660"/>
      <c r="K65" s="660"/>
      <c r="L65" s="660"/>
      <c r="M65" s="660"/>
      <c r="N65" s="660"/>
    </row>
    <row r="66" spans="1:14" hidden="1" x14ac:dyDescent="0.2">
      <c r="A66" s="660"/>
      <c r="B66" s="660"/>
      <c r="C66" s="660"/>
      <c r="D66" s="660"/>
      <c r="E66" s="660"/>
      <c r="F66" s="660"/>
      <c r="G66" s="661"/>
      <c r="H66" s="660"/>
      <c r="I66" s="660"/>
      <c r="J66" s="660"/>
      <c r="K66" s="660"/>
      <c r="L66" s="660"/>
      <c r="M66" s="660"/>
      <c r="N66" s="660"/>
    </row>
    <row r="67" spans="1:14" hidden="1" x14ac:dyDescent="0.2">
      <c r="A67" s="660"/>
      <c r="B67" s="660"/>
      <c r="C67" s="660"/>
      <c r="D67" s="660"/>
      <c r="E67" s="660"/>
      <c r="F67" s="660"/>
      <c r="G67" s="661"/>
      <c r="H67" s="660"/>
      <c r="I67" s="660"/>
      <c r="J67" s="660"/>
      <c r="K67" s="660"/>
      <c r="L67" s="660"/>
      <c r="M67" s="660"/>
      <c r="N67" s="660"/>
    </row>
    <row r="68" spans="1:14" hidden="1" x14ac:dyDescent="0.2">
      <c r="A68" s="660"/>
      <c r="B68" s="660"/>
      <c r="C68" s="660"/>
      <c r="D68" s="660"/>
      <c r="E68" s="660"/>
      <c r="F68" s="660"/>
      <c r="G68" s="661"/>
      <c r="H68" s="660"/>
      <c r="I68" s="660"/>
      <c r="J68" s="660"/>
      <c r="K68" s="660"/>
      <c r="L68" s="660"/>
      <c r="M68" s="660"/>
      <c r="N68" s="660"/>
    </row>
    <row r="69" spans="1:14" hidden="1" x14ac:dyDescent="0.2">
      <c r="A69" s="660"/>
      <c r="B69" s="660"/>
      <c r="C69" s="660"/>
      <c r="D69" s="660"/>
      <c r="E69" s="660"/>
      <c r="F69" s="660"/>
      <c r="G69" s="661"/>
      <c r="H69" s="660"/>
      <c r="I69" s="660"/>
      <c r="J69" s="660"/>
      <c r="K69" s="660"/>
      <c r="L69" s="660"/>
      <c r="M69" s="660"/>
      <c r="N69" s="660"/>
    </row>
    <row r="70" spans="1:14" hidden="1" x14ac:dyDescent="0.2">
      <c r="A70" s="660"/>
      <c r="B70" s="660"/>
      <c r="C70" s="660"/>
      <c r="D70" s="660"/>
      <c r="E70" s="660"/>
      <c r="F70" s="660"/>
      <c r="G70" s="661"/>
      <c r="H70" s="660"/>
      <c r="I70" s="660"/>
      <c r="J70" s="660"/>
      <c r="K70" s="660"/>
      <c r="L70" s="660"/>
      <c r="M70" s="660"/>
      <c r="N70" s="660"/>
    </row>
    <row r="71" spans="1:14" hidden="1" x14ac:dyDescent="0.2">
      <c r="A71" s="660"/>
      <c r="B71" s="660"/>
      <c r="C71" s="660"/>
      <c r="D71" s="660"/>
      <c r="E71" s="660"/>
      <c r="F71" s="660"/>
      <c r="G71" s="661"/>
      <c r="H71" s="660"/>
      <c r="I71" s="660"/>
      <c r="J71" s="660"/>
      <c r="K71" s="660"/>
      <c r="L71" s="660"/>
      <c r="M71" s="660"/>
      <c r="N71" s="660"/>
    </row>
    <row r="72" spans="1:14" hidden="1" x14ac:dyDescent="0.2">
      <c r="A72" s="660"/>
      <c r="B72" s="660"/>
      <c r="C72" s="660"/>
      <c r="D72" s="660"/>
      <c r="E72" s="660"/>
      <c r="F72" s="660"/>
      <c r="G72" s="661"/>
      <c r="H72" s="660"/>
      <c r="I72" s="660"/>
      <c r="J72" s="660"/>
      <c r="K72" s="660"/>
      <c r="L72" s="660"/>
      <c r="M72" s="660"/>
      <c r="N72" s="660"/>
    </row>
    <row r="73" spans="1:14" hidden="1" x14ac:dyDescent="0.2">
      <c r="A73" s="660"/>
      <c r="B73" s="660"/>
      <c r="C73" s="660"/>
      <c r="D73" s="660"/>
      <c r="E73" s="660"/>
      <c r="F73" s="660"/>
      <c r="G73" s="661"/>
      <c r="H73" s="660"/>
      <c r="I73" s="660"/>
      <c r="J73" s="660"/>
      <c r="K73" s="660"/>
      <c r="L73" s="660"/>
      <c r="M73" s="660"/>
      <c r="N73" s="660"/>
    </row>
    <row r="74" spans="1:14" hidden="1" x14ac:dyDescent="0.2">
      <c r="A74" s="660"/>
      <c r="B74" s="660"/>
      <c r="C74" s="660"/>
      <c r="D74" s="660"/>
      <c r="E74" s="660"/>
      <c r="F74" s="660"/>
      <c r="G74" s="661"/>
      <c r="H74" s="660"/>
      <c r="I74" s="660"/>
      <c r="J74" s="660"/>
      <c r="K74" s="660"/>
      <c r="L74" s="660"/>
      <c r="M74" s="660"/>
      <c r="N74" s="660"/>
    </row>
    <row r="75" spans="1:14" hidden="1" x14ac:dyDescent="0.2">
      <c r="A75" s="660"/>
      <c r="B75" s="660"/>
      <c r="C75" s="660"/>
      <c r="D75" s="660"/>
      <c r="E75" s="660"/>
      <c r="F75" s="660"/>
      <c r="G75" s="661"/>
      <c r="H75" s="660"/>
      <c r="I75" s="660"/>
      <c r="J75" s="660"/>
      <c r="K75" s="660"/>
      <c r="L75" s="660"/>
      <c r="M75" s="660"/>
      <c r="N75" s="660"/>
    </row>
    <row r="76" spans="1:14" hidden="1" x14ac:dyDescent="0.2">
      <c r="A76" s="660"/>
      <c r="B76" s="660"/>
      <c r="C76" s="660"/>
      <c r="D76" s="660"/>
      <c r="E76" s="660"/>
      <c r="F76" s="660"/>
      <c r="G76" s="661"/>
      <c r="H76" s="660"/>
      <c r="I76" s="660"/>
      <c r="J76" s="660"/>
      <c r="K76" s="660"/>
      <c r="L76" s="660"/>
      <c r="M76" s="660"/>
      <c r="N76" s="660"/>
    </row>
    <row r="77" spans="1:14" hidden="1" x14ac:dyDescent="0.2">
      <c r="A77" s="660"/>
      <c r="B77" s="660"/>
      <c r="C77" s="660"/>
      <c r="D77" s="660"/>
      <c r="E77" s="660"/>
      <c r="F77" s="660"/>
      <c r="G77" s="661"/>
      <c r="H77" s="660"/>
      <c r="I77" s="660"/>
      <c r="J77" s="660"/>
      <c r="K77" s="660"/>
      <c r="L77" s="660"/>
      <c r="M77" s="660"/>
      <c r="N77" s="660"/>
    </row>
    <row r="78" spans="1:14" hidden="1" x14ac:dyDescent="0.2">
      <c r="A78" s="660"/>
      <c r="B78" s="660"/>
      <c r="C78" s="660"/>
      <c r="D78" s="660"/>
      <c r="E78" s="660"/>
      <c r="F78" s="660"/>
      <c r="G78" s="661"/>
      <c r="H78" s="660"/>
      <c r="I78" s="660"/>
      <c r="J78" s="660"/>
      <c r="K78" s="660"/>
      <c r="L78" s="660"/>
      <c r="M78" s="660"/>
      <c r="N78" s="660"/>
    </row>
    <row r="79" spans="1:14" hidden="1" x14ac:dyDescent="0.2">
      <c r="A79" s="660"/>
      <c r="B79" s="660"/>
      <c r="C79" s="660"/>
      <c r="D79" s="660"/>
      <c r="E79" s="660"/>
      <c r="F79" s="660"/>
      <c r="G79" s="661"/>
      <c r="H79" s="660"/>
      <c r="I79" s="660"/>
      <c r="J79" s="660"/>
      <c r="K79" s="660"/>
      <c r="L79" s="660"/>
      <c r="M79" s="660"/>
      <c r="N79" s="660"/>
    </row>
    <row r="80" spans="1:14" hidden="1" x14ac:dyDescent="0.2">
      <c r="A80" s="660"/>
      <c r="B80" s="660"/>
      <c r="C80" s="660"/>
      <c r="D80" s="660"/>
      <c r="E80" s="660"/>
      <c r="F80" s="660"/>
      <c r="G80" s="661"/>
      <c r="H80" s="660"/>
      <c r="I80" s="660"/>
      <c r="J80" s="660"/>
      <c r="K80" s="660"/>
      <c r="L80" s="660"/>
      <c r="M80" s="660"/>
      <c r="N80" s="660"/>
    </row>
    <row r="81" spans="1:14" hidden="1" x14ac:dyDescent="0.2">
      <c r="A81" s="660"/>
      <c r="B81" s="660"/>
      <c r="C81" s="660"/>
      <c r="D81" s="660"/>
      <c r="E81" s="660"/>
      <c r="F81" s="660"/>
      <c r="G81" s="661"/>
      <c r="H81" s="660"/>
      <c r="I81" s="660"/>
      <c r="J81" s="660"/>
      <c r="K81" s="660"/>
      <c r="L81" s="660"/>
      <c r="M81" s="660"/>
      <c r="N81" s="660"/>
    </row>
    <row r="82" spans="1:14" hidden="1" x14ac:dyDescent="0.2">
      <c r="A82" s="660"/>
      <c r="B82" s="660"/>
      <c r="C82" s="660"/>
      <c r="D82" s="660"/>
      <c r="E82" s="660"/>
      <c r="F82" s="660"/>
      <c r="G82" s="661"/>
      <c r="H82" s="660"/>
      <c r="I82" s="660"/>
      <c r="J82" s="660"/>
      <c r="K82" s="660"/>
      <c r="L82" s="660"/>
      <c r="M82" s="660"/>
      <c r="N82" s="660"/>
    </row>
    <row r="83" spans="1:14" hidden="1" x14ac:dyDescent="0.2">
      <c r="A83" s="660"/>
      <c r="B83" s="660"/>
      <c r="C83" s="660"/>
      <c r="D83" s="660"/>
      <c r="E83" s="660"/>
      <c r="F83" s="660"/>
      <c r="G83" s="661"/>
      <c r="H83" s="660"/>
      <c r="I83" s="660"/>
      <c r="J83" s="660"/>
      <c r="K83" s="660"/>
      <c r="L83" s="660"/>
      <c r="M83" s="660"/>
      <c r="N83" s="660"/>
    </row>
    <row r="84" spans="1:14" hidden="1" x14ac:dyDescent="0.2">
      <c r="A84" s="660"/>
      <c r="B84" s="660"/>
      <c r="C84" s="660"/>
      <c r="D84" s="660"/>
      <c r="E84" s="660"/>
      <c r="F84" s="660"/>
      <c r="G84" s="661"/>
      <c r="H84" s="660"/>
      <c r="I84" s="660"/>
      <c r="J84" s="660"/>
      <c r="K84" s="660"/>
      <c r="L84" s="660"/>
      <c r="M84" s="660"/>
      <c r="N84" s="660"/>
    </row>
    <row r="85" spans="1:14" hidden="1" x14ac:dyDescent="0.2">
      <c r="A85" s="660"/>
      <c r="B85" s="660"/>
      <c r="C85" s="660"/>
      <c r="D85" s="660"/>
      <c r="E85" s="660"/>
      <c r="F85" s="660"/>
      <c r="G85" s="661"/>
      <c r="H85" s="660"/>
      <c r="I85" s="660"/>
      <c r="J85" s="660"/>
      <c r="K85" s="660"/>
      <c r="L85" s="660"/>
      <c r="M85" s="660"/>
      <c r="N85" s="660"/>
    </row>
    <row r="86" spans="1:14" hidden="1" x14ac:dyDescent="0.2">
      <c r="A86" s="660"/>
      <c r="B86" s="660"/>
      <c r="C86" s="660"/>
      <c r="D86" s="660"/>
      <c r="E86" s="660"/>
      <c r="F86" s="660"/>
      <c r="G86" s="661"/>
      <c r="H86" s="660"/>
      <c r="I86" s="660"/>
      <c r="J86" s="660"/>
      <c r="K86" s="660"/>
      <c r="L86" s="660"/>
      <c r="M86" s="660"/>
      <c r="N86" s="660"/>
    </row>
    <row r="87" spans="1:14" hidden="1" x14ac:dyDescent="0.2">
      <c r="A87" s="660"/>
      <c r="B87" s="660"/>
      <c r="C87" s="660"/>
      <c r="D87" s="660"/>
      <c r="E87" s="660"/>
      <c r="F87" s="660"/>
      <c r="G87" s="661"/>
      <c r="H87" s="660"/>
      <c r="I87" s="660"/>
      <c r="J87" s="660"/>
      <c r="K87" s="660"/>
      <c r="L87" s="660"/>
      <c r="M87" s="660"/>
      <c r="N87" s="660"/>
    </row>
    <row r="88" spans="1:14" hidden="1" x14ac:dyDescent="0.2">
      <c r="A88" s="660"/>
      <c r="B88" s="660"/>
      <c r="C88" s="660"/>
      <c r="D88" s="660"/>
      <c r="E88" s="660"/>
      <c r="F88" s="660"/>
      <c r="G88" s="661"/>
      <c r="H88" s="660"/>
      <c r="I88" s="660"/>
      <c r="J88" s="660"/>
      <c r="K88" s="660"/>
      <c r="L88" s="660"/>
      <c r="M88" s="660"/>
      <c r="N88" s="660"/>
    </row>
    <row r="89" spans="1:14" hidden="1" x14ac:dyDescent="0.2">
      <c r="A89" s="660"/>
      <c r="B89" s="660"/>
      <c r="C89" s="660"/>
      <c r="D89" s="660"/>
      <c r="E89" s="660"/>
      <c r="F89" s="660"/>
      <c r="G89" s="661"/>
      <c r="H89" s="660"/>
      <c r="I89" s="660"/>
      <c r="J89" s="660"/>
      <c r="K89" s="660"/>
      <c r="L89" s="660"/>
      <c r="M89" s="660"/>
      <c r="N89" s="660"/>
    </row>
    <row r="90" spans="1:14" hidden="1" x14ac:dyDescent="0.2">
      <c r="A90" s="660"/>
      <c r="B90" s="660"/>
      <c r="C90" s="660"/>
      <c r="D90" s="660"/>
      <c r="E90" s="660"/>
      <c r="F90" s="660"/>
      <c r="G90" s="661"/>
      <c r="H90" s="660"/>
      <c r="I90" s="660"/>
      <c r="J90" s="660"/>
      <c r="K90" s="660"/>
      <c r="L90" s="660"/>
      <c r="M90" s="660"/>
      <c r="N90" s="660"/>
    </row>
    <row r="91" spans="1:14" hidden="1" x14ac:dyDescent="0.2">
      <c r="A91" s="660"/>
      <c r="B91" s="660"/>
      <c r="C91" s="660"/>
      <c r="D91" s="660"/>
      <c r="E91" s="660"/>
      <c r="F91" s="660"/>
      <c r="G91" s="661"/>
      <c r="H91" s="660"/>
      <c r="I91" s="660"/>
      <c r="J91" s="660"/>
      <c r="K91" s="660"/>
      <c r="L91" s="660"/>
      <c r="M91" s="660"/>
      <c r="N91" s="660"/>
    </row>
    <row r="92" spans="1:14" hidden="1" x14ac:dyDescent="0.2">
      <c r="A92" s="660"/>
      <c r="B92" s="660"/>
      <c r="C92" s="660"/>
      <c r="D92" s="660"/>
      <c r="E92" s="660"/>
      <c r="F92" s="660"/>
      <c r="G92" s="661"/>
      <c r="H92" s="660"/>
      <c r="I92" s="660"/>
      <c r="J92" s="660"/>
      <c r="K92" s="660"/>
      <c r="L92" s="660"/>
      <c r="M92" s="660"/>
      <c r="N92" s="660"/>
    </row>
    <row r="93" spans="1:14" hidden="1" x14ac:dyDescent="0.2">
      <c r="A93" s="660"/>
      <c r="B93" s="660"/>
      <c r="C93" s="660"/>
      <c r="D93" s="660"/>
      <c r="E93" s="660"/>
      <c r="F93" s="660"/>
      <c r="G93" s="661"/>
      <c r="H93" s="660"/>
      <c r="I93" s="660"/>
      <c r="J93" s="660"/>
      <c r="K93" s="660"/>
      <c r="L93" s="660"/>
      <c r="M93" s="660"/>
      <c r="N93" s="660"/>
    </row>
    <row r="94" spans="1:14" hidden="1" x14ac:dyDescent="0.2">
      <c r="A94" s="660"/>
      <c r="B94" s="660"/>
      <c r="C94" s="660"/>
      <c r="D94" s="660"/>
      <c r="E94" s="660"/>
      <c r="F94" s="660"/>
      <c r="G94" s="661"/>
      <c r="H94" s="660"/>
      <c r="I94" s="660"/>
      <c r="J94" s="660"/>
      <c r="K94" s="660"/>
      <c r="L94" s="660"/>
      <c r="M94" s="660"/>
      <c r="N94" s="660"/>
    </row>
    <row r="95" spans="1:14" hidden="1" x14ac:dyDescent="0.2">
      <c r="A95" s="660"/>
      <c r="B95" s="660"/>
      <c r="C95" s="660"/>
      <c r="D95" s="660"/>
      <c r="E95" s="660"/>
      <c r="F95" s="660"/>
      <c r="G95" s="661"/>
      <c r="H95" s="660"/>
      <c r="I95" s="660"/>
      <c r="J95" s="660"/>
      <c r="K95" s="660"/>
      <c r="L95" s="660"/>
      <c r="M95" s="660"/>
      <c r="N95" s="660"/>
    </row>
    <row r="96" spans="1:14" hidden="1" x14ac:dyDescent="0.2">
      <c r="A96" s="660"/>
      <c r="B96" s="660"/>
      <c r="C96" s="660"/>
      <c r="D96" s="660"/>
      <c r="E96" s="660"/>
      <c r="F96" s="660"/>
      <c r="G96" s="661"/>
      <c r="H96" s="660"/>
      <c r="I96" s="660"/>
      <c r="J96" s="660"/>
      <c r="K96" s="660"/>
      <c r="L96" s="660"/>
      <c r="M96" s="660"/>
      <c r="N96" s="660"/>
    </row>
    <row r="97" spans="1:14" hidden="1" x14ac:dyDescent="0.2">
      <c r="A97" s="660"/>
      <c r="B97" s="660"/>
      <c r="C97" s="660"/>
      <c r="D97" s="660"/>
      <c r="E97" s="660"/>
      <c r="F97" s="660"/>
      <c r="G97" s="661"/>
      <c r="H97" s="660"/>
      <c r="I97" s="660"/>
      <c r="J97" s="660"/>
      <c r="K97" s="660"/>
      <c r="L97" s="660"/>
      <c r="M97" s="660"/>
      <c r="N97" s="660"/>
    </row>
    <row r="98" spans="1:14" hidden="1" x14ac:dyDescent="0.2">
      <c r="A98" s="660"/>
      <c r="B98" s="660"/>
      <c r="C98" s="660"/>
      <c r="D98" s="660"/>
      <c r="E98" s="660"/>
      <c r="F98" s="660"/>
      <c r="G98" s="661"/>
      <c r="H98" s="660"/>
      <c r="I98" s="660"/>
      <c r="J98" s="660"/>
      <c r="K98" s="660"/>
      <c r="L98" s="660"/>
      <c r="M98" s="660"/>
      <c r="N98" s="660"/>
    </row>
    <row r="99" spans="1:14" hidden="1" x14ac:dyDescent="0.2">
      <c r="A99" s="660"/>
      <c r="B99" s="660"/>
      <c r="C99" s="660"/>
      <c r="D99" s="660"/>
      <c r="E99" s="660"/>
      <c r="F99" s="660"/>
      <c r="G99" s="661"/>
      <c r="H99" s="660"/>
      <c r="I99" s="660"/>
      <c r="J99" s="660"/>
      <c r="K99" s="660"/>
      <c r="L99" s="660"/>
      <c r="M99" s="660"/>
      <c r="N99" s="660"/>
    </row>
    <row r="100" spans="1:14" hidden="1" x14ac:dyDescent="0.2">
      <c r="A100" s="660"/>
      <c r="B100" s="660"/>
      <c r="C100" s="660"/>
      <c r="D100" s="660"/>
      <c r="E100" s="660"/>
      <c r="F100" s="660"/>
      <c r="G100" s="661"/>
      <c r="H100" s="660"/>
      <c r="I100" s="660"/>
      <c r="J100" s="660"/>
      <c r="K100" s="660"/>
      <c r="L100" s="660"/>
      <c r="M100" s="660"/>
      <c r="N100" s="660"/>
    </row>
    <row r="101" spans="1:14" hidden="1" x14ac:dyDescent="0.2">
      <c r="A101" s="660"/>
      <c r="B101" s="660"/>
      <c r="C101" s="660"/>
      <c r="D101" s="660"/>
      <c r="E101" s="660"/>
      <c r="F101" s="660"/>
      <c r="G101" s="661"/>
      <c r="H101" s="660"/>
      <c r="I101" s="660"/>
      <c r="J101" s="660"/>
      <c r="K101" s="660"/>
      <c r="L101" s="660"/>
      <c r="M101" s="660"/>
      <c r="N101" s="660"/>
    </row>
    <row r="102" spans="1:14" hidden="1" x14ac:dyDescent="0.2">
      <c r="A102" s="660"/>
      <c r="B102" s="660"/>
      <c r="C102" s="660"/>
      <c r="D102" s="660"/>
      <c r="E102" s="660"/>
      <c r="F102" s="660"/>
      <c r="G102" s="661"/>
      <c r="H102" s="660"/>
      <c r="I102" s="660"/>
      <c r="J102" s="660"/>
      <c r="K102" s="660"/>
      <c r="L102" s="660"/>
      <c r="M102" s="660"/>
      <c r="N102" s="660"/>
    </row>
    <row r="103" spans="1:14" hidden="1" x14ac:dyDescent="0.2">
      <c r="A103" s="660"/>
      <c r="B103" s="660"/>
      <c r="C103" s="660"/>
      <c r="D103" s="660"/>
      <c r="E103" s="660"/>
      <c r="F103" s="660"/>
      <c r="G103" s="661"/>
      <c r="H103" s="660"/>
      <c r="I103" s="660"/>
      <c r="J103" s="660"/>
      <c r="K103" s="660"/>
      <c r="L103" s="660"/>
      <c r="M103" s="660"/>
      <c r="N103" s="660"/>
    </row>
    <row r="104" spans="1:14" hidden="1" x14ac:dyDescent="0.2">
      <c r="A104" s="660"/>
      <c r="B104" s="660"/>
      <c r="C104" s="660"/>
      <c r="D104" s="660"/>
      <c r="E104" s="660"/>
      <c r="F104" s="660"/>
      <c r="G104" s="661"/>
      <c r="H104" s="660"/>
      <c r="I104" s="660"/>
      <c r="J104" s="660"/>
      <c r="K104" s="660"/>
      <c r="L104" s="660"/>
      <c r="M104" s="660"/>
      <c r="N104" s="660"/>
    </row>
    <row r="105" spans="1:14" hidden="1" x14ac:dyDescent="0.2">
      <c r="A105" s="660"/>
      <c r="B105" s="660"/>
      <c r="C105" s="660"/>
      <c r="D105" s="660"/>
      <c r="E105" s="660"/>
      <c r="F105" s="660"/>
      <c r="G105" s="661"/>
      <c r="H105" s="660"/>
      <c r="I105" s="660"/>
      <c r="J105" s="660"/>
      <c r="K105" s="660"/>
      <c r="L105" s="660"/>
      <c r="M105" s="660"/>
      <c r="N105" s="660"/>
    </row>
    <row r="106" spans="1:14" hidden="1" x14ac:dyDescent="0.2">
      <c r="A106" s="660"/>
      <c r="B106" s="660"/>
      <c r="C106" s="660"/>
      <c r="D106" s="660"/>
      <c r="E106" s="660"/>
      <c r="F106" s="660"/>
      <c r="G106" s="661"/>
      <c r="H106" s="660"/>
      <c r="I106" s="660"/>
      <c r="J106" s="660"/>
      <c r="K106" s="660"/>
      <c r="L106" s="660"/>
      <c r="M106" s="660"/>
      <c r="N106" s="660"/>
    </row>
    <row r="107" spans="1:14" hidden="1" x14ac:dyDescent="0.2">
      <c r="A107" s="660"/>
      <c r="B107" s="660"/>
      <c r="C107" s="660"/>
      <c r="D107" s="660"/>
      <c r="E107" s="660"/>
      <c r="F107" s="660"/>
      <c r="G107" s="661"/>
      <c r="H107" s="660"/>
      <c r="I107" s="660"/>
      <c r="J107" s="660"/>
      <c r="K107" s="660"/>
      <c r="L107" s="660"/>
      <c r="M107" s="660"/>
      <c r="N107" s="660"/>
    </row>
    <row r="108" spans="1:14" hidden="1" x14ac:dyDescent="0.2">
      <c r="A108" s="660"/>
      <c r="B108" s="660"/>
      <c r="C108" s="660"/>
      <c r="D108" s="660"/>
      <c r="E108" s="660"/>
      <c r="F108" s="660"/>
      <c r="G108" s="661"/>
      <c r="H108" s="660"/>
      <c r="I108" s="660"/>
      <c r="J108" s="660"/>
      <c r="K108" s="660"/>
      <c r="L108" s="660"/>
      <c r="M108" s="660"/>
      <c r="N108" s="660"/>
    </row>
    <row r="109" spans="1:14" hidden="1" x14ac:dyDescent="0.2">
      <c r="A109" s="660"/>
      <c r="B109" s="660"/>
      <c r="C109" s="660"/>
      <c r="D109" s="660"/>
      <c r="E109" s="660"/>
      <c r="F109" s="660"/>
      <c r="G109" s="661"/>
      <c r="H109" s="660"/>
      <c r="I109" s="660"/>
      <c r="J109" s="660"/>
      <c r="K109" s="660"/>
      <c r="L109" s="660"/>
      <c r="M109" s="660"/>
      <c r="N109" s="660"/>
    </row>
    <row r="110" spans="1:14" hidden="1" x14ac:dyDescent="0.2">
      <c r="A110" s="660"/>
      <c r="B110" s="660"/>
      <c r="C110" s="660"/>
      <c r="D110" s="660"/>
      <c r="E110" s="660"/>
      <c r="F110" s="660"/>
      <c r="G110" s="661"/>
      <c r="H110" s="660"/>
      <c r="I110" s="660"/>
      <c r="J110" s="660"/>
      <c r="K110" s="660"/>
      <c r="L110" s="660"/>
      <c r="M110" s="660"/>
      <c r="N110" s="660"/>
    </row>
    <row r="111" spans="1:14" hidden="1" x14ac:dyDescent="0.2">
      <c r="A111" s="660"/>
      <c r="B111" s="660"/>
      <c r="C111" s="660"/>
      <c r="D111" s="660"/>
      <c r="E111" s="660"/>
      <c r="F111" s="660"/>
      <c r="G111" s="661"/>
      <c r="H111" s="660"/>
      <c r="I111" s="660"/>
      <c r="J111" s="660"/>
      <c r="K111" s="660"/>
      <c r="L111" s="660"/>
      <c r="M111" s="660"/>
      <c r="N111" s="660"/>
    </row>
    <row r="112" spans="1:14" hidden="1" x14ac:dyDescent="0.2">
      <c r="A112" s="660"/>
      <c r="B112" s="660"/>
      <c r="C112" s="660"/>
      <c r="D112" s="660"/>
      <c r="E112" s="660"/>
      <c r="F112" s="660"/>
      <c r="G112" s="661"/>
      <c r="H112" s="660"/>
      <c r="I112" s="660"/>
      <c r="J112" s="660"/>
      <c r="K112" s="660"/>
      <c r="L112" s="660"/>
      <c r="M112" s="660"/>
      <c r="N112" s="660"/>
    </row>
    <row r="113" spans="1:14" hidden="1" x14ac:dyDescent="0.2">
      <c r="A113" s="660"/>
      <c r="B113" s="660"/>
      <c r="C113" s="660"/>
      <c r="D113" s="660"/>
      <c r="E113" s="660"/>
      <c r="F113" s="660"/>
      <c r="G113" s="661"/>
      <c r="H113" s="660"/>
      <c r="I113" s="660"/>
      <c r="J113" s="660"/>
      <c r="K113" s="660"/>
      <c r="L113" s="660"/>
      <c r="M113" s="660"/>
      <c r="N113" s="660"/>
    </row>
    <row r="114" spans="1:14" hidden="1" x14ac:dyDescent="0.2">
      <c r="A114" s="660"/>
      <c r="B114" s="660"/>
      <c r="C114" s="660"/>
      <c r="D114" s="660"/>
      <c r="E114" s="660"/>
      <c r="F114" s="660"/>
      <c r="G114" s="661"/>
      <c r="H114" s="660"/>
      <c r="I114" s="660"/>
      <c r="J114" s="660"/>
      <c r="K114" s="660"/>
      <c r="L114" s="660"/>
      <c r="M114" s="660"/>
      <c r="N114" s="660"/>
    </row>
    <row r="115" spans="1:14" hidden="1" x14ac:dyDescent="0.2">
      <c r="A115" s="660"/>
      <c r="B115" s="660"/>
      <c r="C115" s="660"/>
      <c r="D115" s="660"/>
      <c r="E115" s="660"/>
      <c r="F115" s="660"/>
      <c r="G115" s="661"/>
      <c r="H115" s="660"/>
      <c r="I115" s="660"/>
      <c r="J115" s="660"/>
      <c r="K115" s="660"/>
      <c r="L115" s="660"/>
      <c r="M115" s="660"/>
      <c r="N115" s="660"/>
    </row>
    <row r="116" spans="1:14" hidden="1" x14ac:dyDescent="0.2">
      <c r="A116" s="660"/>
      <c r="B116" s="660"/>
      <c r="C116" s="660"/>
      <c r="D116" s="660"/>
      <c r="E116" s="660"/>
      <c r="F116" s="660"/>
      <c r="G116" s="661"/>
      <c r="H116" s="660"/>
      <c r="I116" s="660"/>
      <c r="J116" s="660"/>
      <c r="K116" s="660"/>
      <c r="L116" s="660"/>
      <c r="M116" s="660"/>
      <c r="N116" s="660"/>
    </row>
    <row r="117" spans="1:14" hidden="1" x14ac:dyDescent="0.2">
      <c r="A117" s="660"/>
      <c r="B117" s="660"/>
      <c r="C117" s="660"/>
      <c r="D117" s="660"/>
      <c r="E117" s="660"/>
      <c r="F117" s="660"/>
      <c r="G117" s="661"/>
      <c r="H117" s="660"/>
      <c r="I117" s="660"/>
      <c r="J117" s="660"/>
      <c r="K117" s="660"/>
      <c r="L117" s="660"/>
      <c r="M117" s="660"/>
      <c r="N117" s="660"/>
    </row>
    <row r="118" spans="1:14" hidden="1" x14ac:dyDescent="0.2">
      <c r="A118" s="660"/>
      <c r="B118" s="660"/>
      <c r="C118" s="660"/>
      <c r="D118" s="660"/>
      <c r="E118" s="660"/>
      <c r="F118" s="660"/>
      <c r="G118" s="661"/>
      <c r="H118" s="660"/>
      <c r="I118" s="660"/>
      <c r="J118" s="660"/>
      <c r="K118" s="660"/>
      <c r="L118" s="660"/>
      <c r="M118" s="660"/>
      <c r="N118" s="660"/>
    </row>
    <row r="119" spans="1:14" hidden="1" x14ac:dyDescent="0.2">
      <c r="A119" s="660"/>
      <c r="B119" s="660"/>
      <c r="C119" s="660"/>
      <c r="D119" s="660"/>
      <c r="E119" s="660"/>
      <c r="F119" s="660"/>
      <c r="G119" s="661"/>
      <c r="H119" s="660"/>
      <c r="I119" s="660"/>
      <c r="J119" s="660"/>
      <c r="K119" s="660"/>
      <c r="L119" s="660"/>
      <c r="M119" s="660"/>
      <c r="N119" s="660"/>
    </row>
    <row r="120" spans="1:14" hidden="1" x14ac:dyDescent="0.2">
      <c r="A120" s="660"/>
      <c r="B120" s="660"/>
      <c r="C120" s="660"/>
      <c r="D120" s="660"/>
      <c r="E120" s="660"/>
      <c r="F120" s="660"/>
      <c r="G120" s="661"/>
      <c r="H120" s="660"/>
      <c r="I120" s="660"/>
      <c r="J120" s="660"/>
      <c r="K120" s="660"/>
      <c r="L120" s="660"/>
      <c r="M120" s="660"/>
      <c r="N120" s="660"/>
    </row>
    <row r="121" spans="1:14" hidden="1" x14ac:dyDescent="0.2">
      <c r="A121" s="660"/>
      <c r="B121" s="660"/>
      <c r="C121" s="660"/>
      <c r="D121" s="660"/>
      <c r="E121" s="660"/>
      <c r="F121" s="660"/>
      <c r="G121" s="661"/>
      <c r="H121" s="660"/>
      <c r="I121" s="660"/>
      <c r="J121" s="660"/>
      <c r="K121" s="660"/>
      <c r="L121" s="660"/>
      <c r="M121" s="660"/>
      <c r="N121" s="660"/>
    </row>
    <row r="122" spans="1:14" hidden="1" x14ac:dyDescent="0.2">
      <c r="A122" s="660"/>
      <c r="B122" s="660"/>
      <c r="C122" s="660"/>
      <c r="D122" s="660"/>
      <c r="E122" s="660"/>
      <c r="F122" s="660"/>
      <c r="G122" s="661"/>
      <c r="H122" s="660"/>
      <c r="I122" s="660"/>
      <c r="J122" s="660"/>
      <c r="K122" s="660"/>
      <c r="L122" s="660"/>
      <c r="M122" s="660"/>
      <c r="N122" s="660"/>
    </row>
    <row r="123" spans="1:14" hidden="1" x14ac:dyDescent="0.2">
      <c r="A123" s="660"/>
      <c r="B123" s="660"/>
      <c r="C123" s="660"/>
      <c r="D123" s="660"/>
      <c r="E123" s="660"/>
      <c r="F123" s="660"/>
      <c r="G123" s="661"/>
      <c r="H123" s="660"/>
      <c r="I123" s="660"/>
      <c r="J123" s="660"/>
      <c r="K123" s="660"/>
      <c r="L123" s="660"/>
      <c r="M123" s="660"/>
      <c r="N123" s="660"/>
    </row>
    <row r="124" spans="1:14" hidden="1" x14ac:dyDescent="0.2">
      <c r="A124" s="660"/>
      <c r="B124" s="660"/>
      <c r="C124" s="660"/>
      <c r="D124" s="660"/>
      <c r="E124" s="660"/>
      <c r="F124" s="660"/>
      <c r="G124" s="661"/>
      <c r="H124" s="660"/>
      <c r="I124" s="660"/>
      <c r="J124" s="660"/>
      <c r="K124" s="660"/>
      <c r="L124" s="660"/>
      <c r="M124" s="660"/>
      <c r="N124" s="660"/>
    </row>
    <row r="125" spans="1:14" hidden="1" x14ac:dyDescent="0.2">
      <c r="A125" s="660"/>
      <c r="B125" s="660"/>
      <c r="C125" s="660"/>
      <c r="D125" s="660"/>
      <c r="E125" s="660"/>
      <c r="F125" s="660"/>
      <c r="G125" s="661"/>
      <c r="H125" s="660"/>
      <c r="I125" s="660"/>
      <c r="J125" s="660"/>
      <c r="K125" s="660"/>
      <c r="L125" s="660"/>
      <c r="M125" s="660"/>
      <c r="N125" s="660"/>
    </row>
    <row r="126" spans="1:14" hidden="1" x14ac:dyDescent="0.2">
      <c r="A126" s="660"/>
      <c r="B126" s="660"/>
      <c r="C126" s="660"/>
      <c r="D126" s="660"/>
      <c r="E126" s="660"/>
      <c r="F126" s="660"/>
      <c r="G126" s="661"/>
      <c r="H126" s="660"/>
      <c r="I126" s="660"/>
      <c r="J126" s="660"/>
      <c r="K126" s="660"/>
      <c r="L126" s="660"/>
      <c r="M126" s="660"/>
      <c r="N126" s="660"/>
    </row>
    <row r="127" spans="1:14" hidden="1" x14ac:dyDescent="0.2">
      <c r="A127" s="660"/>
      <c r="B127" s="660"/>
      <c r="C127" s="660"/>
      <c r="D127" s="660"/>
      <c r="E127" s="660"/>
      <c r="F127" s="660"/>
      <c r="G127" s="661"/>
      <c r="H127" s="660"/>
      <c r="I127" s="660"/>
      <c r="J127" s="660"/>
      <c r="K127" s="660"/>
      <c r="L127" s="660"/>
      <c r="M127" s="660"/>
      <c r="N127" s="660"/>
    </row>
    <row r="128" spans="1:14" hidden="1" x14ac:dyDescent="0.2">
      <c r="A128" s="660"/>
      <c r="B128" s="660"/>
      <c r="C128" s="660"/>
      <c r="D128" s="660"/>
      <c r="E128" s="660"/>
      <c r="F128" s="660"/>
      <c r="G128" s="661"/>
      <c r="H128" s="660"/>
      <c r="I128" s="660"/>
      <c r="J128" s="660"/>
      <c r="K128" s="660"/>
      <c r="L128" s="660"/>
      <c r="M128" s="660"/>
      <c r="N128" s="660"/>
    </row>
    <row r="129" spans="1:14" hidden="1" x14ac:dyDescent="0.2">
      <c r="A129" s="660"/>
      <c r="B129" s="660"/>
      <c r="C129" s="660"/>
      <c r="D129" s="660"/>
      <c r="E129" s="660"/>
      <c r="F129" s="660"/>
      <c r="G129" s="661"/>
      <c r="H129" s="660"/>
      <c r="I129" s="660"/>
      <c r="J129" s="660"/>
      <c r="K129" s="660"/>
      <c r="L129" s="660"/>
      <c r="M129" s="660"/>
      <c r="N129" s="660"/>
    </row>
    <row r="130" spans="1:14" hidden="1" x14ac:dyDescent="0.2">
      <c r="A130" s="660"/>
      <c r="B130" s="660"/>
      <c r="C130" s="660"/>
      <c r="D130" s="660"/>
      <c r="E130" s="660"/>
      <c r="F130" s="660"/>
      <c r="G130" s="661"/>
      <c r="H130" s="660"/>
      <c r="I130" s="660"/>
      <c r="J130" s="660"/>
      <c r="K130" s="660"/>
      <c r="L130" s="660"/>
      <c r="M130" s="660"/>
      <c r="N130" s="660"/>
    </row>
    <row r="131" spans="1:14" hidden="1" x14ac:dyDescent="0.2">
      <c r="A131" s="660"/>
      <c r="B131" s="660"/>
      <c r="C131" s="660"/>
      <c r="D131" s="660"/>
      <c r="E131" s="660"/>
      <c r="F131" s="660"/>
      <c r="G131" s="661"/>
      <c r="H131" s="660"/>
      <c r="I131" s="660"/>
      <c r="J131" s="660"/>
      <c r="K131" s="660"/>
      <c r="L131" s="660"/>
      <c r="M131" s="660"/>
      <c r="N131" s="660"/>
    </row>
    <row r="132" spans="1:14" hidden="1" x14ac:dyDescent="0.2">
      <c r="A132" s="660"/>
      <c r="B132" s="660"/>
      <c r="C132" s="660"/>
      <c r="D132" s="660"/>
      <c r="E132" s="660"/>
      <c r="F132" s="660"/>
      <c r="G132" s="661"/>
      <c r="H132" s="660"/>
      <c r="I132" s="660"/>
      <c r="J132" s="660"/>
      <c r="K132" s="660"/>
      <c r="L132" s="660"/>
      <c r="M132" s="660"/>
      <c r="N132" s="660"/>
    </row>
    <row r="133" spans="1:14" hidden="1" x14ac:dyDescent="0.2">
      <c r="A133" s="660"/>
      <c r="B133" s="660"/>
      <c r="C133" s="660"/>
      <c r="D133" s="660"/>
      <c r="E133" s="660"/>
      <c r="F133" s="660"/>
      <c r="G133" s="661"/>
      <c r="H133" s="660"/>
      <c r="I133" s="660"/>
      <c r="J133" s="660"/>
      <c r="K133" s="660"/>
      <c r="L133" s="660"/>
      <c r="M133" s="660"/>
      <c r="N133" s="660"/>
    </row>
    <row r="134" spans="1:14" hidden="1" x14ac:dyDescent="0.2">
      <c r="A134" s="660"/>
      <c r="B134" s="660"/>
      <c r="C134" s="660"/>
      <c r="D134" s="660"/>
      <c r="E134" s="660"/>
      <c r="F134" s="660"/>
      <c r="G134" s="661"/>
      <c r="H134" s="660"/>
      <c r="I134" s="660"/>
      <c r="J134" s="660"/>
      <c r="K134" s="660"/>
      <c r="L134" s="660"/>
      <c r="M134" s="660"/>
      <c r="N134" s="660"/>
    </row>
    <row r="135" spans="1:14" hidden="1" x14ac:dyDescent="0.2">
      <c r="A135" s="660"/>
      <c r="B135" s="660"/>
      <c r="C135" s="660"/>
      <c r="D135" s="660"/>
      <c r="E135" s="660"/>
      <c r="F135" s="660"/>
      <c r="G135" s="661"/>
      <c r="H135" s="660"/>
      <c r="I135" s="660"/>
      <c r="J135" s="660"/>
      <c r="K135" s="660"/>
      <c r="L135" s="660"/>
      <c r="M135" s="660"/>
      <c r="N135" s="660"/>
    </row>
    <row r="136" spans="1:14" hidden="1" x14ac:dyDescent="0.2">
      <c r="A136" s="660"/>
      <c r="B136" s="660"/>
      <c r="C136" s="660"/>
      <c r="D136" s="660"/>
      <c r="E136" s="660"/>
      <c r="F136" s="660"/>
      <c r="G136" s="661"/>
      <c r="H136" s="660"/>
      <c r="I136" s="660"/>
      <c r="J136" s="660"/>
      <c r="K136" s="660"/>
      <c r="L136" s="660"/>
      <c r="M136" s="660"/>
      <c r="N136" s="660"/>
    </row>
    <row r="137" spans="1:14" hidden="1" x14ac:dyDescent="0.2">
      <c r="A137" s="660"/>
      <c r="B137" s="660"/>
      <c r="C137" s="660"/>
      <c r="D137" s="660"/>
      <c r="E137" s="660"/>
      <c r="F137" s="660"/>
      <c r="G137" s="661"/>
      <c r="H137" s="660"/>
      <c r="I137" s="660"/>
      <c r="J137" s="660"/>
      <c r="K137" s="660"/>
      <c r="L137" s="660"/>
      <c r="M137" s="660"/>
      <c r="N137" s="660"/>
    </row>
    <row r="138" spans="1:14" hidden="1" x14ac:dyDescent="0.2">
      <c r="A138" s="660"/>
      <c r="B138" s="660"/>
      <c r="C138" s="660"/>
      <c r="D138" s="660"/>
      <c r="E138" s="660"/>
      <c r="F138" s="660"/>
      <c r="G138" s="661"/>
      <c r="H138" s="660"/>
      <c r="I138" s="660"/>
      <c r="J138" s="660"/>
      <c r="K138" s="660"/>
      <c r="L138" s="660"/>
      <c r="M138" s="660"/>
      <c r="N138" s="660"/>
    </row>
    <row r="139" spans="1:14" hidden="1" x14ac:dyDescent="0.2">
      <c r="A139" s="660"/>
      <c r="B139" s="660"/>
      <c r="C139" s="660"/>
      <c r="D139" s="660"/>
      <c r="E139" s="660"/>
      <c r="F139" s="660"/>
      <c r="G139" s="661"/>
      <c r="H139" s="660"/>
      <c r="I139" s="660"/>
      <c r="J139" s="660"/>
      <c r="K139" s="660"/>
      <c r="L139" s="660"/>
      <c r="M139" s="660"/>
      <c r="N139" s="660"/>
    </row>
    <row r="140" spans="1:14" hidden="1" x14ac:dyDescent="0.2">
      <c r="A140" s="660"/>
      <c r="B140" s="660"/>
      <c r="C140" s="660"/>
      <c r="D140" s="660"/>
      <c r="E140" s="660"/>
      <c r="F140" s="660"/>
      <c r="G140" s="661"/>
      <c r="H140" s="660"/>
      <c r="I140" s="660"/>
      <c r="J140" s="660"/>
      <c r="K140" s="660"/>
      <c r="L140" s="660"/>
      <c r="M140" s="660"/>
      <c r="N140" s="660"/>
    </row>
    <row r="141" spans="1:14" hidden="1" x14ac:dyDescent="0.2">
      <c r="A141" s="660"/>
      <c r="B141" s="660"/>
      <c r="C141" s="660"/>
      <c r="D141" s="660"/>
      <c r="E141" s="660"/>
      <c r="F141" s="660"/>
      <c r="G141" s="661"/>
      <c r="H141" s="660"/>
      <c r="I141" s="660"/>
      <c r="J141" s="660"/>
      <c r="K141" s="660"/>
      <c r="L141" s="660"/>
      <c r="M141" s="660"/>
      <c r="N141" s="660"/>
    </row>
    <row r="142" spans="1:14" hidden="1" x14ac:dyDescent="0.2">
      <c r="A142" s="660"/>
      <c r="B142" s="660"/>
      <c r="C142" s="660"/>
      <c r="D142" s="660"/>
      <c r="E142" s="660"/>
      <c r="F142" s="660"/>
      <c r="G142" s="661"/>
      <c r="H142" s="660"/>
      <c r="I142" s="660"/>
      <c r="J142" s="660"/>
      <c r="K142" s="660"/>
      <c r="L142" s="660"/>
      <c r="M142" s="660"/>
      <c r="N142" s="660"/>
    </row>
    <row r="143" spans="1:14" hidden="1" x14ac:dyDescent="0.2">
      <c r="A143" s="660"/>
      <c r="B143" s="660"/>
      <c r="C143" s="660"/>
      <c r="D143" s="660"/>
      <c r="E143" s="660"/>
      <c r="F143" s="660"/>
      <c r="G143" s="661"/>
      <c r="H143" s="660"/>
      <c r="I143" s="660"/>
      <c r="J143" s="660"/>
      <c r="K143" s="660"/>
      <c r="L143" s="660"/>
      <c r="M143" s="660"/>
      <c r="N143" s="660"/>
    </row>
    <row r="144" spans="1:14" hidden="1" x14ac:dyDescent="0.2">
      <c r="A144" s="660"/>
      <c r="B144" s="660"/>
      <c r="C144" s="660"/>
      <c r="D144" s="660"/>
      <c r="E144" s="660"/>
      <c r="F144" s="660"/>
      <c r="G144" s="661"/>
      <c r="H144" s="660"/>
      <c r="I144" s="660"/>
      <c r="J144" s="660"/>
      <c r="K144" s="660"/>
      <c r="L144" s="660"/>
      <c r="M144" s="660"/>
      <c r="N144" s="660"/>
    </row>
    <row r="145" spans="1:14" hidden="1" x14ac:dyDescent="0.2">
      <c r="A145" s="660"/>
      <c r="B145" s="660"/>
      <c r="C145" s="660"/>
      <c r="D145" s="660"/>
      <c r="E145" s="660"/>
      <c r="F145" s="660"/>
      <c r="G145" s="661"/>
      <c r="H145" s="660"/>
      <c r="I145" s="660"/>
      <c r="J145" s="660"/>
      <c r="K145" s="660"/>
      <c r="L145" s="660"/>
      <c r="M145" s="660"/>
      <c r="N145" s="660"/>
    </row>
    <row r="146" spans="1:14" hidden="1" x14ac:dyDescent="0.2">
      <c r="A146" s="660"/>
      <c r="B146" s="660"/>
      <c r="C146" s="660"/>
      <c r="D146" s="660"/>
      <c r="E146" s="660"/>
      <c r="F146" s="660"/>
      <c r="G146" s="661"/>
      <c r="H146" s="660"/>
      <c r="I146" s="660"/>
      <c r="J146" s="660"/>
      <c r="K146" s="660"/>
      <c r="L146" s="660"/>
      <c r="M146" s="660"/>
      <c r="N146" s="660"/>
    </row>
    <row r="147" spans="1:14" hidden="1" x14ac:dyDescent="0.2">
      <c r="A147" s="660"/>
      <c r="B147" s="660"/>
      <c r="C147" s="660"/>
      <c r="D147" s="660"/>
      <c r="E147" s="660"/>
      <c r="F147" s="660"/>
      <c r="G147" s="661"/>
      <c r="H147" s="660"/>
      <c r="I147" s="660"/>
      <c r="J147" s="660"/>
      <c r="K147" s="660"/>
      <c r="L147" s="660"/>
      <c r="M147" s="660"/>
      <c r="N147" s="660"/>
    </row>
    <row r="148" spans="1:14" hidden="1" x14ac:dyDescent="0.2">
      <c r="A148" s="660"/>
      <c r="B148" s="660"/>
      <c r="C148" s="660"/>
      <c r="D148" s="660"/>
      <c r="E148" s="660"/>
      <c r="F148" s="660"/>
      <c r="G148" s="661"/>
      <c r="H148" s="660"/>
      <c r="I148" s="660"/>
      <c r="J148" s="660"/>
      <c r="K148" s="660"/>
      <c r="L148" s="660"/>
      <c r="M148" s="660"/>
      <c r="N148" s="660"/>
    </row>
    <row r="149" spans="1:14" hidden="1" x14ac:dyDescent="0.2">
      <c r="A149" s="660"/>
      <c r="B149" s="660"/>
      <c r="C149" s="660"/>
      <c r="D149" s="660"/>
      <c r="E149" s="660"/>
      <c r="F149" s="660"/>
      <c r="G149" s="661"/>
      <c r="H149" s="660"/>
      <c r="I149" s="660"/>
      <c r="J149" s="660"/>
      <c r="K149" s="660"/>
      <c r="L149" s="660"/>
      <c r="M149" s="660"/>
      <c r="N149" s="660"/>
    </row>
    <row r="150" spans="1:14" hidden="1" x14ac:dyDescent="0.2">
      <c r="A150" s="660"/>
      <c r="B150" s="660"/>
      <c r="C150" s="660"/>
      <c r="D150" s="660"/>
      <c r="E150" s="660"/>
      <c r="F150" s="660"/>
      <c r="G150" s="661"/>
      <c r="H150" s="660"/>
      <c r="I150" s="660"/>
      <c r="J150" s="660"/>
      <c r="K150" s="660"/>
      <c r="L150" s="660"/>
      <c r="M150" s="660"/>
      <c r="N150" s="660"/>
    </row>
    <row r="151" spans="1:14" hidden="1" x14ac:dyDescent="0.2">
      <c r="A151" s="660"/>
      <c r="B151" s="660"/>
      <c r="C151" s="660"/>
      <c r="D151" s="660"/>
      <c r="E151" s="660"/>
      <c r="F151" s="660"/>
      <c r="G151" s="661"/>
      <c r="H151" s="660"/>
      <c r="I151" s="660"/>
      <c r="J151" s="660"/>
      <c r="K151" s="660"/>
      <c r="L151" s="660"/>
      <c r="M151" s="660"/>
      <c r="N151" s="660"/>
    </row>
    <row r="152" spans="1:14" hidden="1" x14ac:dyDescent="0.2">
      <c r="A152" s="660"/>
      <c r="B152" s="660"/>
      <c r="C152" s="660"/>
      <c r="D152" s="660"/>
      <c r="E152" s="660"/>
      <c r="F152" s="660"/>
      <c r="G152" s="661"/>
      <c r="H152" s="660"/>
      <c r="I152" s="660"/>
      <c r="J152" s="660"/>
      <c r="K152" s="660"/>
      <c r="L152" s="660"/>
      <c r="M152" s="660"/>
      <c r="N152" s="660"/>
    </row>
    <row r="153" spans="1:14" hidden="1" x14ac:dyDescent="0.2">
      <c r="A153" s="660"/>
      <c r="B153" s="660"/>
      <c r="C153" s="660"/>
      <c r="D153" s="660"/>
      <c r="E153" s="660"/>
      <c r="F153" s="660"/>
      <c r="G153" s="661"/>
      <c r="H153" s="660"/>
      <c r="I153" s="660"/>
      <c r="J153" s="660"/>
      <c r="K153" s="660"/>
      <c r="L153" s="660"/>
      <c r="M153" s="660"/>
      <c r="N153" s="660"/>
    </row>
    <row r="154" spans="1:14" hidden="1" x14ac:dyDescent="0.2">
      <c r="A154" s="660"/>
      <c r="B154" s="660"/>
      <c r="C154" s="660"/>
      <c r="D154" s="660"/>
      <c r="E154" s="660"/>
      <c r="F154" s="660"/>
      <c r="G154" s="661"/>
      <c r="H154" s="660"/>
      <c r="I154" s="660"/>
      <c r="J154" s="660"/>
      <c r="K154" s="660"/>
      <c r="L154" s="660"/>
      <c r="M154" s="660"/>
      <c r="N154" s="660"/>
    </row>
    <row r="155" spans="1:14" hidden="1" x14ac:dyDescent="0.2">
      <c r="A155" s="660"/>
      <c r="B155" s="660"/>
      <c r="C155" s="660"/>
      <c r="D155" s="660"/>
      <c r="E155" s="660"/>
      <c r="F155" s="660"/>
      <c r="G155" s="661"/>
      <c r="H155" s="660"/>
      <c r="I155" s="660"/>
      <c r="J155" s="660"/>
      <c r="K155" s="660"/>
      <c r="L155" s="660"/>
      <c r="M155" s="660"/>
      <c r="N155" s="660"/>
    </row>
    <row r="156" spans="1:14" hidden="1" x14ac:dyDescent="0.2">
      <c r="A156" s="660"/>
      <c r="B156" s="660"/>
      <c r="C156" s="660"/>
      <c r="D156" s="660"/>
      <c r="E156" s="660"/>
      <c r="F156" s="660"/>
      <c r="G156" s="661"/>
      <c r="H156" s="660"/>
      <c r="I156" s="660"/>
      <c r="J156" s="660"/>
      <c r="K156" s="660"/>
      <c r="L156" s="660"/>
      <c r="M156" s="660"/>
      <c r="N156" s="660"/>
    </row>
    <row r="157" spans="1:14" hidden="1" x14ac:dyDescent="0.2">
      <c r="A157" s="660"/>
      <c r="B157" s="660"/>
      <c r="C157" s="660"/>
      <c r="D157" s="660"/>
      <c r="E157" s="660"/>
      <c r="F157" s="660"/>
      <c r="G157" s="661"/>
      <c r="H157" s="660"/>
      <c r="I157" s="660"/>
      <c r="J157" s="660"/>
      <c r="K157" s="660"/>
      <c r="L157" s="660"/>
      <c r="M157" s="660"/>
      <c r="N157" s="660"/>
    </row>
    <row r="158" spans="1:14" hidden="1" x14ac:dyDescent="0.2">
      <c r="A158" s="660"/>
      <c r="B158" s="660"/>
      <c r="C158" s="660"/>
      <c r="D158" s="660"/>
      <c r="E158" s="660"/>
      <c r="F158" s="660"/>
      <c r="G158" s="661"/>
      <c r="H158" s="660"/>
      <c r="I158" s="660"/>
      <c r="J158" s="660"/>
      <c r="K158" s="660"/>
      <c r="L158" s="660"/>
      <c r="M158" s="660"/>
      <c r="N158" s="660"/>
    </row>
    <row r="159" spans="1:14" hidden="1" x14ac:dyDescent="0.2">
      <c r="A159" s="660"/>
      <c r="B159" s="660"/>
      <c r="C159" s="660"/>
      <c r="D159" s="660"/>
      <c r="E159" s="660"/>
      <c r="F159" s="660"/>
      <c r="G159" s="661"/>
      <c r="H159" s="660"/>
      <c r="I159" s="660"/>
      <c r="J159" s="660"/>
      <c r="K159" s="660"/>
      <c r="L159" s="660"/>
      <c r="M159" s="660"/>
      <c r="N159" s="660"/>
    </row>
    <row r="160" spans="1:14" hidden="1" x14ac:dyDescent="0.2">
      <c r="A160" s="660"/>
      <c r="B160" s="660"/>
      <c r="C160" s="660"/>
      <c r="D160" s="660"/>
      <c r="E160" s="660"/>
      <c r="F160" s="660"/>
      <c r="G160" s="661"/>
      <c r="H160" s="660"/>
      <c r="I160" s="660"/>
      <c r="J160" s="660"/>
      <c r="K160" s="660"/>
      <c r="L160" s="660"/>
      <c r="M160" s="660"/>
      <c r="N160" s="660"/>
    </row>
    <row r="161" spans="1:14" hidden="1" x14ac:dyDescent="0.2">
      <c r="A161" s="660"/>
      <c r="B161" s="660"/>
      <c r="C161" s="660"/>
      <c r="D161" s="660"/>
      <c r="E161" s="660"/>
      <c r="F161" s="660"/>
      <c r="G161" s="661"/>
      <c r="H161" s="660"/>
      <c r="I161" s="660"/>
      <c r="J161" s="660"/>
      <c r="K161" s="660"/>
      <c r="L161" s="660"/>
      <c r="M161" s="660"/>
      <c r="N161" s="660"/>
    </row>
    <row r="162" spans="1:14" hidden="1" x14ac:dyDescent="0.2">
      <c r="A162" s="660"/>
      <c r="B162" s="660"/>
      <c r="C162" s="660"/>
      <c r="D162" s="660"/>
      <c r="E162" s="660"/>
      <c r="F162" s="660"/>
      <c r="G162" s="661"/>
      <c r="H162" s="660"/>
      <c r="I162" s="660"/>
      <c r="J162" s="660"/>
      <c r="K162" s="660"/>
      <c r="L162" s="660"/>
      <c r="M162" s="660"/>
      <c r="N162" s="660"/>
    </row>
    <row r="163" spans="1:14" hidden="1" x14ac:dyDescent="0.2">
      <c r="A163" s="660"/>
      <c r="B163" s="660"/>
      <c r="C163" s="660"/>
      <c r="D163" s="660"/>
      <c r="E163" s="660"/>
      <c r="F163" s="660"/>
      <c r="G163" s="661"/>
      <c r="H163" s="660"/>
      <c r="I163" s="660"/>
      <c r="J163" s="660"/>
      <c r="K163" s="660"/>
      <c r="L163" s="660"/>
      <c r="M163" s="660"/>
      <c r="N163" s="660"/>
    </row>
    <row r="164" spans="1:14" hidden="1" x14ac:dyDescent="0.2">
      <c r="A164" s="660"/>
      <c r="B164" s="660"/>
      <c r="C164" s="660"/>
      <c r="D164" s="660"/>
      <c r="E164" s="660"/>
      <c r="F164" s="660"/>
      <c r="G164" s="661"/>
      <c r="H164" s="660"/>
      <c r="I164" s="660"/>
      <c r="J164" s="660"/>
      <c r="K164" s="660"/>
      <c r="L164" s="660"/>
      <c r="M164" s="660"/>
      <c r="N164" s="660"/>
    </row>
    <row r="165" spans="1:14" hidden="1" x14ac:dyDescent="0.2">
      <c r="A165" s="660"/>
      <c r="B165" s="660"/>
      <c r="C165" s="660"/>
      <c r="D165" s="660"/>
      <c r="E165" s="660"/>
      <c r="F165" s="660"/>
      <c r="G165" s="661"/>
      <c r="H165" s="660"/>
      <c r="I165" s="660"/>
      <c r="J165" s="660"/>
      <c r="K165" s="660"/>
      <c r="L165" s="660"/>
      <c r="M165" s="660"/>
      <c r="N165" s="660"/>
    </row>
    <row r="166" spans="1:14" hidden="1" x14ac:dyDescent="0.2">
      <c r="A166" s="660"/>
      <c r="B166" s="660"/>
      <c r="C166" s="660"/>
      <c r="D166" s="660"/>
      <c r="E166" s="660"/>
      <c r="F166" s="660"/>
      <c r="G166" s="661"/>
      <c r="H166" s="660"/>
      <c r="I166" s="660"/>
      <c r="J166" s="660"/>
      <c r="K166" s="660"/>
      <c r="L166" s="660"/>
      <c r="M166" s="660"/>
      <c r="N166" s="660"/>
    </row>
    <row r="167" spans="1:14" hidden="1" x14ac:dyDescent="0.2">
      <c r="A167" s="660"/>
      <c r="B167" s="660"/>
      <c r="C167" s="660"/>
      <c r="D167" s="660"/>
      <c r="E167" s="660"/>
      <c r="F167" s="660"/>
      <c r="G167" s="661"/>
      <c r="H167" s="660"/>
      <c r="I167" s="660"/>
      <c r="J167" s="660"/>
      <c r="K167" s="660"/>
      <c r="L167" s="660"/>
      <c r="M167" s="660"/>
      <c r="N167" s="660"/>
    </row>
    <row r="168" spans="1:14" hidden="1" x14ac:dyDescent="0.2">
      <c r="A168" s="660"/>
      <c r="B168" s="660"/>
      <c r="C168" s="660"/>
      <c r="D168" s="660"/>
      <c r="E168" s="660"/>
      <c r="F168" s="660"/>
      <c r="G168" s="661"/>
      <c r="H168" s="660"/>
      <c r="I168" s="660"/>
      <c r="J168" s="660"/>
      <c r="K168" s="660"/>
      <c r="L168" s="660"/>
      <c r="M168" s="660"/>
      <c r="N168" s="660"/>
    </row>
    <row r="169" spans="1:14" hidden="1" x14ac:dyDescent="0.2">
      <c r="A169" s="660"/>
      <c r="B169" s="660"/>
      <c r="C169" s="660"/>
      <c r="D169" s="660"/>
      <c r="E169" s="660"/>
      <c r="F169" s="660"/>
      <c r="G169" s="661"/>
      <c r="H169" s="660"/>
      <c r="I169" s="660"/>
      <c r="J169" s="660"/>
      <c r="K169" s="660"/>
      <c r="L169" s="660"/>
      <c r="M169" s="660"/>
      <c r="N169" s="660"/>
    </row>
    <row r="170" spans="1:14" hidden="1" x14ac:dyDescent="0.2">
      <c r="A170" s="660"/>
      <c r="B170" s="660"/>
      <c r="C170" s="660"/>
      <c r="D170" s="660"/>
      <c r="E170" s="660"/>
      <c r="F170" s="660"/>
      <c r="G170" s="661"/>
      <c r="H170" s="660"/>
      <c r="I170" s="660"/>
      <c r="J170" s="660"/>
      <c r="K170" s="660"/>
      <c r="L170" s="660"/>
      <c r="M170" s="660"/>
      <c r="N170" s="660"/>
    </row>
    <row r="171" spans="1:14" hidden="1" x14ac:dyDescent="0.2">
      <c r="A171" s="660"/>
      <c r="B171" s="660"/>
      <c r="C171" s="660"/>
      <c r="D171" s="660"/>
      <c r="E171" s="660"/>
      <c r="F171" s="660"/>
      <c r="G171" s="661"/>
      <c r="H171" s="660"/>
      <c r="I171" s="660"/>
      <c r="J171" s="660"/>
      <c r="K171" s="660"/>
      <c r="L171" s="660"/>
      <c r="M171" s="660"/>
      <c r="N171" s="660"/>
    </row>
    <row r="172" spans="1:14" hidden="1" x14ac:dyDescent="0.2">
      <c r="A172" s="660"/>
      <c r="B172" s="660"/>
      <c r="C172" s="660"/>
      <c r="D172" s="660"/>
      <c r="E172" s="660"/>
      <c r="F172" s="660"/>
      <c r="G172" s="661"/>
      <c r="H172" s="660"/>
      <c r="I172" s="660"/>
      <c r="J172" s="660"/>
      <c r="K172" s="660"/>
      <c r="L172" s="660"/>
      <c r="M172" s="660"/>
      <c r="N172" s="660"/>
    </row>
    <row r="173" spans="1:14" hidden="1" x14ac:dyDescent="0.2">
      <c r="A173" s="660"/>
      <c r="B173" s="660"/>
      <c r="C173" s="660"/>
      <c r="D173" s="660"/>
      <c r="E173" s="660"/>
      <c r="F173" s="660"/>
      <c r="G173" s="661"/>
      <c r="H173" s="660"/>
      <c r="I173" s="660"/>
      <c r="J173" s="660"/>
      <c r="K173" s="660"/>
      <c r="L173" s="660"/>
      <c r="M173" s="660"/>
      <c r="N173" s="660"/>
    </row>
    <row r="174" spans="1:14" hidden="1" x14ac:dyDescent="0.2">
      <c r="A174" s="660"/>
      <c r="B174" s="660"/>
      <c r="C174" s="660"/>
      <c r="D174" s="660"/>
      <c r="E174" s="660"/>
      <c r="F174" s="660"/>
      <c r="G174" s="661"/>
      <c r="H174" s="660"/>
      <c r="I174" s="660"/>
      <c r="J174" s="660"/>
      <c r="K174" s="660"/>
      <c r="L174" s="660"/>
      <c r="M174" s="660"/>
      <c r="N174" s="660"/>
    </row>
    <row r="175" spans="1:14" hidden="1" x14ac:dyDescent="0.2">
      <c r="A175" s="660"/>
      <c r="B175" s="660"/>
      <c r="C175" s="660"/>
      <c r="D175" s="660"/>
      <c r="E175" s="660"/>
      <c r="F175" s="660"/>
      <c r="G175" s="661"/>
      <c r="H175" s="660"/>
      <c r="I175" s="660"/>
      <c r="J175" s="660"/>
      <c r="K175" s="660"/>
      <c r="L175" s="660"/>
      <c r="M175" s="660"/>
      <c r="N175" s="660"/>
    </row>
    <row r="176" spans="1:14" hidden="1" x14ac:dyDescent="0.2">
      <c r="A176" s="660"/>
      <c r="B176" s="660"/>
      <c r="C176" s="660"/>
      <c r="D176" s="660"/>
      <c r="E176" s="660"/>
      <c r="F176" s="660"/>
      <c r="G176" s="661"/>
      <c r="H176" s="660"/>
      <c r="I176" s="660"/>
      <c r="J176" s="660"/>
      <c r="K176" s="660"/>
      <c r="L176" s="660"/>
      <c r="M176" s="660"/>
      <c r="N176" s="660"/>
    </row>
    <row r="177" spans="1:14" hidden="1" x14ac:dyDescent="0.2">
      <c r="A177" s="660"/>
      <c r="B177" s="660"/>
      <c r="C177" s="660"/>
      <c r="D177" s="660"/>
      <c r="E177" s="660"/>
      <c r="F177" s="660"/>
      <c r="G177" s="661"/>
      <c r="H177" s="660"/>
      <c r="I177" s="660"/>
      <c r="J177" s="660"/>
      <c r="K177" s="660"/>
      <c r="L177" s="660"/>
      <c r="M177" s="660"/>
      <c r="N177" s="660"/>
    </row>
    <row r="178" spans="1:14" hidden="1" x14ac:dyDescent="0.2">
      <c r="A178" s="660"/>
      <c r="B178" s="660"/>
      <c r="C178" s="660"/>
      <c r="D178" s="660"/>
      <c r="E178" s="660"/>
      <c r="F178" s="660"/>
      <c r="G178" s="661"/>
      <c r="H178" s="660"/>
      <c r="I178" s="660"/>
      <c r="J178" s="660"/>
      <c r="K178" s="660"/>
      <c r="L178" s="660"/>
      <c r="M178" s="660"/>
      <c r="N178" s="660"/>
    </row>
    <row r="179" spans="1:14" hidden="1" x14ac:dyDescent="0.2">
      <c r="A179" s="660"/>
      <c r="B179" s="660"/>
      <c r="C179" s="660"/>
      <c r="D179" s="660"/>
      <c r="E179" s="660"/>
      <c r="F179" s="660"/>
      <c r="G179" s="661"/>
      <c r="H179" s="660"/>
      <c r="I179" s="660"/>
      <c r="J179" s="660"/>
      <c r="K179" s="660"/>
      <c r="L179" s="660"/>
      <c r="M179" s="660"/>
      <c r="N179" s="660"/>
    </row>
    <row r="180" spans="1:14" hidden="1" x14ac:dyDescent="0.2">
      <c r="A180" s="660"/>
      <c r="B180" s="660"/>
      <c r="C180" s="660"/>
      <c r="D180" s="660"/>
      <c r="E180" s="660"/>
      <c r="F180" s="660"/>
      <c r="G180" s="661"/>
      <c r="H180" s="660"/>
      <c r="I180" s="660"/>
      <c r="J180" s="660"/>
      <c r="K180" s="660"/>
      <c r="L180" s="660"/>
      <c r="M180" s="660"/>
      <c r="N180" s="660"/>
    </row>
    <row r="181" spans="1:14" hidden="1" x14ac:dyDescent="0.2">
      <c r="A181" s="660"/>
      <c r="B181" s="660"/>
      <c r="C181" s="660"/>
      <c r="D181" s="660"/>
      <c r="E181" s="660"/>
      <c r="F181" s="660"/>
      <c r="G181" s="661"/>
      <c r="H181" s="660"/>
      <c r="I181" s="660"/>
      <c r="J181" s="660"/>
      <c r="K181" s="660"/>
      <c r="L181" s="660"/>
      <c r="M181" s="660"/>
      <c r="N181" s="660"/>
    </row>
    <row r="182" spans="1:14" hidden="1" x14ac:dyDescent="0.2">
      <c r="A182" s="660"/>
      <c r="B182" s="660"/>
      <c r="C182" s="660"/>
      <c r="D182" s="660"/>
      <c r="E182" s="660"/>
      <c r="F182" s="660"/>
      <c r="G182" s="661"/>
      <c r="H182" s="660"/>
      <c r="I182" s="660"/>
      <c r="J182" s="660"/>
      <c r="K182" s="660"/>
      <c r="L182" s="660"/>
      <c r="M182" s="660"/>
      <c r="N182" s="660"/>
    </row>
    <row r="183" spans="1:14" hidden="1" x14ac:dyDescent="0.2">
      <c r="A183" s="660"/>
      <c r="B183" s="660"/>
      <c r="C183" s="660"/>
      <c r="D183" s="660"/>
      <c r="E183" s="660"/>
      <c r="F183" s="660"/>
      <c r="G183" s="661"/>
      <c r="H183" s="660"/>
      <c r="I183" s="660"/>
      <c r="J183" s="660"/>
      <c r="K183" s="660"/>
      <c r="L183" s="660"/>
      <c r="M183" s="660"/>
      <c r="N183" s="660"/>
    </row>
    <row r="184" spans="1:14" hidden="1" x14ac:dyDescent="0.2">
      <c r="A184" s="660"/>
      <c r="B184" s="660"/>
      <c r="C184" s="660"/>
      <c r="D184" s="660"/>
      <c r="E184" s="660"/>
      <c r="F184" s="660"/>
      <c r="G184" s="661"/>
      <c r="H184" s="660"/>
      <c r="I184" s="660"/>
      <c r="J184" s="660"/>
      <c r="K184" s="660"/>
      <c r="L184" s="660"/>
      <c r="M184" s="660"/>
      <c r="N184" s="660"/>
    </row>
    <row r="185" spans="1:14" hidden="1" x14ac:dyDescent="0.2">
      <c r="A185" s="660"/>
      <c r="B185" s="660"/>
      <c r="C185" s="660"/>
      <c r="D185" s="660"/>
      <c r="E185" s="660"/>
      <c r="F185" s="660"/>
      <c r="G185" s="661"/>
      <c r="H185" s="660"/>
      <c r="I185" s="660"/>
      <c r="J185" s="660"/>
      <c r="K185" s="660"/>
      <c r="L185" s="660"/>
      <c r="M185" s="660"/>
      <c r="N185" s="660"/>
    </row>
    <row r="186" spans="1:14" hidden="1" x14ac:dyDescent="0.2">
      <c r="A186" s="660"/>
      <c r="B186" s="660"/>
      <c r="C186" s="660"/>
      <c r="D186" s="660"/>
      <c r="E186" s="660"/>
      <c r="F186" s="660"/>
      <c r="G186" s="661"/>
      <c r="H186" s="660"/>
      <c r="I186" s="660"/>
      <c r="J186" s="660"/>
      <c r="K186" s="660"/>
      <c r="L186" s="660"/>
      <c r="M186" s="660"/>
      <c r="N186" s="660"/>
    </row>
    <row r="187" spans="1:14" hidden="1" x14ac:dyDescent="0.2">
      <c r="A187" s="660"/>
      <c r="B187" s="660"/>
      <c r="C187" s="660"/>
      <c r="D187" s="660"/>
      <c r="E187" s="660"/>
      <c r="F187" s="660"/>
      <c r="G187" s="661"/>
      <c r="H187" s="660"/>
      <c r="I187" s="660"/>
      <c r="J187" s="660"/>
      <c r="K187" s="660"/>
      <c r="L187" s="660"/>
      <c r="M187" s="660"/>
      <c r="N187" s="660"/>
    </row>
    <row r="188" spans="1:14" hidden="1" x14ac:dyDescent="0.2">
      <c r="A188" s="660"/>
      <c r="B188" s="660"/>
      <c r="C188" s="660"/>
      <c r="D188" s="660"/>
      <c r="E188" s="660"/>
      <c r="F188" s="660"/>
      <c r="G188" s="661"/>
      <c r="H188" s="660"/>
      <c r="I188" s="660"/>
      <c r="J188" s="660"/>
      <c r="K188" s="660"/>
      <c r="L188" s="660"/>
      <c r="M188" s="660"/>
      <c r="N188" s="660"/>
    </row>
    <row r="189" spans="1:14" hidden="1" x14ac:dyDescent="0.2">
      <c r="A189" s="660"/>
      <c r="B189" s="660"/>
      <c r="C189" s="660"/>
      <c r="D189" s="660"/>
      <c r="E189" s="660"/>
      <c r="F189" s="660"/>
      <c r="G189" s="661"/>
      <c r="H189" s="660"/>
      <c r="I189" s="660"/>
      <c r="J189" s="660"/>
      <c r="K189" s="660"/>
      <c r="L189" s="660"/>
      <c r="M189" s="660"/>
      <c r="N189" s="660"/>
    </row>
    <row r="190" spans="1:14" hidden="1" x14ac:dyDescent="0.2">
      <c r="A190" s="660"/>
      <c r="B190" s="660"/>
      <c r="C190" s="660"/>
      <c r="D190" s="660"/>
      <c r="E190" s="660"/>
      <c r="F190" s="660"/>
      <c r="G190" s="661"/>
      <c r="H190" s="660"/>
      <c r="I190" s="660"/>
      <c r="J190" s="660"/>
      <c r="K190" s="660"/>
      <c r="L190" s="660"/>
      <c r="M190" s="660"/>
      <c r="N190" s="660"/>
    </row>
    <row r="191" spans="1:14" hidden="1" x14ac:dyDescent="0.2">
      <c r="A191" s="660"/>
      <c r="B191" s="660"/>
      <c r="C191" s="660"/>
      <c r="D191" s="660"/>
      <c r="E191" s="660"/>
      <c r="F191" s="660"/>
      <c r="G191" s="661"/>
      <c r="H191" s="660"/>
      <c r="I191" s="660"/>
      <c r="J191" s="660"/>
      <c r="K191" s="660"/>
      <c r="L191" s="660"/>
      <c r="M191" s="660"/>
      <c r="N191" s="660"/>
    </row>
    <row r="192" spans="1:14" hidden="1" x14ac:dyDescent="0.2">
      <c r="A192" s="660"/>
      <c r="B192" s="660"/>
      <c r="C192" s="660"/>
      <c r="D192" s="660"/>
      <c r="E192" s="660"/>
      <c r="F192" s="660"/>
      <c r="G192" s="661"/>
      <c r="H192" s="660"/>
      <c r="I192" s="660"/>
      <c r="J192" s="660"/>
      <c r="K192" s="660"/>
      <c r="L192" s="660"/>
      <c r="M192" s="660"/>
      <c r="N192" s="660"/>
    </row>
    <row r="193" spans="1:14" hidden="1" x14ac:dyDescent="0.2">
      <c r="A193" s="660"/>
      <c r="B193" s="660"/>
      <c r="C193" s="660"/>
      <c r="D193" s="660"/>
      <c r="E193" s="660"/>
      <c r="F193" s="660"/>
      <c r="G193" s="661"/>
      <c r="H193" s="660"/>
      <c r="I193" s="660"/>
      <c r="J193" s="660"/>
      <c r="K193" s="660"/>
      <c r="L193" s="660"/>
      <c r="M193" s="660"/>
      <c r="N193" s="660"/>
    </row>
    <row r="194" spans="1:14" hidden="1" x14ac:dyDescent="0.2">
      <c r="A194" s="660"/>
      <c r="B194" s="660"/>
      <c r="C194" s="660"/>
      <c r="D194" s="660"/>
      <c r="E194" s="660"/>
      <c r="F194" s="660"/>
      <c r="G194" s="661"/>
      <c r="H194" s="660"/>
      <c r="I194" s="660"/>
      <c r="J194" s="660"/>
      <c r="K194" s="660"/>
      <c r="L194" s="660"/>
      <c r="M194" s="660"/>
      <c r="N194" s="660"/>
    </row>
    <row r="195" spans="1:14" hidden="1" x14ac:dyDescent="0.2">
      <c r="A195" s="660"/>
      <c r="B195" s="660"/>
      <c r="C195" s="660"/>
      <c r="D195" s="660"/>
      <c r="E195" s="660"/>
      <c r="F195" s="660"/>
      <c r="G195" s="661"/>
      <c r="H195" s="660"/>
      <c r="I195" s="660"/>
      <c r="J195" s="660"/>
      <c r="K195" s="660"/>
      <c r="L195" s="660"/>
      <c r="M195" s="660"/>
      <c r="N195" s="660"/>
    </row>
    <row r="196" spans="1:14" hidden="1" x14ac:dyDescent="0.2">
      <c r="A196" s="660"/>
      <c r="B196" s="660"/>
      <c r="C196" s="660"/>
      <c r="D196" s="660"/>
      <c r="E196" s="660"/>
      <c r="F196" s="660"/>
      <c r="G196" s="661"/>
      <c r="H196" s="660"/>
      <c r="I196" s="660"/>
      <c r="J196" s="660"/>
      <c r="K196" s="660"/>
      <c r="L196" s="660"/>
      <c r="M196" s="660"/>
      <c r="N196" s="660"/>
    </row>
    <row r="197" spans="1:14" hidden="1" x14ac:dyDescent="0.2">
      <c r="A197" s="660"/>
      <c r="B197" s="660"/>
      <c r="C197" s="660"/>
      <c r="D197" s="660"/>
      <c r="E197" s="660"/>
      <c r="F197" s="660"/>
      <c r="G197" s="661"/>
      <c r="H197" s="660"/>
      <c r="I197" s="660"/>
      <c r="J197" s="660"/>
      <c r="K197" s="660"/>
      <c r="L197" s="660"/>
      <c r="M197" s="660"/>
      <c r="N197" s="660"/>
    </row>
    <row r="198" spans="1:14" hidden="1" x14ac:dyDescent="0.2">
      <c r="A198" s="660"/>
      <c r="B198" s="660"/>
      <c r="C198" s="660"/>
      <c r="D198" s="660"/>
      <c r="E198" s="660"/>
      <c r="F198" s="660"/>
      <c r="G198" s="661"/>
      <c r="H198" s="660"/>
      <c r="I198" s="660"/>
      <c r="J198" s="660"/>
      <c r="K198" s="660"/>
      <c r="L198" s="660"/>
      <c r="M198" s="660"/>
      <c r="N198" s="660"/>
    </row>
    <row r="199" spans="1:14" hidden="1" x14ac:dyDescent="0.2">
      <c r="A199" s="660"/>
      <c r="B199" s="660"/>
      <c r="C199" s="660"/>
      <c r="D199" s="660"/>
      <c r="E199" s="660"/>
      <c r="F199" s="660"/>
      <c r="G199" s="661"/>
      <c r="H199" s="660"/>
      <c r="I199" s="660"/>
      <c r="J199" s="660"/>
      <c r="K199" s="660"/>
      <c r="L199" s="660"/>
      <c r="M199" s="660"/>
      <c r="N199" s="660"/>
    </row>
    <row r="200" spans="1:14" hidden="1" x14ac:dyDescent="0.2">
      <c r="A200" s="660"/>
      <c r="B200" s="660"/>
      <c r="C200" s="660"/>
      <c r="D200" s="660"/>
      <c r="E200" s="660"/>
      <c r="F200" s="660"/>
      <c r="G200" s="661"/>
      <c r="H200" s="660"/>
      <c r="I200" s="660"/>
      <c r="J200" s="660"/>
      <c r="K200" s="660"/>
      <c r="L200" s="660"/>
      <c r="M200" s="660"/>
      <c r="N200" s="660"/>
    </row>
    <row r="201" spans="1:14" hidden="1" x14ac:dyDescent="0.2">
      <c r="A201" s="660"/>
      <c r="B201" s="660"/>
      <c r="C201" s="660"/>
      <c r="D201" s="660"/>
      <c r="E201" s="660"/>
      <c r="F201" s="660"/>
      <c r="G201" s="661"/>
      <c r="H201" s="660"/>
      <c r="I201" s="660"/>
      <c r="J201" s="660"/>
      <c r="K201" s="660"/>
      <c r="L201" s="660"/>
      <c r="M201" s="660"/>
      <c r="N201" s="660"/>
    </row>
    <row r="202" spans="1:14" hidden="1" x14ac:dyDescent="0.2">
      <c r="A202" s="660"/>
      <c r="B202" s="660"/>
      <c r="C202" s="660"/>
      <c r="D202" s="660"/>
      <c r="E202" s="660"/>
      <c r="F202" s="660"/>
      <c r="G202" s="661"/>
      <c r="H202" s="660"/>
      <c r="I202" s="660"/>
      <c r="J202" s="660"/>
      <c r="K202" s="660"/>
      <c r="L202" s="660"/>
      <c r="M202" s="660"/>
      <c r="N202" s="660"/>
    </row>
    <row r="203" spans="1:14" hidden="1" x14ac:dyDescent="0.2">
      <c r="A203" s="660"/>
      <c r="B203" s="660"/>
      <c r="C203" s="660"/>
      <c r="D203" s="660"/>
      <c r="E203" s="660"/>
      <c r="F203" s="660"/>
      <c r="G203" s="661"/>
      <c r="H203" s="660"/>
      <c r="I203" s="660"/>
      <c r="J203" s="660"/>
      <c r="K203" s="660"/>
      <c r="L203" s="660"/>
      <c r="M203" s="660"/>
      <c r="N203" s="660"/>
    </row>
    <row r="204" spans="1:14" hidden="1" x14ac:dyDescent="0.2">
      <c r="A204" s="660"/>
      <c r="B204" s="660"/>
      <c r="C204" s="660"/>
      <c r="D204" s="660"/>
      <c r="E204" s="660"/>
      <c r="F204" s="660"/>
      <c r="G204" s="661"/>
      <c r="H204" s="660"/>
      <c r="I204" s="660"/>
      <c r="J204" s="660"/>
      <c r="K204" s="660"/>
      <c r="L204" s="660"/>
      <c r="M204" s="660"/>
      <c r="N204" s="660"/>
    </row>
    <row r="205" spans="1:14" hidden="1" x14ac:dyDescent="0.2">
      <c r="A205" s="660"/>
      <c r="B205" s="660"/>
      <c r="C205" s="660"/>
      <c r="D205" s="660"/>
      <c r="E205" s="660"/>
      <c r="F205" s="660"/>
      <c r="G205" s="661"/>
      <c r="H205" s="660"/>
      <c r="I205" s="660"/>
      <c r="J205" s="660"/>
      <c r="K205" s="660"/>
      <c r="L205" s="660"/>
      <c r="M205" s="660"/>
      <c r="N205" s="660"/>
    </row>
    <row r="206" spans="1:14" hidden="1" x14ac:dyDescent="0.2">
      <c r="A206" s="660"/>
      <c r="B206" s="660"/>
      <c r="C206" s="660"/>
      <c r="D206" s="660"/>
      <c r="E206" s="660"/>
      <c r="F206" s="660"/>
      <c r="G206" s="661"/>
      <c r="H206" s="660"/>
      <c r="I206" s="660"/>
      <c r="J206" s="660"/>
      <c r="K206" s="660"/>
      <c r="L206" s="660"/>
      <c r="M206" s="660"/>
      <c r="N206" s="660"/>
    </row>
    <row r="207" spans="1:14" hidden="1" x14ac:dyDescent="0.2">
      <c r="A207" s="660"/>
      <c r="B207" s="660"/>
      <c r="C207" s="660"/>
      <c r="D207" s="660"/>
      <c r="E207" s="660"/>
      <c r="F207" s="660"/>
      <c r="G207" s="661"/>
      <c r="H207" s="660"/>
      <c r="I207" s="660"/>
      <c r="J207" s="660"/>
      <c r="K207" s="660"/>
      <c r="L207" s="660"/>
      <c r="M207" s="660"/>
      <c r="N207" s="660"/>
    </row>
    <row r="208" spans="1:14" hidden="1" x14ac:dyDescent="0.2">
      <c r="A208" s="660"/>
      <c r="B208" s="660"/>
      <c r="C208" s="660"/>
      <c r="D208" s="660"/>
      <c r="E208" s="660"/>
      <c r="F208" s="660"/>
      <c r="G208" s="661"/>
      <c r="H208" s="660"/>
      <c r="I208" s="660"/>
      <c r="J208" s="660"/>
      <c r="K208" s="660"/>
      <c r="L208" s="660"/>
      <c r="M208" s="660"/>
      <c r="N208" s="660"/>
    </row>
    <row r="209" spans="1:14" hidden="1" x14ac:dyDescent="0.2">
      <c r="A209" s="660"/>
      <c r="B209" s="660"/>
      <c r="C209" s="660"/>
      <c r="D209" s="660"/>
      <c r="E209" s="660"/>
      <c r="F209" s="660"/>
      <c r="G209" s="661"/>
      <c r="H209" s="660"/>
      <c r="I209" s="660"/>
      <c r="J209" s="660"/>
      <c r="K209" s="660"/>
      <c r="L209" s="660"/>
      <c r="M209" s="660"/>
      <c r="N209" s="660"/>
    </row>
    <row r="210" spans="1:14" hidden="1" x14ac:dyDescent="0.2">
      <c r="A210" s="660"/>
      <c r="B210" s="660"/>
      <c r="C210" s="660"/>
      <c r="D210" s="660"/>
      <c r="E210" s="660"/>
      <c r="F210" s="660"/>
      <c r="G210" s="661"/>
      <c r="H210" s="660"/>
      <c r="I210" s="660"/>
      <c r="J210" s="660"/>
      <c r="K210" s="660"/>
      <c r="L210" s="660"/>
      <c r="M210" s="660"/>
      <c r="N210" s="660"/>
    </row>
    <row r="211" spans="1:14" hidden="1" x14ac:dyDescent="0.2">
      <c r="A211" s="660"/>
      <c r="B211" s="660"/>
      <c r="C211" s="660"/>
      <c r="D211" s="660"/>
      <c r="E211" s="660"/>
      <c r="F211" s="660"/>
      <c r="G211" s="661"/>
      <c r="H211" s="660"/>
      <c r="I211" s="660"/>
      <c r="J211" s="660"/>
      <c r="K211" s="660"/>
      <c r="L211" s="660"/>
      <c r="M211" s="660"/>
      <c r="N211" s="660"/>
    </row>
    <row r="212" spans="1:14" hidden="1" x14ac:dyDescent="0.2">
      <c r="A212" s="660"/>
      <c r="B212" s="660"/>
      <c r="C212" s="660"/>
      <c r="D212" s="660"/>
      <c r="E212" s="660"/>
      <c r="F212" s="660"/>
      <c r="G212" s="661"/>
      <c r="H212" s="660"/>
      <c r="I212" s="660"/>
      <c r="J212" s="660"/>
      <c r="K212" s="660"/>
      <c r="L212" s="660"/>
      <c r="M212" s="660"/>
      <c r="N212" s="660"/>
    </row>
    <row r="213" spans="1:14" hidden="1" x14ac:dyDescent="0.2">
      <c r="A213" s="660"/>
      <c r="B213" s="660"/>
      <c r="C213" s="660"/>
      <c r="D213" s="660"/>
      <c r="E213" s="660"/>
      <c r="F213" s="660"/>
      <c r="G213" s="661"/>
      <c r="H213" s="660"/>
      <c r="I213" s="660"/>
      <c r="J213" s="660"/>
      <c r="K213" s="660"/>
      <c r="L213" s="660"/>
      <c r="M213" s="660"/>
      <c r="N213" s="660"/>
    </row>
    <row r="214" spans="1:14" hidden="1" x14ac:dyDescent="0.2">
      <c r="A214" s="660"/>
      <c r="B214" s="660"/>
      <c r="C214" s="660"/>
      <c r="D214" s="660"/>
      <c r="E214" s="660"/>
      <c r="F214" s="660"/>
      <c r="G214" s="661"/>
      <c r="H214" s="660"/>
      <c r="I214" s="660"/>
      <c r="J214" s="660"/>
      <c r="K214" s="660"/>
      <c r="L214" s="660"/>
      <c r="M214" s="660"/>
      <c r="N214" s="660"/>
    </row>
    <row r="215" spans="1:14" hidden="1" x14ac:dyDescent="0.2">
      <c r="A215" s="660"/>
      <c r="B215" s="660"/>
      <c r="C215" s="660"/>
      <c r="D215" s="660"/>
      <c r="E215" s="660"/>
      <c r="F215" s="660"/>
      <c r="G215" s="661"/>
      <c r="H215" s="660"/>
      <c r="I215" s="660"/>
      <c r="J215" s="660"/>
      <c r="K215" s="660"/>
      <c r="L215" s="660"/>
      <c r="M215" s="660"/>
      <c r="N215" s="660"/>
    </row>
    <row r="216" spans="1:14" hidden="1" x14ac:dyDescent="0.2">
      <c r="A216" s="660"/>
      <c r="B216" s="660"/>
      <c r="C216" s="660"/>
      <c r="D216" s="660"/>
      <c r="E216" s="660"/>
      <c r="F216" s="660"/>
      <c r="G216" s="661"/>
      <c r="H216" s="660"/>
      <c r="I216" s="660"/>
      <c r="J216" s="660"/>
      <c r="K216" s="660"/>
      <c r="L216" s="660"/>
      <c r="M216" s="660"/>
      <c r="N216" s="660"/>
    </row>
    <row r="217" spans="1:14" hidden="1" x14ac:dyDescent="0.2">
      <c r="A217" s="660"/>
      <c r="B217" s="660"/>
      <c r="C217" s="660"/>
      <c r="D217" s="660"/>
      <c r="E217" s="660"/>
      <c r="F217" s="660"/>
      <c r="G217" s="661"/>
      <c r="H217" s="660"/>
      <c r="I217" s="660"/>
      <c r="J217" s="660"/>
      <c r="K217" s="660"/>
      <c r="L217" s="660"/>
      <c r="M217" s="660"/>
      <c r="N217" s="660"/>
    </row>
    <row r="218" spans="1:14" hidden="1" x14ac:dyDescent="0.2">
      <c r="A218" s="660"/>
      <c r="B218" s="660"/>
      <c r="C218" s="660"/>
      <c r="D218" s="660"/>
      <c r="E218" s="660"/>
      <c r="F218" s="660"/>
      <c r="G218" s="661"/>
      <c r="H218" s="660"/>
      <c r="I218" s="660"/>
      <c r="J218" s="660"/>
      <c r="K218" s="660"/>
      <c r="L218" s="660"/>
      <c r="M218" s="660"/>
      <c r="N218" s="660"/>
    </row>
    <row r="219" spans="1:14" hidden="1" x14ac:dyDescent="0.2">
      <c r="A219" s="660"/>
      <c r="B219" s="660"/>
      <c r="C219" s="660"/>
      <c r="D219" s="660"/>
      <c r="E219" s="660"/>
      <c r="F219" s="660"/>
      <c r="G219" s="661"/>
      <c r="H219" s="660"/>
      <c r="I219" s="660"/>
      <c r="J219" s="660"/>
      <c r="K219" s="660"/>
      <c r="L219" s="660"/>
      <c r="M219" s="660"/>
      <c r="N219" s="660"/>
    </row>
    <row r="220" spans="1:14" hidden="1" x14ac:dyDescent="0.2">
      <c r="A220" s="660"/>
      <c r="B220" s="660"/>
      <c r="C220" s="660"/>
      <c r="D220" s="660"/>
      <c r="E220" s="660"/>
      <c r="F220" s="660"/>
      <c r="G220" s="661"/>
      <c r="H220" s="660"/>
      <c r="I220" s="660"/>
      <c r="J220" s="660"/>
      <c r="K220" s="660"/>
      <c r="L220" s="660"/>
      <c r="M220" s="660"/>
      <c r="N220" s="660"/>
    </row>
    <row r="221" spans="1:14" hidden="1" x14ac:dyDescent="0.2">
      <c r="A221" s="660"/>
      <c r="B221" s="660"/>
      <c r="C221" s="660"/>
      <c r="D221" s="660"/>
      <c r="E221" s="660"/>
      <c r="F221" s="660"/>
      <c r="G221" s="661"/>
      <c r="H221" s="660"/>
      <c r="I221" s="660"/>
      <c r="J221" s="660"/>
      <c r="K221" s="660"/>
      <c r="L221" s="660"/>
      <c r="M221" s="660"/>
      <c r="N221" s="660"/>
    </row>
    <row r="222" spans="1:14" hidden="1" x14ac:dyDescent="0.2">
      <c r="A222" s="660"/>
      <c r="B222" s="660"/>
      <c r="C222" s="660"/>
      <c r="D222" s="660"/>
      <c r="E222" s="660"/>
      <c r="F222" s="660"/>
      <c r="G222" s="661"/>
      <c r="H222" s="660"/>
      <c r="I222" s="660"/>
      <c r="J222" s="660"/>
      <c r="K222" s="660"/>
      <c r="L222" s="660"/>
      <c r="M222" s="660"/>
      <c r="N222" s="660"/>
    </row>
    <row r="223" spans="1:14" hidden="1" x14ac:dyDescent="0.2">
      <c r="A223" s="660"/>
      <c r="B223" s="660"/>
      <c r="C223" s="660"/>
      <c r="D223" s="660"/>
      <c r="E223" s="660"/>
      <c r="F223" s="660"/>
      <c r="G223" s="661"/>
      <c r="H223" s="660"/>
      <c r="I223" s="660"/>
      <c r="J223" s="660"/>
      <c r="K223" s="660"/>
      <c r="L223" s="660"/>
      <c r="M223" s="660"/>
      <c r="N223" s="660"/>
    </row>
    <row r="224" spans="1:14" hidden="1" x14ac:dyDescent="0.2">
      <c r="A224" s="660"/>
      <c r="B224" s="660"/>
      <c r="C224" s="660"/>
      <c r="D224" s="660"/>
      <c r="E224" s="660"/>
      <c r="F224" s="660"/>
      <c r="G224" s="661"/>
      <c r="H224" s="660"/>
      <c r="I224" s="660"/>
      <c r="J224" s="660"/>
      <c r="K224" s="660"/>
      <c r="L224" s="660"/>
      <c r="M224" s="660"/>
      <c r="N224" s="660"/>
    </row>
    <row r="225" spans="1:14" hidden="1" x14ac:dyDescent="0.2">
      <c r="A225" s="660"/>
      <c r="B225" s="660"/>
      <c r="C225" s="660"/>
      <c r="D225" s="660"/>
      <c r="E225" s="660"/>
      <c r="F225" s="660"/>
      <c r="G225" s="661"/>
      <c r="H225" s="660"/>
      <c r="I225" s="660"/>
      <c r="J225" s="660"/>
      <c r="K225" s="660"/>
      <c r="L225" s="660"/>
      <c r="M225" s="660"/>
      <c r="N225" s="660"/>
    </row>
    <row r="226" spans="1:14" hidden="1" x14ac:dyDescent="0.2">
      <c r="A226" s="660"/>
      <c r="B226" s="660"/>
      <c r="C226" s="660"/>
      <c r="D226" s="660"/>
      <c r="E226" s="660"/>
      <c r="F226" s="660"/>
      <c r="G226" s="661"/>
      <c r="H226" s="660"/>
      <c r="I226" s="660"/>
      <c r="J226" s="660"/>
      <c r="K226" s="660"/>
      <c r="L226" s="660"/>
      <c r="M226" s="660"/>
      <c r="N226" s="660"/>
    </row>
    <row r="227" spans="1:14" hidden="1" x14ac:dyDescent="0.2">
      <c r="A227" s="660"/>
      <c r="B227" s="660"/>
      <c r="C227" s="660"/>
      <c r="D227" s="660"/>
      <c r="E227" s="660"/>
      <c r="F227" s="660"/>
      <c r="G227" s="661"/>
      <c r="H227" s="660"/>
      <c r="I227" s="660"/>
      <c r="J227" s="660"/>
      <c r="K227" s="660"/>
      <c r="L227" s="660"/>
      <c r="M227" s="660"/>
      <c r="N227" s="660"/>
    </row>
    <row r="228" spans="1:14" hidden="1" x14ac:dyDescent="0.2">
      <c r="A228" s="660"/>
      <c r="B228" s="660"/>
      <c r="C228" s="660"/>
      <c r="D228" s="660"/>
      <c r="E228" s="660"/>
      <c r="F228" s="660"/>
      <c r="G228" s="661"/>
      <c r="H228" s="660"/>
      <c r="I228" s="660"/>
      <c r="J228" s="660"/>
      <c r="K228" s="660"/>
      <c r="L228" s="660"/>
      <c r="M228" s="660"/>
      <c r="N228" s="660"/>
    </row>
    <row r="229" spans="1:14" hidden="1" x14ac:dyDescent="0.2">
      <c r="A229" s="660"/>
      <c r="B229" s="660"/>
      <c r="C229" s="660"/>
      <c r="D229" s="660"/>
      <c r="E229" s="660"/>
      <c r="F229" s="660"/>
      <c r="G229" s="661"/>
      <c r="H229" s="660"/>
      <c r="I229" s="660"/>
      <c r="J229" s="660"/>
      <c r="K229" s="660"/>
      <c r="L229" s="660"/>
      <c r="M229" s="660"/>
      <c r="N229" s="660"/>
    </row>
    <row r="230" spans="1:14" hidden="1" x14ac:dyDescent="0.2">
      <c r="A230" s="660"/>
      <c r="B230" s="660"/>
      <c r="C230" s="660"/>
      <c r="D230" s="660"/>
      <c r="E230" s="660"/>
      <c r="F230" s="660"/>
      <c r="G230" s="661"/>
      <c r="H230" s="660"/>
      <c r="I230" s="660"/>
      <c r="J230" s="660"/>
      <c r="K230" s="660"/>
      <c r="L230" s="660"/>
      <c r="M230" s="660"/>
      <c r="N230" s="660"/>
    </row>
    <row r="231" spans="1:14" hidden="1" x14ac:dyDescent="0.2">
      <c r="A231" s="660"/>
      <c r="B231" s="660"/>
      <c r="C231" s="660"/>
      <c r="D231" s="660"/>
      <c r="E231" s="660"/>
      <c r="F231" s="660"/>
      <c r="G231" s="661"/>
      <c r="H231" s="660"/>
      <c r="I231" s="660"/>
      <c r="J231" s="660"/>
      <c r="K231" s="660"/>
      <c r="L231" s="660"/>
      <c r="M231" s="660"/>
      <c r="N231" s="660"/>
    </row>
    <row r="232" spans="1:14" hidden="1" x14ac:dyDescent="0.2">
      <c r="A232" s="660"/>
      <c r="B232" s="660"/>
      <c r="C232" s="660"/>
      <c r="D232" s="660"/>
      <c r="E232" s="660"/>
      <c r="F232" s="660"/>
      <c r="G232" s="661"/>
      <c r="H232" s="660"/>
      <c r="I232" s="660"/>
      <c r="J232" s="660"/>
      <c r="K232" s="660"/>
      <c r="L232" s="660"/>
      <c r="M232" s="660"/>
      <c r="N232" s="660"/>
    </row>
    <row r="233" spans="1:14" hidden="1" x14ac:dyDescent="0.2">
      <c r="A233" s="660"/>
      <c r="B233" s="660"/>
      <c r="C233" s="660"/>
      <c r="D233" s="660"/>
      <c r="E233" s="660"/>
      <c r="F233" s="660"/>
      <c r="G233" s="661"/>
      <c r="H233" s="660"/>
      <c r="I233" s="660"/>
      <c r="J233" s="660"/>
      <c r="K233" s="660"/>
      <c r="L233" s="660"/>
      <c r="M233" s="660"/>
      <c r="N233" s="660"/>
    </row>
    <row r="234" spans="1:14" hidden="1" x14ac:dyDescent="0.2">
      <c r="A234" s="660"/>
      <c r="B234" s="660"/>
      <c r="C234" s="660"/>
      <c r="D234" s="660"/>
      <c r="E234" s="660"/>
      <c r="F234" s="660"/>
      <c r="G234" s="661"/>
      <c r="H234" s="660"/>
      <c r="I234" s="660"/>
      <c r="J234" s="660"/>
      <c r="K234" s="660"/>
      <c r="L234" s="660"/>
      <c r="M234" s="660"/>
      <c r="N234" s="660"/>
    </row>
    <row r="235" spans="1:14" hidden="1" x14ac:dyDescent="0.2">
      <c r="A235" s="660"/>
      <c r="B235" s="660"/>
      <c r="C235" s="660"/>
      <c r="D235" s="660"/>
      <c r="E235" s="660"/>
      <c r="F235" s="660"/>
      <c r="G235" s="661"/>
      <c r="H235" s="660"/>
      <c r="I235" s="660"/>
      <c r="J235" s="660"/>
      <c r="K235" s="660"/>
      <c r="L235" s="660"/>
      <c r="M235" s="660"/>
      <c r="N235" s="660"/>
    </row>
    <row r="236" spans="1:14" hidden="1" x14ac:dyDescent="0.2">
      <c r="A236" s="660"/>
      <c r="B236" s="660"/>
      <c r="C236" s="660"/>
      <c r="D236" s="660"/>
      <c r="E236" s="660"/>
      <c r="F236" s="660"/>
      <c r="G236" s="661"/>
      <c r="H236" s="660"/>
      <c r="I236" s="660"/>
      <c r="J236" s="660"/>
      <c r="K236" s="660"/>
      <c r="L236" s="660"/>
      <c r="M236" s="660"/>
      <c r="N236" s="660"/>
    </row>
    <row r="237" spans="1:14" hidden="1" x14ac:dyDescent="0.2">
      <c r="A237" s="660"/>
      <c r="B237" s="660"/>
      <c r="C237" s="660"/>
      <c r="D237" s="660"/>
      <c r="E237" s="660"/>
      <c r="F237" s="660"/>
      <c r="G237" s="661"/>
      <c r="H237" s="660"/>
      <c r="I237" s="660"/>
      <c r="J237" s="660"/>
      <c r="K237" s="660"/>
      <c r="L237" s="660"/>
      <c r="M237" s="660"/>
      <c r="N237" s="660"/>
    </row>
    <row r="238" spans="1:14" hidden="1" x14ac:dyDescent="0.2">
      <c r="A238" s="660"/>
      <c r="B238" s="660"/>
      <c r="C238" s="660"/>
      <c r="D238" s="660"/>
      <c r="E238" s="660"/>
      <c r="F238" s="660"/>
      <c r="G238" s="661"/>
      <c r="H238" s="660"/>
      <c r="I238" s="660"/>
      <c r="J238" s="660"/>
      <c r="K238" s="660"/>
      <c r="L238" s="660"/>
      <c r="M238" s="660"/>
      <c r="N238" s="660"/>
    </row>
    <row r="239" spans="1:14" hidden="1" x14ac:dyDescent="0.2">
      <c r="A239" s="660"/>
      <c r="B239" s="660"/>
      <c r="C239" s="660"/>
      <c r="D239" s="660"/>
      <c r="E239" s="660"/>
      <c r="F239" s="660"/>
      <c r="G239" s="661"/>
      <c r="H239" s="660"/>
      <c r="I239" s="660"/>
      <c r="J239" s="660"/>
      <c r="K239" s="660"/>
      <c r="L239" s="660"/>
      <c r="M239" s="660"/>
      <c r="N239" s="660"/>
    </row>
    <row r="240" spans="1:14" hidden="1" x14ac:dyDescent="0.2">
      <c r="A240" s="660"/>
      <c r="B240" s="660"/>
      <c r="C240" s="660"/>
      <c r="D240" s="660"/>
      <c r="E240" s="660"/>
      <c r="F240" s="660"/>
      <c r="G240" s="661"/>
      <c r="H240" s="660"/>
      <c r="I240" s="660"/>
      <c r="J240" s="660"/>
      <c r="K240" s="660"/>
      <c r="L240" s="660"/>
      <c r="M240" s="660"/>
      <c r="N240" s="660"/>
    </row>
    <row r="241" spans="1:14" hidden="1" x14ac:dyDescent="0.2">
      <c r="A241" s="660"/>
      <c r="B241" s="660"/>
      <c r="C241" s="660"/>
      <c r="D241" s="660"/>
      <c r="E241" s="660"/>
      <c r="F241" s="660"/>
      <c r="G241" s="661"/>
      <c r="H241" s="660"/>
      <c r="I241" s="660"/>
      <c r="J241" s="660"/>
      <c r="K241" s="660"/>
      <c r="L241" s="660"/>
      <c r="M241" s="660"/>
      <c r="N241" s="660"/>
    </row>
    <row r="242" spans="1:14" hidden="1" x14ac:dyDescent="0.2">
      <c r="A242" s="660"/>
      <c r="B242" s="660"/>
      <c r="C242" s="660"/>
      <c r="D242" s="660"/>
      <c r="E242" s="660"/>
      <c r="F242" s="660"/>
      <c r="G242" s="661"/>
      <c r="H242" s="660"/>
      <c r="I242" s="660"/>
      <c r="J242" s="660"/>
      <c r="K242" s="660"/>
      <c r="L242" s="660"/>
      <c r="M242" s="660"/>
      <c r="N242" s="660"/>
    </row>
    <row r="243" spans="1:14" hidden="1" x14ac:dyDescent="0.2">
      <c r="A243" s="660"/>
      <c r="B243" s="660"/>
      <c r="C243" s="660"/>
      <c r="D243" s="660"/>
      <c r="E243" s="660"/>
      <c r="F243" s="660"/>
      <c r="G243" s="661"/>
      <c r="H243" s="660"/>
      <c r="I243" s="660"/>
      <c r="J243" s="660"/>
      <c r="K243" s="660"/>
      <c r="L243" s="660"/>
      <c r="M243" s="660"/>
      <c r="N243" s="660"/>
    </row>
    <row r="244" spans="1:14" hidden="1" x14ac:dyDescent="0.2">
      <c r="A244" s="660"/>
      <c r="B244" s="660"/>
      <c r="C244" s="660"/>
      <c r="D244" s="660"/>
      <c r="E244" s="660"/>
      <c r="F244" s="660"/>
      <c r="G244" s="661"/>
      <c r="H244" s="660"/>
      <c r="I244" s="660"/>
      <c r="J244" s="660"/>
      <c r="K244" s="660"/>
      <c r="L244" s="660"/>
      <c r="M244" s="660"/>
      <c r="N244" s="660"/>
    </row>
    <row r="245" spans="1:14" hidden="1" x14ac:dyDescent="0.2">
      <c r="A245" s="660"/>
      <c r="B245" s="660"/>
      <c r="C245" s="660"/>
      <c r="D245" s="660"/>
      <c r="E245" s="660"/>
      <c r="F245" s="660"/>
      <c r="G245" s="661"/>
      <c r="H245" s="660"/>
      <c r="I245" s="660"/>
      <c r="J245" s="660"/>
      <c r="K245" s="660"/>
      <c r="L245" s="660"/>
      <c r="M245" s="660"/>
      <c r="N245" s="660"/>
    </row>
    <row r="246" spans="1:14" hidden="1" x14ac:dyDescent="0.2">
      <c r="A246" s="660"/>
      <c r="B246" s="660"/>
      <c r="C246" s="660"/>
      <c r="D246" s="660"/>
      <c r="E246" s="660"/>
      <c r="F246" s="660"/>
      <c r="G246" s="661"/>
      <c r="H246" s="660"/>
      <c r="I246" s="660"/>
      <c r="J246" s="660"/>
      <c r="K246" s="660"/>
      <c r="L246" s="660"/>
      <c r="M246" s="660"/>
      <c r="N246" s="660"/>
    </row>
    <row r="247" spans="1:14" hidden="1" x14ac:dyDescent="0.2">
      <c r="A247" s="660"/>
      <c r="B247" s="660"/>
      <c r="C247" s="660"/>
      <c r="D247" s="660"/>
      <c r="E247" s="660"/>
      <c r="F247" s="660"/>
      <c r="G247" s="661"/>
      <c r="H247" s="660"/>
      <c r="I247" s="660"/>
      <c r="J247" s="660"/>
      <c r="K247" s="660"/>
      <c r="L247" s="660"/>
      <c r="M247" s="660"/>
      <c r="N247" s="660"/>
    </row>
    <row r="248" spans="1:14" hidden="1" x14ac:dyDescent="0.2">
      <c r="A248" s="660"/>
      <c r="B248" s="660"/>
      <c r="C248" s="660"/>
      <c r="D248" s="660"/>
      <c r="E248" s="660"/>
      <c r="F248" s="660"/>
      <c r="G248" s="661"/>
      <c r="H248" s="660"/>
      <c r="I248" s="660"/>
      <c r="J248" s="660"/>
      <c r="K248" s="660"/>
      <c r="L248" s="660"/>
      <c r="M248" s="660"/>
      <c r="N248" s="660"/>
    </row>
    <row r="249" spans="1:14" hidden="1" x14ac:dyDescent="0.2">
      <c r="A249" s="660"/>
      <c r="B249" s="660"/>
      <c r="C249" s="660"/>
      <c r="D249" s="660"/>
      <c r="E249" s="660"/>
      <c r="F249" s="660"/>
      <c r="G249" s="661"/>
      <c r="H249" s="660"/>
      <c r="I249" s="660"/>
      <c r="J249" s="660"/>
      <c r="K249" s="660"/>
      <c r="L249" s="660"/>
      <c r="M249" s="660"/>
      <c r="N249" s="660"/>
    </row>
    <row r="250" spans="1:14" hidden="1" x14ac:dyDescent="0.2">
      <c r="A250" s="660"/>
      <c r="B250" s="660"/>
      <c r="C250" s="660"/>
      <c r="D250" s="660"/>
      <c r="E250" s="660"/>
      <c r="F250" s="660"/>
      <c r="G250" s="661"/>
      <c r="H250" s="660"/>
      <c r="I250" s="660"/>
      <c r="J250" s="660"/>
      <c r="K250" s="660"/>
      <c r="L250" s="660"/>
      <c r="M250" s="660"/>
      <c r="N250" s="660"/>
    </row>
    <row r="251" spans="1:14" hidden="1" x14ac:dyDescent="0.2">
      <c r="A251" s="660"/>
      <c r="B251" s="660"/>
      <c r="C251" s="660"/>
      <c r="D251" s="660"/>
      <c r="E251" s="660"/>
      <c r="F251" s="660"/>
      <c r="G251" s="661"/>
      <c r="H251" s="660"/>
      <c r="I251" s="660"/>
      <c r="J251" s="660"/>
      <c r="K251" s="660"/>
      <c r="L251" s="660"/>
      <c r="M251" s="660"/>
      <c r="N251" s="660"/>
    </row>
    <row r="252" spans="1:14" hidden="1" x14ac:dyDescent="0.2">
      <c r="A252" s="660"/>
      <c r="B252" s="660"/>
      <c r="C252" s="660"/>
      <c r="D252" s="660"/>
      <c r="E252" s="660"/>
      <c r="F252" s="660"/>
      <c r="G252" s="661"/>
      <c r="H252" s="660"/>
      <c r="I252" s="660"/>
      <c r="J252" s="660"/>
      <c r="K252" s="660"/>
      <c r="L252" s="660"/>
      <c r="M252" s="660"/>
      <c r="N252" s="660"/>
    </row>
    <row r="253" spans="1:14" hidden="1" x14ac:dyDescent="0.2">
      <c r="A253" s="660"/>
      <c r="B253" s="660"/>
      <c r="C253" s="660"/>
      <c r="D253" s="660"/>
      <c r="E253" s="660"/>
      <c r="F253" s="660"/>
      <c r="G253" s="661"/>
      <c r="H253" s="660"/>
      <c r="I253" s="660"/>
      <c r="J253" s="660"/>
      <c r="K253" s="660"/>
      <c r="L253" s="660"/>
      <c r="M253" s="660"/>
      <c r="N253" s="660"/>
    </row>
    <row r="254" spans="1:14" hidden="1" x14ac:dyDescent="0.2">
      <c r="A254" s="660"/>
      <c r="B254" s="660"/>
      <c r="C254" s="660"/>
      <c r="D254" s="660"/>
      <c r="E254" s="660"/>
      <c r="F254" s="660"/>
      <c r="G254" s="661"/>
      <c r="H254" s="660"/>
      <c r="I254" s="660"/>
      <c r="J254" s="660"/>
      <c r="K254" s="660"/>
      <c r="L254" s="660"/>
      <c r="M254" s="660"/>
      <c r="N254" s="660"/>
    </row>
    <row r="255" spans="1:14" hidden="1" x14ac:dyDescent="0.2">
      <c r="A255" s="660"/>
      <c r="B255" s="660"/>
      <c r="C255" s="660"/>
      <c r="D255" s="660"/>
      <c r="E255" s="660"/>
      <c r="F255" s="660"/>
      <c r="G255" s="661"/>
      <c r="H255" s="660"/>
      <c r="I255" s="660"/>
      <c r="J255" s="660"/>
      <c r="K255" s="660"/>
      <c r="L255" s="660"/>
      <c r="M255" s="660"/>
      <c r="N255" s="660"/>
    </row>
    <row r="256" spans="1:14" hidden="1" x14ac:dyDescent="0.2">
      <c r="A256" s="660"/>
      <c r="B256" s="660"/>
      <c r="C256" s="660"/>
      <c r="D256" s="660"/>
      <c r="E256" s="660"/>
      <c r="F256" s="660"/>
      <c r="G256" s="661"/>
      <c r="H256" s="660"/>
      <c r="I256" s="660"/>
      <c r="J256" s="660"/>
      <c r="K256" s="660"/>
      <c r="L256" s="660"/>
      <c r="M256" s="660"/>
      <c r="N256" s="660"/>
    </row>
    <row r="257" spans="1:14" hidden="1" x14ac:dyDescent="0.2">
      <c r="A257" s="660"/>
      <c r="B257" s="660"/>
      <c r="C257" s="660"/>
      <c r="D257" s="660"/>
      <c r="E257" s="660"/>
      <c r="F257" s="660"/>
      <c r="G257" s="661"/>
      <c r="H257" s="660"/>
      <c r="I257" s="660"/>
      <c r="J257" s="660"/>
      <c r="K257" s="660"/>
      <c r="L257" s="660"/>
      <c r="M257" s="660"/>
      <c r="N257" s="660"/>
    </row>
    <row r="258" spans="1:14" hidden="1" x14ac:dyDescent="0.2">
      <c r="A258" s="660"/>
      <c r="B258" s="660"/>
      <c r="C258" s="660"/>
      <c r="D258" s="660"/>
      <c r="E258" s="660"/>
      <c r="F258" s="660"/>
      <c r="G258" s="661"/>
      <c r="H258" s="660"/>
      <c r="I258" s="660"/>
      <c r="J258" s="660"/>
      <c r="K258" s="660"/>
      <c r="L258" s="660"/>
      <c r="M258" s="660"/>
      <c r="N258" s="660"/>
    </row>
    <row r="259" spans="1:14" hidden="1" x14ac:dyDescent="0.2">
      <c r="A259" s="660"/>
      <c r="B259" s="660"/>
      <c r="C259" s="660"/>
      <c r="D259" s="660"/>
      <c r="E259" s="660"/>
      <c r="F259" s="660"/>
      <c r="G259" s="661"/>
      <c r="H259" s="660"/>
      <c r="I259" s="660"/>
      <c r="J259" s="660"/>
      <c r="K259" s="660"/>
      <c r="L259" s="660"/>
      <c r="M259" s="660"/>
      <c r="N259" s="660"/>
    </row>
    <row r="260" spans="1:14" hidden="1" x14ac:dyDescent="0.2">
      <c r="A260" s="660"/>
      <c r="B260" s="660"/>
      <c r="C260" s="660"/>
      <c r="D260" s="660"/>
      <c r="E260" s="660"/>
      <c r="F260" s="660"/>
      <c r="G260" s="661"/>
      <c r="H260" s="660"/>
      <c r="I260" s="660"/>
      <c r="J260" s="660"/>
      <c r="K260" s="660"/>
      <c r="L260" s="660"/>
      <c r="M260" s="660"/>
      <c r="N260" s="660"/>
    </row>
    <row r="261" spans="1:14" hidden="1" x14ac:dyDescent="0.2">
      <c r="A261" s="660"/>
      <c r="B261" s="660"/>
      <c r="C261" s="660"/>
      <c r="D261" s="660"/>
      <c r="E261" s="660"/>
      <c r="F261" s="660"/>
      <c r="G261" s="661"/>
      <c r="H261" s="660"/>
      <c r="I261" s="660"/>
      <c r="J261" s="660"/>
      <c r="K261" s="660"/>
      <c r="L261" s="660"/>
      <c r="M261" s="660"/>
      <c r="N261" s="660"/>
    </row>
    <row r="262" spans="1:14" hidden="1" x14ac:dyDescent="0.2">
      <c r="A262" s="660"/>
      <c r="B262" s="660"/>
      <c r="C262" s="660"/>
      <c r="D262" s="660"/>
      <c r="E262" s="660"/>
      <c r="F262" s="660"/>
      <c r="G262" s="661"/>
      <c r="H262" s="660"/>
      <c r="I262" s="660"/>
      <c r="J262" s="660"/>
      <c r="K262" s="660"/>
      <c r="L262" s="660"/>
      <c r="M262" s="660"/>
      <c r="N262" s="660"/>
    </row>
    <row r="263" spans="1:14" hidden="1" x14ac:dyDescent="0.2">
      <c r="A263" s="660"/>
      <c r="B263" s="660"/>
      <c r="C263" s="660"/>
      <c r="D263" s="660"/>
      <c r="E263" s="660"/>
      <c r="F263" s="660"/>
      <c r="G263" s="661"/>
      <c r="H263" s="660"/>
      <c r="I263" s="660"/>
      <c r="J263" s="660"/>
      <c r="K263" s="660"/>
      <c r="L263" s="660"/>
      <c r="M263" s="660"/>
      <c r="N263" s="660"/>
    </row>
    <row r="264" spans="1:14" hidden="1" x14ac:dyDescent="0.2">
      <c r="A264" s="660"/>
      <c r="B264" s="660"/>
      <c r="C264" s="660"/>
      <c r="D264" s="660"/>
      <c r="E264" s="660"/>
      <c r="F264" s="660"/>
      <c r="G264" s="661"/>
      <c r="H264" s="660"/>
      <c r="I264" s="660"/>
      <c r="J264" s="660"/>
      <c r="K264" s="660"/>
      <c r="L264" s="660"/>
      <c r="M264" s="660"/>
      <c r="N264" s="660"/>
    </row>
    <row r="265" spans="1:14" hidden="1" x14ac:dyDescent="0.2">
      <c r="A265" s="660"/>
      <c r="B265" s="660"/>
      <c r="C265" s="660"/>
      <c r="D265" s="660"/>
      <c r="E265" s="660"/>
      <c r="F265" s="660"/>
      <c r="G265" s="661"/>
      <c r="H265" s="660"/>
      <c r="I265" s="660"/>
      <c r="J265" s="660"/>
      <c r="K265" s="660"/>
      <c r="L265" s="660"/>
      <c r="M265" s="660"/>
      <c r="N265" s="660"/>
    </row>
    <row r="266" spans="1:14" hidden="1" x14ac:dyDescent="0.2">
      <c r="A266" s="660"/>
      <c r="B266" s="660"/>
      <c r="C266" s="660"/>
      <c r="D266" s="660"/>
      <c r="E266" s="660"/>
      <c r="F266" s="660"/>
      <c r="G266" s="661"/>
      <c r="H266" s="660"/>
      <c r="I266" s="660"/>
      <c r="J266" s="660"/>
      <c r="K266" s="660"/>
      <c r="L266" s="660"/>
      <c r="M266" s="660"/>
      <c r="N266" s="660"/>
    </row>
    <row r="267" spans="1:14" hidden="1" x14ac:dyDescent="0.2">
      <c r="A267" s="660"/>
      <c r="B267" s="660"/>
      <c r="C267" s="660"/>
      <c r="D267" s="660"/>
      <c r="E267" s="660"/>
      <c r="F267" s="660"/>
      <c r="G267" s="661"/>
      <c r="H267" s="660"/>
      <c r="I267" s="660"/>
      <c r="J267" s="660"/>
      <c r="K267" s="660"/>
      <c r="L267" s="660"/>
      <c r="M267" s="660"/>
      <c r="N267" s="660"/>
    </row>
    <row r="268" spans="1:14" hidden="1" x14ac:dyDescent="0.2">
      <c r="A268" s="660"/>
      <c r="B268" s="660"/>
      <c r="C268" s="660"/>
      <c r="D268" s="660"/>
      <c r="E268" s="660"/>
      <c r="F268" s="660"/>
      <c r="G268" s="661"/>
      <c r="H268" s="660"/>
      <c r="I268" s="660"/>
      <c r="J268" s="660"/>
      <c r="K268" s="660"/>
      <c r="L268" s="660"/>
      <c r="M268" s="660"/>
      <c r="N268" s="660"/>
    </row>
    <row r="269" spans="1:14" hidden="1" x14ac:dyDescent="0.2">
      <c r="A269" s="660"/>
      <c r="B269" s="660"/>
      <c r="C269" s="660"/>
      <c r="D269" s="660"/>
      <c r="E269" s="660"/>
      <c r="F269" s="660"/>
      <c r="G269" s="661"/>
      <c r="H269" s="660"/>
      <c r="I269" s="660"/>
      <c r="J269" s="660"/>
      <c r="K269" s="660"/>
      <c r="L269" s="660"/>
      <c r="M269" s="660"/>
      <c r="N269" s="660"/>
    </row>
    <row r="270" spans="1:14" hidden="1" x14ac:dyDescent="0.2">
      <c r="A270" s="660"/>
      <c r="B270" s="660"/>
      <c r="C270" s="660"/>
      <c r="D270" s="660"/>
      <c r="E270" s="660"/>
      <c r="F270" s="660"/>
      <c r="G270" s="661"/>
      <c r="H270" s="660"/>
      <c r="I270" s="660"/>
      <c r="J270" s="660"/>
      <c r="K270" s="660"/>
      <c r="L270" s="660"/>
      <c r="M270" s="660"/>
      <c r="N270" s="660"/>
    </row>
    <row r="271" spans="1:14" hidden="1" x14ac:dyDescent="0.2">
      <c r="A271" s="660"/>
      <c r="B271" s="660"/>
      <c r="C271" s="660"/>
      <c r="D271" s="660"/>
      <c r="E271" s="660"/>
      <c r="F271" s="660"/>
      <c r="G271" s="661"/>
      <c r="H271" s="660"/>
      <c r="I271" s="660"/>
      <c r="J271" s="660"/>
      <c r="K271" s="660"/>
      <c r="L271" s="660"/>
      <c r="M271" s="660"/>
      <c r="N271" s="660"/>
    </row>
    <row r="272" spans="1:14" hidden="1" x14ac:dyDescent="0.2">
      <c r="A272" s="660"/>
      <c r="B272" s="660"/>
      <c r="C272" s="660"/>
      <c r="D272" s="660"/>
      <c r="E272" s="660"/>
      <c r="F272" s="660"/>
      <c r="G272" s="661"/>
      <c r="H272" s="660"/>
      <c r="I272" s="660"/>
      <c r="J272" s="660"/>
      <c r="K272" s="660"/>
      <c r="L272" s="660"/>
      <c r="M272" s="660"/>
      <c r="N272" s="660"/>
    </row>
    <row r="273" spans="1:14" hidden="1" x14ac:dyDescent="0.2">
      <c r="A273" s="660"/>
      <c r="B273" s="660"/>
      <c r="C273" s="660"/>
      <c r="D273" s="660"/>
      <c r="E273" s="660"/>
      <c r="F273" s="660"/>
      <c r="G273" s="661"/>
      <c r="H273" s="660"/>
      <c r="I273" s="660"/>
      <c r="J273" s="660"/>
      <c r="K273" s="660"/>
      <c r="L273" s="660"/>
      <c r="M273" s="660"/>
      <c r="N273" s="660"/>
    </row>
    <row r="274" spans="1:14" hidden="1" x14ac:dyDescent="0.2">
      <c r="A274" s="660"/>
      <c r="B274" s="660"/>
      <c r="C274" s="660"/>
      <c r="D274" s="660"/>
      <c r="E274" s="660"/>
      <c r="F274" s="660"/>
      <c r="G274" s="661"/>
      <c r="H274" s="660"/>
      <c r="I274" s="660"/>
      <c r="J274" s="660"/>
      <c r="K274" s="660"/>
      <c r="L274" s="660"/>
      <c r="M274" s="660"/>
      <c r="N274" s="660"/>
    </row>
    <row r="275" spans="1:14" hidden="1" x14ac:dyDescent="0.2">
      <c r="A275" s="660"/>
      <c r="B275" s="660"/>
      <c r="C275" s="660"/>
      <c r="D275" s="660"/>
      <c r="E275" s="660"/>
      <c r="F275" s="660"/>
      <c r="G275" s="661"/>
      <c r="H275" s="660"/>
      <c r="I275" s="660"/>
      <c r="J275" s="660"/>
      <c r="K275" s="660"/>
      <c r="L275" s="660"/>
      <c r="M275" s="660"/>
      <c r="N275" s="660"/>
    </row>
    <row r="276" spans="1:14" hidden="1" x14ac:dyDescent="0.2">
      <c r="A276" s="660"/>
      <c r="B276" s="660"/>
      <c r="C276" s="660"/>
      <c r="D276" s="660"/>
      <c r="E276" s="660"/>
      <c r="F276" s="660"/>
      <c r="G276" s="661"/>
      <c r="H276" s="660"/>
      <c r="I276" s="660"/>
      <c r="J276" s="660"/>
      <c r="K276" s="660"/>
      <c r="L276" s="660"/>
      <c r="M276" s="660"/>
      <c r="N276" s="660"/>
    </row>
    <row r="277" spans="1:14" hidden="1" x14ac:dyDescent="0.2">
      <c r="A277" s="660"/>
      <c r="B277" s="660"/>
      <c r="C277" s="660"/>
      <c r="D277" s="660"/>
      <c r="E277" s="660"/>
      <c r="F277" s="660"/>
      <c r="G277" s="661"/>
      <c r="H277" s="660"/>
      <c r="I277" s="660"/>
      <c r="J277" s="660"/>
      <c r="K277" s="660"/>
      <c r="L277" s="660"/>
      <c r="M277" s="660"/>
      <c r="N277" s="660"/>
    </row>
    <row r="278" spans="1:14" hidden="1" x14ac:dyDescent="0.2">
      <c r="A278" s="660"/>
      <c r="B278" s="660"/>
      <c r="C278" s="660"/>
      <c r="D278" s="660"/>
      <c r="E278" s="660"/>
      <c r="F278" s="660"/>
      <c r="G278" s="661"/>
      <c r="H278" s="660"/>
      <c r="I278" s="660"/>
      <c r="J278" s="660"/>
      <c r="K278" s="660"/>
      <c r="L278" s="660"/>
      <c r="M278" s="660"/>
      <c r="N278" s="660"/>
    </row>
    <row r="279" spans="1:14" hidden="1" x14ac:dyDescent="0.2">
      <c r="A279" s="660"/>
      <c r="B279" s="660"/>
      <c r="C279" s="660"/>
      <c r="D279" s="660"/>
      <c r="E279" s="660"/>
      <c r="F279" s="660"/>
      <c r="G279" s="661"/>
      <c r="H279" s="660"/>
      <c r="I279" s="660"/>
      <c r="J279" s="660"/>
      <c r="K279" s="660"/>
      <c r="L279" s="660"/>
      <c r="M279" s="660"/>
      <c r="N279" s="660"/>
    </row>
    <row r="280" spans="1:14" hidden="1" x14ac:dyDescent="0.2">
      <c r="A280" s="660"/>
      <c r="B280" s="660"/>
      <c r="C280" s="660"/>
      <c r="D280" s="660"/>
      <c r="E280" s="660"/>
      <c r="F280" s="660"/>
      <c r="G280" s="661"/>
      <c r="H280" s="660"/>
      <c r="I280" s="660"/>
      <c r="J280" s="660"/>
      <c r="K280" s="660"/>
      <c r="L280" s="660"/>
      <c r="M280" s="660"/>
      <c r="N280" s="660"/>
    </row>
    <row r="281" spans="1:14" hidden="1" x14ac:dyDescent="0.2">
      <c r="A281" s="660"/>
      <c r="B281" s="660"/>
      <c r="C281" s="660"/>
      <c r="D281" s="660"/>
      <c r="E281" s="660"/>
      <c r="F281" s="660"/>
      <c r="G281" s="661"/>
      <c r="H281" s="660"/>
      <c r="I281" s="660"/>
      <c r="J281" s="660"/>
      <c r="K281" s="660"/>
      <c r="L281" s="660"/>
      <c r="M281" s="660"/>
      <c r="N281" s="660"/>
    </row>
    <row r="282" spans="1:14" hidden="1" x14ac:dyDescent="0.2">
      <c r="A282" s="660"/>
      <c r="B282" s="660"/>
      <c r="C282" s="660"/>
      <c r="D282" s="660"/>
      <c r="E282" s="660"/>
      <c r="F282" s="660"/>
      <c r="G282" s="661"/>
      <c r="H282" s="660"/>
      <c r="I282" s="660"/>
      <c r="J282" s="660"/>
      <c r="K282" s="660"/>
      <c r="L282" s="660"/>
      <c r="M282" s="660"/>
      <c r="N282" s="660"/>
    </row>
    <row r="283" spans="1:14" hidden="1" x14ac:dyDescent="0.2">
      <c r="A283" s="660"/>
      <c r="B283" s="660"/>
      <c r="C283" s="660"/>
      <c r="D283" s="660"/>
      <c r="E283" s="660"/>
      <c r="F283" s="660"/>
      <c r="G283" s="661"/>
      <c r="H283" s="660"/>
      <c r="I283" s="660"/>
      <c r="J283" s="660"/>
      <c r="K283" s="660"/>
      <c r="L283" s="660"/>
      <c r="M283" s="660"/>
      <c r="N283" s="660"/>
    </row>
    <row r="284" spans="1:14" hidden="1" x14ac:dyDescent="0.2"/>
    <row r="285" spans="1:14" hidden="1" x14ac:dyDescent="0.2"/>
    <row r="286" spans="1:14" hidden="1" x14ac:dyDescent="0.2"/>
    <row r="287" spans="1:14" hidden="1" x14ac:dyDescent="0.2"/>
  </sheetData>
  <sheetProtection sheet="1" objects="1" scenarios="1" selectLockedCells="1"/>
  <mergeCells count="42">
    <mergeCell ref="B8:C8"/>
    <mergeCell ref="L8:M8"/>
    <mergeCell ref="C10:F10"/>
    <mergeCell ref="C11:E11"/>
    <mergeCell ref="G11:L11"/>
    <mergeCell ref="C14:E14"/>
    <mergeCell ref="C25:F25"/>
    <mergeCell ref="C12:E12"/>
    <mergeCell ref="G12:L12"/>
    <mergeCell ref="B2:M2"/>
    <mergeCell ref="B4:M4"/>
    <mergeCell ref="B5:M5"/>
    <mergeCell ref="B6:C6"/>
    <mergeCell ref="L6:M6"/>
    <mergeCell ref="B7:C7"/>
    <mergeCell ref="L7:M7"/>
    <mergeCell ref="C17:E17"/>
    <mergeCell ref="G17:L17"/>
    <mergeCell ref="B20:M20"/>
    <mergeCell ref="B22:M22"/>
    <mergeCell ref="B23:M23"/>
    <mergeCell ref="G14:L14"/>
    <mergeCell ref="C15:E15"/>
    <mergeCell ref="G15:L15"/>
    <mergeCell ref="C16:E16"/>
    <mergeCell ref="G16:L16"/>
    <mergeCell ref="G26:L26"/>
    <mergeCell ref="C27:E27"/>
    <mergeCell ref="G27:L27"/>
    <mergeCell ref="C29:E29"/>
    <mergeCell ref="G29:L29"/>
    <mergeCell ref="B35:M35"/>
    <mergeCell ref="B37:D37"/>
    <mergeCell ref="C18:E18"/>
    <mergeCell ref="G18:L18"/>
    <mergeCell ref="C30:E30"/>
    <mergeCell ref="G30:L30"/>
    <mergeCell ref="C31:E31"/>
    <mergeCell ref="G31:L31"/>
    <mergeCell ref="C32:E32"/>
    <mergeCell ref="G32:L32"/>
    <mergeCell ref="C26:E26"/>
  </mergeCells>
  <printOptions horizontalCentered="1" gridLines="1"/>
  <pageMargins left="0" right="0" top="1" bottom="1" header="0.5" footer="0.5"/>
  <pageSetup orientation="landscape" r:id="rId1"/>
  <headerFooter alignWithMargins="0">
    <oddHeader>&amp;F</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theme="1" tint="0.34998626667073579"/>
  </sheetPr>
  <dimension ref="B1:R49"/>
  <sheetViews>
    <sheetView showGridLines="0" showRuler="0" view="pageLayout" zoomScaleNormal="100" workbookViewId="0">
      <selection activeCell="C24" sqref="C24:E25"/>
    </sheetView>
  </sheetViews>
  <sheetFormatPr defaultColWidth="8.7109375" defaultRowHeight="15" customHeight="1" x14ac:dyDescent="0.25"/>
  <cols>
    <col min="1" max="1" width="1.7109375" style="311" customWidth="1"/>
    <col min="2" max="2" width="3.7109375" style="311" customWidth="1"/>
    <col min="3" max="3" width="6.7109375" style="311" customWidth="1"/>
    <col min="4" max="4" width="8.7109375" style="311"/>
    <col min="5" max="6" width="6.7109375" style="311" customWidth="1"/>
    <col min="7" max="7" width="9.140625" style="311" bestFit="1" customWidth="1"/>
    <col min="8" max="8" width="8.7109375" style="311"/>
    <col min="9" max="9" width="6.7109375" style="311" customWidth="1"/>
    <col min="10" max="10" width="8.7109375" style="311"/>
    <col min="11" max="11" width="6.7109375" style="311" customWidth="1"/>
    <col min="12" max="13" width="8.7109375" style="311"/>
    <col min="14" max="15" width="6.7109375" style="311" customWidth="1"/>
    <col min="16" max="16" width="8.7109375" style="311"/>
    <col min="17" max="17" width="6.7109375" style="311" customWidth="1"/>
    <col min="18" max="18" width="3.7109375" style="311" customWidth="1"/>
    <col min="19" max="19" width="1.7109375" style="311" customWidth="1"/>
    <col min="20" max="16384" width="8.7109375" style="311"/>
  </cols>
  <sheetData>
    <row r="1" spans="2:18" ht="15" customHeight="1" x14ac:dyDescent="0.25">
      <c r="C1" s="312" t="s">
        <v>188</v>
      </c>
    </row>
    <row r="2" spans="2:18" ht="13.5" customHeight="1" x14ac:dyDescent="0.25">
      <c r="B2" s="313"/>
      <c r="C2" s="314"/>
      <c r="D2" s="314"/>
      <c r="E2" s="314"/>
      <c r="F2" s="314"/>
      <c r="G2" s="314"/>
      <c r="H2" s="314"/>
      <c r="I2" s="314"/>
      <c r="J2" s="314"/>
      <c r="K2" s="314"/>
      <c r="L2" s="314"/>
      <c r="M2" s="314"/>
      <c r="N2" s="314"/>
      <c r="O2" s="314"/>
      <c r="P2" s="314"/>
      <c r="Q2" s="314"/>
      <c r="R2" s="315"/>
    </row>
    <row r="3" spans="2:18" ht="15" customHeight="1" x14ac:dyDescent="0.25">
      <c r="B3" s="316"/>
      <c r="C3" s="636">
        <v>2000</v>
      </c>
      <c r="D3" s="637"/>
      <c r="E3" s="638"/>
      <c r="F3" s="317"/>
      <c r="G3" s="652">
        <v>0.15</v>
      </c>
      <c r="H3" s="654"/>
      <c r="I3" s="644">
        <f>O9</f>
        <v>300</v>
      </c>
      <c r="J3" s="606"/>
      <c r="K3" s="607"/>
      <c r="L3" s="317"/>
      <c r="M3" s="317"/>
      <c r="N3" s="317"/>
      <c r="O3" s="317"/>
      <c r="P3" s="317"/>
      <c r="Q3" s="317"/>
      <c r="R3" s="318"/>
    </row>
    <row r="4" spans="2:18" ht="15" customHeight="1" x14ac:dyDescent="0.25">
      <c r="B4" s="316"/>
      <c r="C4" s="639"/>
      <c r="D4" s="640"/>
      <c r="E4" s="641"/>
      <c r="F4" s="317"/>
      <c r="G4" s="653"/>
      <c r="H4" s="654"/>
      <c r="I4" s="608"/>
      <c r="J4" s="609"/>
      <c r="K4" s="610"/>
      <c r="L4" s="317"/>
      <c r="M4" s="317"/>
      <c r="N4" s="317"/>
      <c r="O4" s="317"/>
      <c r="P4" s="317"/>
      <c r="Q4" s="317"/>
      <c r="R4" s="318"/>
    </row>
    <row r="5" spans="2:18" ht="15" customHeight="1" x14ac:dyDescent="0.25">
      <c r="B5" s="316"/>
      <c r="C5" s="317"/>
      <c r="D5" s="319" t="s">
        <v>189</v>
      </c>
      <c r="E5" s="317"/>
      <c r="F5" s="317"/>
      <c r="G5" s="319" t="s">
        <v>190</v>
      </c>
      <c r="H5" s="317"/>
      <c r="I5" s="317"/>
      <c r="J5" s="319" t="s">
        <v>191</v>
      </c>
      <c r="K5" s="317"/>
      <c r="L5" s="317"/>
      <c r="M5" s="317"/>
      <c r="N5" s="317"/>
      <c r="O5" s="317"/>
      <c r="P5" s="317"/>
      <c r="Q5" s="317"/>
      <c r="R5" s="318"/>
    </row>
    <row r="6" spans="2:18" ht="15" customHeight="1" x14ac:dyDescent="0.25">
      <c r="B6" s="316"/>
      <c r="C6" s="317"/>
      <c r="D6" s="317"/>
      <c r="E6" s="317"/>
      <c r="F6" s="317"/>
      <c r="G6" s="317"/>
      <c r="H6" s="317"/>
      <c r="I6" s="317"/>
      <c r="J6" s="317"/>
      <c r="K6" s="317"/>
      <c r="L6" s="317"/>
      <c r="M6" s="317"/>
      <c r="N6" s="317"/>
      <c r="O6" s="317"/>
      <c r="P6" s="317"/>
      <c r="Q6" s="317"/>
      <c r="R6" s="318"/>
    </row>
    <row r="7" spans="2:18" ht="15" customHeight="1" x14ac:dyDescent="0.25">
      <c r="B7" s="316"/>
      <c r="C7" s="320" t="s">
        <v>192</v>
      </c>
      <c r="D7" s="317"/>
      <c r="E7" s="317"/>
      <c r="F7" s="317"/>
      <c r="G7" s="317"/>
      <c r="H7" s="317"/>
      <c r="I7" s="317"/>
      <c r="J7" s="317"/>
      <c r="K7" s="317"/>
      <c r="L7" s="317"/>
      <c r="M7" s="317"/>
      <c r="N7" s="317"/>
      <c r="O7" s="317"/>
      <c r="P7" s="317"/>
      <c r="Q7" s="317"/>
      <c r="R7" s="318"/>
    </row>
    <row r="8" spans="2:18" ht="3" customHeight="1" x14ac:dyDescent="0.25">
      <c r="B8" s="316"/>
      <c r="C8" s="317"/>
      <c r="D8" s="317"/>
      <c r="E8" s="317"/>
      <c r="F8" s="317"/>
      <c r="G8" s="317"/>
      <c r="H8" s="317"/>
      <c r="I8" s="317"/>
      <c r="J8" s="317"/>
      <c r="K8" s="317"/>
      <c r="L8" s="317"/>
      <c r="M8" s="317"/>
      <c r="N8" s="317"/>
      <c r="O8" s="317"/>
      <c r="P8" s="317"/>
      <c r="Q8" s="317"/>
      <c r="R8" s="318"/>
    </row>
    <row r="9" spans="2:18" ht="15" customHeight="1" x14ac:dyDescent="0.25">
      <c r="B9" s="316"/>
      <c r="C9" s="625">
        <f>C3</f>
        <v>2000</v>
      </c>
      <c r="D9" s="645"/>
      <c r="E9" s="626"/>
      <c r="F9" s="624" t="s">
        <v>193</v>
      </c>
      <c r="G9" s="625">
        <f>C9/80</f>
        <v>25</v>
      </c>
      <c r="H9" s="647"/>
      <c r="I9" s="629" t="s">
        <v>65</v>
      </c>
      <c r="J9" s="650">
        <f>G3</f>
        <v>0.15</v>
      </c>
      <c r="K9" s="624" t="s">
        <v>5</v>
      </c>
      <c r="L9" s="625">
        <f>ROUND(G9*J9,2)</f>
        <v>3.75</v>
      </c>
      <c r="M9" s="626"/>
      <c r="N9" s="629" t="s">
        <v>194</v>
      </c>
      <c r="O9" s="630">
        <f>L9*80</f>
        <v>300</v>
      </c>
      <c r="P9" s="631"/>
      <c r="Q9" s="632"/>
      <c r="R9" s="318"/>
    </row>
    <row r="10" spans="2:18" ht="15" customHeight="1" x14ac:dyDescent="0.25">
      <c r="B10" s="316"/>
      <c r="C10" s="627"/>
      <c r="D10" s="646"/>
      <c r="E10" s="628"/>
      <c r="F10" s="624"/>
      <c r="G10" s="648"/>
      <c r="H10" s="649"/>
      <c r="I10" s="629"/>
      <c r="J10" s="651"/>
      <c r="K10" s="624"/>
      <c r="L10" s="627"/>
      <c r="M10" s="628"/>
      <c r="N10" s="629"/>
      <c r="O10" s="633"/>
      <c r="P10" s="634"/>
      <c r="Q10" s="635"/>
      <c r="R10" s="318"/>
    </row>
    <row r="11" spans="2:18" ht="15" customHeight="1" x14ac:dyDescent="0.25">
      <c r="B11" s="316"/>
      <c r="C11" s="317"/>
      <c r="D11" s="321" t="s">
        <v>189</v>
      </c>
      <c r="E11" s="317"/>
      <c r="F11" s="317"/>
      <c r="G11" s="619" t="s">
        <v>175</v>
      </c>
      <c r="H11" s="619"/>
      <c r="I11" s="317"/>
      <c r="J11" s="319" t="s">
        <v>190</v>
      </c>
      <c r="K11" s="317"/>
      <c r="L11" s="619" t="s">
        <v>195</v>
      </c>
      <c r="M11" s="619"/>
      <c r="N11" s="317"/>
      <c r="O11" s="317"/>
      <c r="P11" s="319" t="s">
        <v>191</v>
      </c>
      <c r="Q11" s="317"/>
      <c r="R11" s="318"/>
    </row>
    <row r="12" spans="2:18" ht="15" customHeight="1" x14ac:dyDescent="0.25">
      <c r="B12" s="316"/>
      <c r="C12" s="317"/>
      <c r="D12" s="321"/>
      <c r="E12" s="317"/>
      <c r="F12" s="317"/>
      <c r="G12" s="319"/>
      <c r="H12" s="319"/>
      <c r="I12" s="317"/>
      <c r="J12" s="319"/>
      <c r="K12" s="317"/>
      <c r="L12" s="319"/>
      <c r="M12" s="319"/>
      <c r="N12" s="317"/>
      <c r="O12" s="317"/>
      <c r="P12" s="319"/>
      <c r="Q12" s="317"/>
      <c r="R12" s="318"/>
    </row>
    <row r="13" spans="2:18" ht="15" customHeight="1" x14ac:dyDescent="0.25">
      <c r="B13" s="316"/>
      <c r="C13" s="238" t="s">
        <v>13</v>
      </c>
      <c r="D13" s="238"/>
      <c r="E13" s="238"/>
      <c r="F13" s="238"/>
      <c r="G13" s="238"/>
      <c r="H13" s="322"/>
      <c r="I13" s="322"/>
      <c r="J13" s="319"/>
      <c r="K13" s="317"/>
      <c r="L13" s="319"/>
      <c r="M13" s="319"/>
      <c r="N13" s="317"/>
      <c r="O13" s="317"/>
      <c r="P13" s="319"/>
      <c r="Q13" s="317"/>
      <c r="R13" s="318"/>
    </row>
    <row r="14" spans="2:18" ht="3" customHeight="1" x14ac:dyDescent="0.25">
      <c r="B14" s="316"/>
      <c r="C14" s="317"/>
      <c r="D14" s="321"/>
      <c r="E14" s="317"/>
      <c r="F14" s="317"/>
      <c r="G14" s="319"/>
      <c r="H14" s="319"/>
      <c r="I14" s="323"/>
      <c r="J14" s="323"/>
      <c r="K14" s="317"/>
      <c r="L14" s="319"/>
      <c r="M14" s="319"/>
      <c r="N14" s="317"/>
      <c r="O14" s="317"/>
      <c r="P14" s="319"/>
      <c r="Q14" s="317"/>
      <c r="R14" s="318"/>
    </row>
    <row r="15" spans="2:18" ht="18" customHeight="1" x14ac:dyDescent="0.25">
      <c r="B15" s="316"/>
      <c r="C15" s="620">
        <f>O9</f>
        <v>300</v>
      </c>
      <c r="D15" s="621"/>
      <c r="E15" s="324" t="s">
        <v>15</v>
      </c>
      <c r="F15" s="483"/>
      <c r="G15" s="485"/>
      <c r="H15" s="325" t="s">
        <v>5</v>
      </c>
      <c r="I15" s="620" t="str">
        <f>IF(F15="","",C15-F15)</f>
        <v/>
      </c>
      <c r="J15" s="621"/>
      <c r="K15" s="323" t="s">
        <v>65</v>
      </c>
      <c r="L15" s="326"/>
      <c r="M15" s="325" t="s">
        <v>5</v>
      </c>
      <c r="N15" s="620" t="str">
        <f>IF(L15="","",I15*L15)</f>
        <v/>
      </c>
      <c r="O15" s="621"/>
      <c r="P15" s="319"/>
      <c r="Q15" s="317"/>
      <c r="R15" s="318"/>
    </row>
    <row r="16" spans="2:18" ht="15" customHeight="1" x14ac:dyDescent="0.25">
      <c r="B16" s="316"/>
      <c r="C16" s="622" t="s">
        <v>196</v>
      </c>
      <c r="D16" s="622"/>
      <c r="E16" s="317"/>
      <c r="F16" s="622" t="s">
        <v>197</v>
      </c>
      <c r="G16" s="622"/>
      <c r="H16" s="623" t="s">
        <v>17</v>
      </c>
      <c r="I16" s="622" t="s">
        <v>198</v>
      </c>
      <c r="J16" s="622"/>
      <c r="K16" s="317"/>
      <c r="L16" s="319" t="s">
        <v>199</v>
      </c>
      <c r="M16" s="319"/>
      <c r="N16" s="619" t="s">
        <v>22</v>
      </c>
      <c r="O16" s="619"/>
      <c r="P16" s="319"/>
      <c r="Q16" s="317"/>
      <c r="R16" s="318"/>
    </row>
    <row r="17" spans="2:18" ht="7.5" customHeight="1" x14ac:dyDescent="0.25">
      <c r="B17" s="316"/>
      <c r="C17" s="323"/>
      <c r="D17" s="323"/>
      <c r="E17" s="317"/>
      <c r="F17" s="323"/>
      <c r="G17" s="323"/>
      <c r="H17" s="623"/>
      <c r="I17" s="323"/>
      <c r="J17" s="323"/>
      <c r="K17" s="317"/>
      <c r="L17" s="319"/>
      <c r="M17" s="319"/>
      <c r="N17" s="317"/>
      <c r="O17" s="317"/>
      <c r="P17" s="319"/>
      <c r="Q17" s="317"/>
      <c r="R17" s="318"/>
    </row>
    <row r="18" spans="2:18" ht="18" customHeight="1" x14ac:dyDescent="0.25">
      <c r="B18" s="316"/>
      <c r="D18" s="319"/>
      <c r="E18" s="317"/>
      <c r="G18" s="319"/>
      <c r="H18" s="623"/>
      <c r="I18" s="620" t="str">
        <f>IF(I15="","",I15/80)</f>
        <v/>
      </c>
      <c r="J18" s="621"/>
      <c r="K18" s="323" t="s">
        <v>65</v>
      </c>
      <c r="L18" s="326"/>
      <c r="M18" s="325" t="s">
        <v>5</v>
      </c>
      <c r="N18" s="620" t="str">
        <f>IF(L18="","",I18*L18)</f>
        <v/>
      </c>
      <c r="O18" s="621"/>
      <c r="P18" s="319"/>
      <c r="Q18" s="317"/>
      <c r="R18" s="318"/>
    </row>
    <row r="19" spans="2:18" ht="15" customHeight="1" x14ac:dyDescent="0.25">
      <c r="B19" s="316"/>
      <c r="D19" s="319"/>
      <c r="E19" s="317"/>
      <c r="G19" s="319"/>
      <c r="H19" s="319"/>
      <c r="I19" s="619" t="s">
        <v>200</v>
      </c>
      <c r="J19" s="619"/>
      <c r="K19" s="317"/>
      <c r="L19" s="319" t="s">
        <v>201</v>
      </c>
      <c r="M19" s="319"/>
      <c r="N19" s="619" t="s">
        <v>22</v>
      </c>
      <c r="O19" s="619"/>
      <c r="P19" s="319"/>
      <c r="Q19" s="317"/>
      <c r="R19" s="318"/>
    </row>
    <row r="20" spans="2:18" ht="13.5" customHeight="1" x14ac:dyDescent="0.25">
      <c r="B20" s="327"/>
      <c r="C20" s="328"/>
      <c r="D20" s="328"/>
      <c r="E20" s="328"/>
      <c r="F20" s="328"/>
      <c r="G20" s="328"/>
      <c r="H20" s="328"/>
      <c r="I20" s="328"/>
      <c r="J20" s="328"/>
      <c r="K20" s="328"/>
      <c r="L20" s="328"/>
      <c r="M20" s="328"/>
      <c r="N20" s="328"/>
      <c r="O20" s="328"/>
      <c r="P20" s="328"/>
      <c r="Q20" s="328"/>
      <c r="R20" s="329"/>
    </row>
    <row r="21" spans="2:18" ht="18" customHeight="1" x14ac:dyDescent="0.25"/>
    <row r="22" spans="2:18" ht="15" customHeight="1" x14ac:dyDescent="0.25">
      <c r="C22" s="312" t="s">
        <v>202</v>
      </c>
    </row>
    <row r="23" spans="2:18" ht="13.5" customHeight="1" x14ac:dyDescent="0.25">
      <c r="B23" s="313"/>
      <c r="C23" s="330"/>
      <c r="D23" s="314"/>
      <c r="E23" s="314"/>
      <c r="F23" s="314"/>
      <c r="G23" s="314"/>
      <c r="H23" s="314"/>
      <c r="I23" s="314"/>
      <c r="J23" s="314"/>
      <c r="K23" s="314"/>
      <c r="L23" s="314"/>
      <c r="M23" s="314"/>
      <c r="N23" s="314"/>
      <c r="O23" s="314"/>
      <c r="P23" s="314"/>
      <c r="Q23" s="314"/>
      <c r="R23" s="315"/>
    </row>
    <row r="24" spans="2:18" ht="15" customHeight="1" x14ac:dyDescent="0.25">
      <c r="B24" s="316"/>
      <c r="C24" s="636">
        <v>2761.6</v>
      </c>
      <c r="D24" s="637"/>
      <c r="E24" s="638"/>
      <c r="F24" s="317"/>
      <c r="G24" s="642">
        <v>0.04</v>
      </c>
      <c r="H24" s="317"/>
      <c r="I24" s="644">
        <f>O30</f>
        <v>110.39999999999999</v>
      </c>
      <c r="J24" s="606"/>
      <c r="K24" s="607"/>
      <c r="L24" s="317"/>
      <c r="M24" s="317"/>
      <c r="N24" s="317"/>
      <c r="O24" s="317"/>
      <c r="P24" s="317"/>
      <c r="Q24" s="317"/>
      <c r="R24" s="318"/>
    </row>
    <row r="25" spans="2:18" ht="15" customHeight="1" x14ac:dyDescent="0.25">
      <c r="B25" s="316"/>
      <c r="C25" s="639"/>
      <c r="D25" s="640"/>
      <c r="E25" s="641"/>
      <c r="F25" s="317"/>
      <c r="G25" s="643"/>
      <c r="H25" s="317"/>
      <c r="I25" s="608"/>
      <c r="J25" s="609"/>
      <c r="K25" s="610"/>
      <c r="L25" s="317"/>
      <c r="M25" s="317"/>
      <c r="N25" s="317"/>
      <c r="O25" s="317"/>
      <c r="P25" s="317"/>
      <c r="Q25" s="317"/>
      <c r="R25" s="318"/>
    </row>
    <row r="26" spans="2:18" ht="15" customHeight="1" x14ac:dyDescent="0.25">
      <c r="B26" s="316"/>
      <c r="C26" s="317"/>
      <c r="D26" s="319" t="s">
        <v>189</v>
      </c>
      <c r="E26" s="317"/>
      <c r="F26" s="317"/>
      <c r="G26" s="319" t="s">
        <v>184</v>
      </c>
      <c r="H26" s="317"/>
      <c r="I26" s="317"/>
      <c r="J26" s="319" t="s">
        <v>203</v>
      </c>
      <c r="K26" s="317"/>
      <c r="L26" s="317"/>
      <c r="M26" s="317"/>
      <c r="N26" s="317"/>
      <c r="O26" s="317"/>
      <c r="P26" s="317"/>
      <c r="Q26" s="317"/>
      <c r="R26" s="318"/>
    </row>
    <row r="27" spans="2:18" ht="15" customHeight="1" x14ac:dyDescent="0.25">
      <c r="B27" s="316"/>
      <c r="C27" s="317"/>
      <c r="D27" s="319"/>
      <c r="E27" s="317"/>
      <c r="F27" s="317"/>
      <c r="G27" s="319"/>
      <c r="H27" s="317"/>
      <c r="I27" s="317"/>
      <c r="J27" s="319"/>
      <c r="K27" s="317"/>
      <c r="L27" s="317"/>
      <c r="M27" s="317"/>
      <c r="N27" s="317"/>
      <c r="O27" s="317"/>
      <c r="P27" s="317"/>
      <c r="Q27" s="317"/>
      <c r="R27" s="318"/>
    </row>
    <row r="28" spans="2:18" ht="15" customHeight="1" x14ac:dyDescent="0.25">
      <c r="B28" s="316"/>
      <c r="C28" s="320" t="s">
        <v>192</v>
      </c>
      <c r="D28" s="317"/>
      <c r="E28" s="317"/>
      <c r="F28" s="317"/>
      <c r="G28" s="317"/>
      <c r="H28" s="317"/>
      <c r="I28" s="317"/>
      <c r="J28" s="317"/>
      <c r="K28" s="317"/>
      <c r="L28" s="317"/>
      <c r="M28" s="317"/>
      <c r="N28" s="317"/>
      <c r="O28" s="317"/>
      <c r="P28" s="317"/>
      <c r="Q28" s="317"/>
      <c r="R28" s="318"/>
    </row>
    <row r="29" spans="2:18" ht="3" customHeight="1" x14ac:dyDescent="0.25">
      <c r="B29" s="316"/>
      <c r="C29" s="317"/>
      <c r="D29" s="317"/>
      <c r="E29" s="317"/>
      <c r="F29" s="317"/>
      <c r="G29" s="317"/>
      <c r="H29" s="317"/>
      <c r="I29" s="317"/>
      <c r="J29" s="317"/>
      <c r="K29" s="317"/>
      <c r="L29" s="317"/>
      <c r="M29" s="317"/>
      <c r="N29" s="317"/>
      <c r="O29" s="317"/>
      <c r="P29" s="317"/>
      <c r="Q29" s="317"/>
      <c r="R29" s="318"/>
    </row>
    <row r="30" spans="2:18" ht="15" customHeight="1" x14ac:dyDescent="0.25">
      <c r="B30" s="316"/>
      <c r="C30" s="625">
        <f>C24</f>
        <v>2761.6</v>
      </c>
      <c r="D30" s="645"/>
      <c r="E30" s="626"/>
      <c r="F30" s="624" t="s">
        <v>193</v>
      </c>
      <c r="G30" s="625">
        <f>C30/80</f>
        <v>34.519999999999996</v>
      </c>
      <c r="H30" s="647"/>
      <c r="I30" s="629" t="s">
        <v>65</v>
      </c>
      <c r="J30" s="650">
        <v>0.04</v>
      </c>
      <c r="K30" s="624" t="s">
        <v>5</v>
      </c>
      <c r="L30" s="625">
        <f>ROUND(G30*J30,2)</f>
        <v>1.38</v>
      </c>
      <c r="M30" s="626"/>
      <c r="N30" s="629" t="s">
        <v>194</v>
      </c>
      <c r="O30" s="630">
        <f>L30*80</f>
        <v>110.39999999999999</v>
      </c>
      <c r="P30" s="631"/>
      <c r="Q30" s="632"/>
      <c r="R30" s="318"/>
    </row>
    <row r="31" spans="2:18" ht="15" customHeight="1" x14ac:dyDescent="0.25">
      <c r="B31" s="316"/>
      <c r="C31" s="627"/>
      <c r="D31" s="646"/>
      <c r="E31" s="628"/>
      <c r="F31" s="624"/>
      <c r="G31" s="648"/>
      <c r="H31" s="649"/>
      <c r="I31" s="629"/>
      <c r="J31" s="651"/>
      <c r="K31" s="624"/>
      <c r="L31" s="627"/>
      <c r="M31" s="628"/>
      <c r="N31" s="629"/>
      <c r="O31" s="633"/>
      <c r="P31" s="634"/>
      <c r="Q31" s="635"/>
      <c r="R31" s="318"/>
    </row>
    <row r="32" spans="2:18" ht="15" customHeight="1" x14ac:dyDescent="0.25">
      <c r="B32" s="316"/>
      <c r="C32" s="317"/>
      <c r="D32" s="321" t="s">
        <v>189</v>
      </c>
      <c r="E32" s="317"/>
      <c r="F32" s="317"/>
      <c r="G32" s="619" t="s">
        <v>175</v>
      </c>
      <c r="H32" s="619"/>
      <c r="I32" s="317"/>
      <c r="J32" s="319" t="s">
        <v>184</v>
      </c>
      <c r="K32" s="317"/>
      <c r="L32" s="619" t="s">
        <v>204</v>
      </c>
      <c r="M32" s="619"/>
      <c r="N32" s="317"/>
      <c r="O32" s="619" t="s">
        <v>203</v>
      </c>
      <c r="P32" s="619"/>
      <c r="Q32" s="619"/>
      <c r="R32" s="318"/>
    </row>
    <row r="33" spans="2:18" ht="15" customHeight="1" x14ac:dyDescent="0.25">
      <c r="B33" s="316"/>
      <c r="C33" s="317"/>
      <c r="D33" s="321"/>
      <c r="E33" s="317"/>
      <c r="F33" s="317"/>
      <c r="G33" s="319"/>
      <c r="H33" s="319"/>
      <c r="I33" s="317"/>
      <c r="J33" s="319"/>
      <c r="K33" s="317"/>
      <c r="L33" s="319"/>
      <c r="M33" s="319"/>
      <c r="N33" s="317"/>
      <c r="O33" s="319"/>
      <c r="P33" s="319"/>
      <c r="Q33" s="319"/>
      <c r="R33" s="318"/>
    </row>
    <row r="34" spans="2:18" ht="15" customHeight="1" x14ac:dyDescent="0.25">
      <c r="B34" s="316"/>
      <c r="C34" s="238" t="s">
        <v>13</v>
      </c>
      <c r="D34" s="238"/>
      <c r="E34" s="238"/>
      <c r="F34" s="238"/>
      <c r="G34" s="238"/>
      <c r="H34" s="322"/>
      <c r="I34" s="322"/>
      <c r="J34" s="319"/>
      <c r="K34" s="317"/>
      <c r="L34" s="319"/>
      <c r="M34" s="319"/>
      <c r="N34" s="317"/>
      <c r="O34" s="317"/>
      <c r="P34" s="319"/>
      <c r="Q34" s="317"/>
      <c r="R34" s="318"/>
    </row>
    <row r="35" spans="2:18" ht="3" customHeight="1" x14ac:dyDescent="0.25">
      <c r="B35" s="316"/>
      <c r="C35" s="317"/>
      <c r="D35" s="321"/>
      <c r="E35" s="317"/>
      <c r="F35" s="317"/>
      <c r="G35" s="319"/>
      <c r="H35" s="319"/>
      <c r="I35" s="323"/>
      <c r="J35" s="323"/>
      <c r="K35" s="317"/>
      <c r="L35" s="319"/>
      <c r="M35" s="319"/>
      <c r="N35" s="317"/>
      <c r="O35" s="317"/>
      <c r="P35" s="319"/>
      <c r="Q35" s="317"/>
      <c r="R35" s="318"/>
    </row>
    <row r="36" spans="2:18" ht="18" customHeight="1" x14ac:dyDescent="0.25">
      <c r="B36" s="316"/>
      <c r="C36" s="620">
        <f>O30</f>
        <v>110.39999999999999</v>
      </c>
      <c r="D36" s="621"/>
      <c r="E36" s="324" t="s">
        <v>15</v>
      </c>
      <c r="F36" s="483"/>
      <c r="G36" s="485"/>
      <c r="H36" s="325" t="s">
        <v>5</v>
      </c>
      <c r="I36" s="620" t="str">
        <f>IF(F36="","",C36-F36)</f>
        <v/>
      </c>
      <c r="J36" s="621"/>
      <c r="K36" s="323" t="s">
        <v>65</v>
      </c>
      <c r="L36" s="326"/>
      <c r="M36" s="325" t="s">
        <v>5</v>
      </c>
      <c r="N36" s="620" t="str">
        <f>IF(L36="","",I36*L36)</f>
        <v/>
      </c>
      <c r="O36" s="621"/>
      <c r="P36" s="319"/>
      <c r="Q36" s="317"/>
      <c r="R36" s="318"/>
    </row>
    <row r="37" spans="2:18" ht="15" customHeight="1" x14ac:dyDescent="0.25">
      <c r="B37" s="316"/>
      <c r="C37" s="622" t="s">
        <v>205</v>
      </c>
      <c r="D37" s="622"/>
      <c r="E37" s="317"/>
      <c r="F37" s="622" t="s">
        <v>206</v>
      </c>
      <c r="G37" s="622"/>
      <c r="H37" s="623" t="s">
        <v>17</v>
      </c>
      <c r="I37" s="622" t="s">
        <v>198</v>
      </c>
      <c r="J37" s="622"/>
      <c r="K37" s="317"/>
      <c r="L37" s="319" t="s">
        <v>199</v>
      </c>
      <c r="M37" s="319"/>
      <c r="N37" s="619" t="s">
        <v>22</v>
      </c>
      <c r="O37" s="619"/>
      <c r="P37" s="319"/>
      <c r="Q37" s="317"/>
      <c r="R37" s="318"/>
    </row>
    <row r="38" spans="2:18" ht="7.5" customHeight="1" x14ac:dyDescent="0.25">
      <c r="B38" s="316"/>
      <c r="C38" s="323"/>
      <c r="D38" s="323"/>
      <c r="E38" s="317"/>
      <c r="F38" s="323"/>
      <c r="G38" s="323"/>
      <c r="H38" s="623"/>
      <c r="I38" s="323"/>
      <c r="J38" s="323"/>
      <c r="K38" s="317"/>
      <c r="L38" s="319"/>
      <c r="M38" s="319"/>
      <c r="N38" s="317"/>
      <c r="O38" s="317"/>
      <c r="P38" s="319"/>
      <c r="Q38" s="317"/>
      <c r="R38" s="318"/>
    </row>
    <row r="39" spans="2:18" ht="18" customHeight="1" x14ac:dyDescent="0.25">
      <c r="B39" s="316"/>
      <c r="D39" s="319"/>
      <c r="E39" s="317"/>
      <c r="G39" s="319"/>
      <c r="H39" s="623"/>
      <c r="I39" s="620" t="str">
        <f>IF(I36="","",I36/80)</f>
        <v/>
      </c>
      <c r="J39" s="621"/>
      <c r="K39" s="323" t="s">
        <v>65</v>
      </c>
      <c r="L39" s="326"/>
      <c r="M39" s="325" t="s">
        <v>5</v>
      </c>
      <c r="N39" s="620" t="str">
        <f>IF(L39="","",I39*L39)</f>
        <v/>
      </c>
      <c r="O39" s="621"/>
      <c r="P39" s="319"/>
      <c r="Q39" s="317"/>
      <c r="R39" s="318"/>
    </row>
    <row r="40" spans="2:18" ht="15" customHeight="1" x14ac:dyDescent="0.25">
      <c r="B40" s="316"/>
      <c r="D40" s="319"/>
      <c r="E40" s="317"/>
      <c r="G40" s="319"/>
      <c r="H40" s="319"/>
      <c r="I40" s="619" t="s">
        <v>200</v>
      </c>
      <c r="J40" s="619"/>
      <c r="K40" s="317"/>
      <c r="L40" s="319" t="s">
        <v>201</v>
      </c>
      <c r="M40" s="319"/>
      <c r="N40" s="619" t="s">
        <v>22</v>
      </c>
      <c r="O40" s="619"/>
      <c r="P40" s="319"/>
      <c r="Q40" s="317"/>
      <c r="R40" s="318"/>
    </row>
    <row r="41" spans="2:18" ht="13.5" customHeight="1" x14ac:dyDescent="0.25">
      <c r="B41" s="327"/>
      <c r="C41" s="328"/>
      <c r="D41" s="328"/>
      <c r="E41" s="328"/>
      <c r="F41" s="328"/>
      <c r="G41" s="328"/>
      <c r="H41" s="328"/>
      <c r="I41" s="328"/>
      <c r="J41" s="328"/>
      <c r="K41" s="328"/>
      <c r="L41" s="328"/>
      <c r="M41" s="328"/>
      <c r="N41" s="328"/>
      <c r="O41" s="328"/>
      <c r="P41" s="328"/>
      <c r="Q41" s="328"/>
      <c r="R41" s="329"/>
    </row>
    <row r="42" spans="2:18" ht="15" customHeight="1" x14ac:dyDescent="0.25">
      <c r="B42" s="317"/>
      <c r="C42" s="317"/>
      <c r="D42" s="317"/>
      <c r="E42" s="317"/>
      <c r="F42" s="317"/>
      <c r="G42" s="317"/>
      <c r="H42" s="317"/>
      <c r="I42" s="317"/>
      <c r="J42" s="317"/>
      <c r="K42" s="317"/>
      <c r="L42" s="317"/>
      <c r="M42" s="317"/>
      <c r="N42" s="317"/>
      <c r="O42" s="317"/>
      <c r="P42" s="317"/>
      <c r="Q42" s="317"/>
      <c r="R42" s="317"/>
    </row>
    <row r="44" spans="2:18" ht="15" customHeight="1" x14ac:dyDescent="0.25">
      <c r="I44" s="5"/>
      <c r="J44" s="5"/>
      <c r="K44" s="5"/>
      <c r="L44" s="5"/>
      <c r="M44" s="5"/>
      <c r="N44" s="5"/>
      <c r="O44" s="5"/>
      <c r="P44" s="19"/>
      <c r="Q44" s="5"/>
      <c r="R44" s="5"/>
    </row>
    <row r="45" spans="2:18" s="331" customFormat="1" ht="15" customHeight="1" x14ac:dyDescent="0.25">
      <c r="B45" s="616"/>
      <c r="C45" s="616"/>
      <c r="D45" s="616"/>
      <c r="E45" s="123"/>
      <c r="F45" s="616"/>
      <c r="G45" s="616"/>
      <c r="H45" s="616"/>
      <c r="I45" s="123"/>
      <c r="J45" s="616"/>
      <c r="K45" s="616"/>
      <c r="L45" s="616"/>
      <c r="M45" s="123"/>
      <c r="N45" s="616"/>
      <c r="O45" s="616"/>
      <c r="P45" s="122"/>
      <c r="Q45" s="616"/>
      <c r="R45" s="616"/>
    </row>
    <row r="46" spans="2:18" s="331" customFormat="1" ht="15" customHeight="1" x14ac:dyDescent="0.25">
      <c r="B46" s="611"/>
      <c r="C46" s="611"/>
      <c r="D46" s="611"/>
      <c r="E46" s="191"/>
      <c r="F46" s="614"/>
      <c r="G46" s="614"/>
      <c r="H46" s="614"/>
      <c r="I46" s="191"/>
      <c r="J46" s="614"/>
      <c r="K46" s="614"/>
      <c r="L46" s="614"/>
      <c r="M46" s="191"/>
      <c r="N46" s="612"/>
      <c r="O46" s="612"/>
      <c r="P46" s="191"/>
      <c r="Q46" s="614"/>
      <c r="R46" s="615"/>
    </row>
    <row r="47" spans="2:18" s="331" customFormat="1" ht="15" customHeight="1" x14ac:dyDescent="0.25">
      <c r="B47" s="332"/>
      <c r="C47" s="123"/>
      <c r="D47" s="333"/>
      <c r="E47" s="196"/>
      <c r="F47" s="334"/>
      <c r="G47" s="334"/>
      <c r="H47" s="334"/>
      <c r="I47" s="196"/>
      <c r="J47" s="334"/>
      <c r="K47" s="334"/>
      <c r="L47" s="334"/>
      <c r="M47" s="196"/>
      <c r="N47" s="617"/>
      <c r="O47" s="617"/>
      <c r="P47" s="122"/>
      <c r="Q47" s="123"/>
      <c r="R47" s="123"/>
    </row>
    <row r="48" spans="2:18" s="331" customFormat="1" ht="15" customHeight="1" x14ac:dyDescent="0.25">
      <c r="B48" s="618"/>
      <c r="C48" s="618"/>
      <c r="D48" s="618"/>
      <c r="E48" s="123"/>
      <c r="F48" s="616"/>
      <c r="G48" s="616"/>
      <c r="H48" s="616"/>
      <c r="I48" s="123"/>
      <c r="J48" s="616"/>
      <c r="K48" s="616"/>
      <c r="L48" s="616"/>
      <c r="M48" s="123"/>
      <c r="N48" s="616"/>
      <c r="O48" s="616"/>
      <c r="P48" s="122"/>
      <c r="Q48" s="616"/>
      <c r="R48" s="616"/>
    </row>
    <row r="49" spans="2:18" s="331" customFormat="1" ht="15" customHeight="1" x14ac:dyDescent="0.25">
      <c r="B49" s="611"/>
      <c r="C49" s="611"/>
      <c r="D49" s="611"/>
      <c r="E49" s="122"/>
      <c r="F49" s="611"/>
      <c r="G49" s="611"/>
      <c r="H49" s="612"/>
      <c r="I49" s="122"/>
      <c r="J49" s="611"/>
      <c r="K49" s="611"/>
      <c r="L49" s="612"/>
      <c r="M49" s="122"/>
      <c r="N49" s="613"/>
      <c r="O49" s="613"/>
      <c r="P49" s="191"/>
      <c r="Q49" s="614"/>
      <c r="R49" s="615"/>
    </row>
  </sheetData>
  <sheetProtection selectLockedCells="1"/>
  <mergeCells count="77">
    <mergeCell ref="C3:E4"/>
    <mergeCell ref="G3:G4"/>
    <mergeCell ref="H3:H4"/>
    <mergeCell ref="I3:K4"/>
    <mergeCell ref="C9:E10"/>
    <mergeCell ref="F9:F10"/>
    <mergeCell ref="G9:H10"/>
    <mergeCell ref="I9:I10"/>
    <mergeCell ref="J9:J10"/>
    <mergeCell ref="K9:K10"/>
    <mergeCell ref="O9:Q10"/>
    <mergeCell ref="G11:H11"/>
    <mergeCell ref="L11:M11"/>
    <mergeCell ref="C16:D16"/>
    <mergeCell ref="F16:G16"/>
    <mergeCell ref="H16:H18"/>
    <mergeCell ref="I16:J16"/>
    <mergeCell ref="N16:O16"/>
    <mergeCell ref="I18:J18"/>
    <mergeCell ref="N18:O18"/>
    <mergeCell ref="C15:D15"/>
    <mergeCell ref="F15:G15"/>
    <mergeCell ref="I15:J15"/>
    <mergeCell ref="N15:O15"/>
    <mergeCell ref="L9:M10"/>
    <mergeCell ref="N9:N10"/>
    <mergeCell ref="C30:E31"/>
    <mergeCell ref="F30:F31"/>
    <mergeCell ref="G30:H31"/>
    <mergeCell ref="I30:I31"/>
    <mergeCell ref="J30:J31"/>
    <mergeCell ref="I19:J19"/>
    <mergeCell ref="N19:O19"/>
    <mergeCell ref="C24:E25"/>
    <mergeCell ref="G24:G25"/>
    <mergeCell ref="I24:K25"/>
    <mergeCell ref="K30:K31"/>
    <mergeCell ref="L30:M31"/>
    <mergeCell ref="N30:N31"/>
    <mergeCell ref="O30:Q31"/>
    <mergeCell ref="G32:H32"/>
    <mergeCell ref="L32:M32"/>
    <mergeCell ref="O32:Q32"/>
    <mergeCell ref="C36:D36"/>
    <mergeCell ref="F36:G36"/>
    <mergeCell ref="I36:J36"/>
    <mergeCell ref="N36:O36"/>
    <mergeCell ref="C37:D37"/>
    <mergeCell ref="F37:G37"/>
    <mergeCell ref="H37:H39"/>
    <mergeCell ref="I37:J37"/>
    <mergeCell ref="N37:O37"/>
    <mergeCell ref="I39:J39"/>
    <mergeCell ref="N39:O39"/>
    <mergeCell ref="I40:J40"/>
    <mergeCell ref="N40:O40"/>
    <mergeCell ref="B45:D45"/>
    <mergeCell ref="F45:H45"/>
    <mergeCell ref="J45:L45"/>
    <mergeCell ref="N45:O45"/>
    <mergeCell ref="Q48:R48"/>
    <mergeCell ref="Q45:R45"/>
    <mergeCell ref="B46:D46"/>
    <mergeCell ref="F46:H46"/>
    <mergeCell ref="J46:L46"/>
    <mergeCell ref="N46:O46"/>
    <mergeCell ref="Q46:R46"/>
    <mergeCell ref="N47:O47"/>
    <mergeCell ref="B48:D48"/>
    <mergeCell ref="F48:H48"/>
    <mergeCell ref="J48:L48"/>
    <mergeCell ref="N48:O48"/>
    <mergeCell ref="B49:D49"/>
    <mergeCell ref="F49:H49"/>
    <mergeCell ref="J49:L49"/>
    <mergeCell ref="N49:O49"/>
    <mergeCell ref="Q49:R49"/>
  </mergeCells>
  <printOptions horizontalCentered="1"/>
  <pageMargins left="0.25" right="0.25" top="0.55000000000000004" bottom="0.25" header="0.3" footer="0.3"/>
  <pageSetup orientation="landscape" r:id="rId1"/>
  <headerFooter>
    <oddHeader>&amp;C&amp;"-,Bold"&amp;14Lead Worker / SPOC DNR 4% Premium Pay Calculators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dimension ref="A1:K15"/>
  <sheetViews>
    <sheetView showGridLines="0" workbookViewId="0">
      <selection activeCell="D6" sqref="D6"/>
    </sheetView>
  </sheetViews>
  <sheetFormatPr defaultRowHeight="15" x14ac:dyDescent="0.25"/>
  <cols>
    <col min="1" max="2" width="4.7109375" customWidth="1"/>
    <col min="4" max="4" width="12.7109375" customWidth="1"/>
    <col min="5" max="5" width="5.7109375" customWidth="1"/>
    <col min="11" max="11" width="4.7109375" customWidth="1"/>
  </cols>
  <sheetData>
    <row r="1" spans="1:11" ht="10.5" customHeight="1" x14ac:dyDescent="0.25">
      <c r="A1" s="339"/>
      <c r="B1" s="340"/>
      <c r="C1" s="340"/>
      <c r="D1" s="340"/>
      <c r="E1" s="340"/>
      <c r="F1" s="340"/>
      <c r="G1" s="340"/>
      <c r="H1" s="340"/>
      <c r="I1" s="340"/>
      <c r="J1" s="340"/>
      <c r="K1" s="341"/>
    </row>
    <row r="2" spans="1:11" ht="18.75" x14ac:dyDescent="0.3">
      <c r="A2" s="342"/>
      <c r="B2" s="336" t="s">
        <v>209</v>
      </c>
      <c r="C2" s="337"/>
      <c r="D2" s="337"/>
      <c r="E2" s="337"/>
      <c r="F2" s="337"/>
      <c r="G2" s="337"/>
      <c r="H2" s="337"/>
      <c r="I2" s="343"/>
      <c r="J2" s="343"/>
      <c r="K2" s="344"/>
    </row>
    <row r="3" spans="1:11" x14ac:dyDescent="0.25">
      <c r="A3" s="342"/>
      <c r="B3" s="657" t="s">
        <v>210</v>
      </c>
      <c r="C3" s="657"/>
      <c r="D3" s="657"/>
      <c r="E3" s="657"/>
      <c r="F3" s="657"/>
      <c r="G3" s="657"/>
      <c r="H3" s="657"/>
      <c r="I3" s="657"/>
      <c r="J3" s="657"/>
      <c r="K3" s="344"/>
    </row>
    <row r="4" spans="1:11" x14ac:dyDescent="0.25">
      <c r="A4" s="342"/>
      <c r="B4" s="657"/>
      <c r="C4" s="657"/>
      <c r="D4" s="657"/>
      <c r="E4" s="657"/>
      <c r="F4" s="657"/>
      <c r="G4" s="657"/>
      <c r="H4" s="657"/>
      <c r="I4" s="657"/>
      <c r="J4" s="657"/>
      <c r="K4" s="344"/>
    </row>
    <row r="5" spans="1:11" x14ac:dyDescent="0.25">
      <c r="A5" s="342"/>
      <c r="B5" s="343"/>
      <c r="C5" s="343"/>
      <c r="D5" s="343"/>
      <c r="E5" s="343"/>
      <c r="F5" s="343"/>
      <c r="G5" s="343"/>
      <c r="H5" s="343"/>
      <c r="I5" s="343"/>
      <c r="J5" s="343"/>
      <c r="K5" s="344"/>
    </row>
    <row r="6" spans="1:11" ht="15.75" x14ac:dyDescent="0.25">
      <c r="A6" s="342"/>
      <c r="B6" s="343"/>
      <c r="C6" s="345" t="s">
        <v>211</v>
      </c>
      <c r="D6" s="355">
        <v>44190</v>
      </c>
      <c r="E6" s="352">
        <f>D6</f>
        <v>44190</v>
      </c>
      <c r="F6" s="351"/>
      <c r="G6" s="351"/>
      <c r="H6" s="351"/>
      <c r="I6" s="351"/>
      <c r="J6" s="351"/>
      <c r="K6" s="344"/>
    </row>
    <row r="7" spans="1:11" ht="7.5" customHeight="1" x14ac:dyDescent="0.25">
      <c r="A7" s="342"/>
      <c r="B7" s="343"/>
      <c r="C7" s="345"/>
      <c r="D7" s="346"/>
      <c r="E7" s="352"/>
      <c r="F7" s="351"/>
      <c r="G7" s="351"/>
      <c r="H7" s="351"/>
      <c r="I7" s="351"/>
      <c r="J7" s="351"/>
      <c r="K7" s="344"/>
    </row>
    <row r="8" spans="1:11" ht="15.75" x14ac:dyDescent="0.25">
      <c r="A8" s="342"/>
      <c r="B8" s="343"/>
      <c r="C8" s="345" t="s">
        <v>212</v>
      </c>
      <c r="D8" s="355">
        <v>21363</v>
      </c>
      <c r="E8" s="352">
        <f>D8</f>
        <v>21363</v>
      </c>
      <c r="F8" s="655" t="str">
        <f>IF(D10="","",IF(D10&lt;55,"Employee not yet eligible for retirement. Must be 55 on last work day.",IF(AND(D10&gt;=55,D10&lt;65),"Eligible to retire and may be eligible for the SLIP Program, if employee is in a covered group and has a sick balance value that is greater than $2,000 + the cost of at least one month of the employer share of the state group health insurance premium.","Employee is eligible to retire, but is not eligible for SLIP.")))</f>
        <v>Eligible to retire and may be eligible for the SLIP Program, if employee is in a covered group and has a sick balance value that is greater than $2,000 + the cost of at least one month of the employer share of the state group health insurance premium.</v>
      </c>
      <c r="G8" s="655"/>
      <c r="H8" s="655"/>
      <c r="I8" s="655"/>
      <c r="J8" s="655"/>
      <c r="K8" s="344"/>
    </row>
    <row r="9" spans="1:11" ht="7.5" customHeight="1" x14ac:dyDescent="0.25">
      <c r="A9" s="342"/>
      <c r="B9" s="343"/>
      <c r="C9" s="345"/>
      <c r="D9" s="346"/>
      <c r="E9" s="352"/>
      <c r="F9" s="655"/>
      <c r="G9" s="655"/>
      <c r="H9" s="655"/>
      <c r="I9" s="655"/>
      <c r="J9" s="655"/>
      <c r="K9" s="344"/>
    </row>
    <row r="10" spans="1:11" ht="19.5" customHeight="1" x14ac:dyDescent="0.3">
      <c r="A10" s="342"/>
      <c r="B10" s="343"/>
      <c r="C10" s="350" t="s">
        <v>213</v>
      </c>
      <c r="D10" s="349">
        <f>IF(OR(D6="",D8=""),"",ROUNDDOWN(E10,0))</f>
        <v>62</v>
      </c>
      <c r="E10" s="353">
        <f>YEARFRAC(D8,D6)</f>
        <v>62.494444444444447</v>
      </c>
      <c r="F10" s="655"/>
      <c r="G10" s="655"/>
      <c r="H10" s="655"/>
      <c r="I10" s="655"/>
      <c r="J10" s="655"/>
      <c r="K10" s="344"/>
    </row>
    <row r="11" spans="1:11" x14ac:dyDescent="0.25">
      <c r="A11" s="342"/>
      <c r="B11" s="343"/>
      <c r="C11" s="343"/>
      <c r="D11" s="343"/>
      <c r="E11" s="343"/>
      <c r="F11" s="655"/>
      <c r="G11" s="655"/>
      <c r="H11" s="655"/>
      <c r="I11" s="655"/>
      <c r="J11" s="655"/>
      <c r="K11" s="344"/>
    </row>
    <row r="12" spans="1:11" x14ac:dyDescent="0.25">
      <c r="A12" s="347"/>
      <c r="B12" s="337"/>
      <c r="C12" s="337"/>
      <c r="D12" s="337"/>
      <c r="E12" s="337"/>
      <c r="F12" s="656"/>
      <c r="G12" s="656"/>
      <c r="H12" s="656"/>
      <c r="I12" s="656"/>
      <c r="J12" s="656"/>
      <c r="K12" s="348"/>
    </row>
    <row r="13" spans="1:11" x14ac:dyDescent="0.25">
      <c r="F13" s="335"/>
    </row>
    <row r="15" spans="1:11" ht="15.75" x14ac:dyDescent="0.25">
      <c r="F15" s="338"/>
    </row>
  </sheetData>
  <sheetProtection sheet="1" objects="1" scenarios="1" selectLockedCells="1"/>
  <mergeCells count="2">
    <mergeCell ref="F8:J12"/>
    <mergeCell ref="B3:J4"/>
  </mergeCells>
  <printOptions horizontalCentered="1"/>
  <pageMargins left="0.5" right="0.5" top="0.7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16D80-C5AA-4270-924C-BDFF866B4E10}">
  <sheetPr>
    <tabColor rgb="FF92D050"/>
    <pageSetUpPr fitToPage="1"/>
  </sheetPr>
  <dimension ref="A1:AZ284"/>
  <sheetViews>
    <sheetView zoomScaleNormal="100" workbookViewId="0">
      <selection activeCell="F11" sqref="F11"/>
    </sheetView>
  </sheetViews>
  <sheetFormatPr defaultColWidth="0" defaultRowHeight="12.75" zeroHeight="1" x14ac:dyDescent="0.2"/>
  <cols>
    <col min="1" max="2" width="2.85546875" style="658" customWidth="1"/>
    <col min="3" max="3" width="11.42578125" style="658" customWidth="1"/>
    <col min="4" max="4" width="9.85546875" style="658" customWidth="1"/>
    <col min="5" max="6" width="14" style="658" customWidth="1"/>
    <col min="7" max="7" width="11.85546875" style="659" bestFit="1" customWidth="1"/>
    <col min="8" max="8" width="12.85546875" style="658" customWidth="1"/>
    <col min="9" max="9" width="10.28515625" style="658" customWidth="1"/>
    <col min="10" max="10" width="14.85546875" style="658" customWidth="1"/>
    <col min="11" max="11" width="13.140625" style="658" customWidth="1"/>
    <col min="12" max="12" width="3.7109375" style="658" customWidth="1"/>
    <col min="13" max="13" width="11.28515625" style="658" customWidth="1"/>
    <col min="14" max="14" width="2.85546875" style="658" customWidth="1"/>
    <col min="15" max="20" width="9.140625" style="658" hidden="1" customWidth="1"/>
    <col min="21" max="52" width="0" style="658" hidden="1" customWidth="1"/>
    <col min="53" max="16384" width="9.140625" style="658" hidden="1"/>
  </cols>
  <sheetData>
    <row r="1" spans="1:14" ht="13.5" thickBot="1" x14ac:dyDescent="0.25">
      <c r="A1" s="668"/>
      <c r="B1" s="668"/>
      <c r="C1" s="668"/>
      <c r="D1" s="668"/>
      <c r="E1" s="668"/>
      <c r="F1" s="668"/>
      <c r="G1" s="670"/>
      <c r="H1" s="668"/>
      <c r="I1" s="668"/>
      <c r="J1" s="668"/>
      <c r="K1" s="668"/>
      <c r="L1" s="668"/>
      <c r="M1" s="668"/>
      <c r="N1" s="668"/>
    </row>
    <row r="2" spans="1:14" ht="18.75" thickBot="1" x14ac:dyDescent="0.3">
      <c r="A2" s="668"/>
      <c r="B2" s="797" t="s">
        <v>328</v>
      </c>
      <c r="C2" s="796"/>
      <c r="D2" s="796"/>
      <c r="E2" s="796"/>
      <c r="F2" s="796"/>
      <c r="G2" s="796"/>
      <c r="H2" s="796"/>
      <c r="I2" s="796"/>
      <c r="J2" s="796"/>
      <c r="K2" s="796"/>
      <c r="L2" s="796"/>
      <c r="M2" s="795"/>
      <c r="N2" s="774"/>
    </row>
    <row r="3" spans="1:14" ht="13.5" customHeight="1" thickBot="1" x14ac:dyDescent="0.3">
      <c r="A3" s="668"/>
      <c r="B3" s="794"/>
      <c r="C3" s="793"/>
      <c r="D3" s="793"/>
      <c r="E3" s="793"/>
      <c r="F3" s="793"/>
      <c r="G3" s="793"/>
      <c r="H3" s="793"/>
      <c r="I3" s="793"/>
      <c r="J3" s="793"/>
      <c r="K3" s="793"/>
      <c r="L3" s="793"/>
      <c r="M3" s="792"/>
      <c r="N3" s="774"/>
    </row>
    <row r="4" spans="1:14" ht="18.75" thickBot="1" x14ac:dyDescent="0.3">
      <c r="A4" s="668"/>
      <c r="B4" s="814" t="s">
        <v>327</v>
      </c>
      <c r="C4" s="813"/>
      <c r="D4" s="813"/>
      <c r="E4" s="813"/>
      <c r="F4" s="813"/>
      <c r="G4" s="813"/>
      <c r="H4" s="813"/>
      <c r="I4" s="813"/>
      <c r="J4" s="813"/>
      <c r="K4" s="813"/>
      <c r="L4" s="813"/>
      <c r="M4" s="812"/>
      <c r="N4" s="774"/>
    </row>
    <row r="5" spans="1:14" ht="13.5" thickBot="1" x14ac:dyDescent="0.25">
      <c r="A5" s="668"/>
      <c r="B5" s="791" t="s">
        <v>326</v>
      </c>
      <c r="C5" s="790"/>
      <c r="D5" s="790"/>
      <c r="E5" s="790"/>
      <c r="F5" s="790"/>
      <c r="G5" s="790"/>
      <c r="H5" s="790"/>
      <c r="I5" s="790"/>
      <c r="J5" s="790"/>
      <c r="K5" s="790"/>
      <c r="L5" s="790"/>
      <c r="M5" s="789"/>
      <c r="N5" s="774"/>
    </row>
    <row r="6" spans="1:14" x14ac:dyDescent="0.2">
      <c r="A6" s="668"/>
      <c r="B6" s="788"/>
      <c r="C6" s="787"/>
      <c r="D6" s="786" t="s">
        <v>41</v>
      </c>
      <c r="E6" s="784" t="s">
        <v>42</v>
      </c>
      <c r="F6" s="784" t="s">
        <v>43</v>
      </c>
      <c r="G6" s="786" t="s">
        <v>42</v>
      </c>
      <c r="H6" s="785" t="s">
        <v>44</v>
      </c>
      <c r="I6" s="784" t="s">
        <v>41</v>
      </c>
      <c r="J6" s="784" t="s">
        <v>42</v>
      </c>
      <c r="K6" s="784" t="s">
        <v>41</v>
      </c>
      <c r="L6" s="783" t="s">
        <v>42</v>
      </c>
      <c r="M6" s="782"/>
      <c r="N6" s="774"/>
    </row>
    <row r="7" spans="1:14" ht="27.75" customHeight="1" thickBot="1" x14ac:dyDescent="0.25">
      <c r="A7" s="668"/>
      <c r="B7" s="781" t="s">
        <v>325</v>
      </c>
      <c r="C7" s="780"/>
      <c r="D7" s="777" t="s">
        <v>298</v>
      </c>
      <c r="E7" s="777" t="s">
        <v>297</v>
      </c>
      <c r="F7" s="777" t="s">
        <v>45</v>
      </c>
      <c r="G7" s="779" t="s">
        <v>296</v>
      </c>
      <c r="H7" s="778" t="s">
        <v>295</v>
      </c>
      <c r="I7" s="777" t="s">
        <v>46</v>
      </c>
      <c r="J7" s="777" t="s">
        <v>47</v>
      </c>
      <c r="K7" s="777" t="s">
        <v>14</v>
      </c>
      <c r="L7" s="776" t="s">
        <v>294</v>
      </c>
      <c r="M7" s="775"/>
      <c r="N7" s="774"/>
    </row>
    <row r="8" spans="1:14" ht="30" customHeight="1" thickBot="1" x14ac:dyDescent="0.25">
      <c r="A8" s="668"/>
      <c r="B8" s="773">
        <f>F11</f>
        <v>1761.6</v>
      </c>
      <c r="C8" s="772"/>
      <c r="D8" s="771">
        <f>F12</f>
        <v>0.05</v>
      </c>
      <c r="E8" s="770">
        <f>B8*(D8+1)</f>
        <v>1849.68</v>
      </c>
      <c r="F8" s="767">
        <v>80</v>
      </c>
      <c r="G8" s="770">
        <f>E8/F8</f>
        <v>23.121000000000002</v>
      </c>
      <c r="H8" s="769">
        <f>ROUND(G8,2)</f>
        <v>23.12</v>
      </c>
      <c r="I8" s="767">
        <v>80</v>
      </c>
      <c r="J8" s="768">
        <f>H8*I8</f>
        <v>1849.6000000000001</v>
      </c>
      <c r="K8" s="767">
        <v>26</v>
      </c>
      <c r="L8" s="766">
        <f>J8*K8</f>
        <v>48089.600000000006</v>
      </c>
      <c r="M8" s="765"/>
      <c r="N8" s="668"/>
    </row>
    <row r="9" spans="1:14" ht="13.5" thickBot="1" x14ac:dyDescent="0.25">
      <c r="A9" s="668"/>
      <c r="B9" s="741"/>
      <c r="C9" s="738"/>
      <c r="D9" s="764"/>
      <c r="E9" s="764"/>
      <c r="F9" s="763"/>
      <c r="G9" s="762"/>
      <c r="H9" s="758"/>
      <c r="I9" s="758"/>
      <c r="J9" s="758"/>
      <c r="K9" s="758"/>
      <c r="L9" s="758"/>
      <c r="M9" s="761"/>
      <c r="N9" s="668"/>
    </row>
    <row r="10" spans="1:14" s="684" customFormat="1" ht="19.5" thickBot="1" x14ac:dyDescent="0.3">
      <c r="A10" s="685"/>
      <c r="B10" s="746"/>
      <c r="C10" s="722" t="s">
        <v>48</v>
      </c>
      <c r="D10" s="721"/>
      <c r="E10" s="721"/>
      <c r="F10" s="720"/>
      <c r="G10" s="758"/>
      <c r="H10" s="758"/>
      <c r="I10" s="758"/>
      <c r="J10" s="758"/>
      <c r="K10" s="758"/>
      <c r="L10" s="758"/>
      <c r="M10" s="742"/>
      <c r="N10" s="685"/>
    </row>
    <row r="11" spans="1:14" s="684" customFormat="1" ht="15" x14ac:dyDescent="0.25">
      <c r="A11" s="685"/>
      <c r="B11" s="746"/>
      <c r="C11" s="718" t="s">
        <v>312</v>
      </c>
      <c r="D11" s="717"/>
      <c r="E11" s="716"/>
      <c r="F11" s="760">
        <v>1761.6</v>
      </c>
      <c r="G11" s="703" t="s">
        <v>311</v>
      </c>
      <c r="H11" s="702"/>
      <c r="I11" s="702"/>
      <c r="J11" s="702"/>
      <c r="K11" s="702"/>
      <c r="L11" s="701"/>
      <c r="M11" s="742"/>
      <c r="N11" s="685"/>
    </row>
    <row r="12" spans="1:14" s="684" customFormat="1" ht="16.5" customHeight="1" thickBot="1" x14ac:dyDescent="0.3">
      <c r="A12" s="685"/>
      <c r="B12" s="746"/>
      <c r="C12" s="714" t="s">
        <v>324</v>
      </c>
      <c r="D12" s="713"/>
      <c r="E12" s="712"/>
      <c r="F12" s="759">
        <v>0.05</v>
      </c>
      <c r="G12" s="689" t="s">
        <v>323</v>
      </c>
      <c r="H12" s="688"/>
      <c r="I12" s="688"/>
      <c r="J12" s="688"/>
      <c r="K12" s="688"/>
      <c r="L12" s="687"/>
      <c r="M12" s="742"/>
      <c r="N12" s="685"/>
    </row>
    <row r="13" spans="1:14" s="684" customFormat="1" ht="13.5" customHeight="1" thickBot="1" x14ac:dyDescent="0.25">
      <c r="A13" s="685"/>
      <c r="B13" s="746"/>
      <c r="C13" s="758"/>
      <c r="D13" s="757"/>
      <c r="E13" s="757"/>
      <c r="F13" s="757"/>
      <c r="G13" s="708"/>
      <c r="H13" s="707"/>
      <c r="I13" s="707"/>
      <c r="J13" s="707"/>
      <c r="K13" s="707"/>
      <c r="L13" s="707"/>
      <c r="M13" s="742"/>
      <c r="N13" s="685"/>
    </row>
    <row r="14" spans="1:14" s="684" customFormat="1" ht="16.5" customHeight="1" x14ac:dyDescent="0.25">
      <c r="A14" s="685"/>
      <c r="B14" s="746"/>
      <c r="C14" s="825" t="s">
        <v>322</v>
      </c>
      <c r="D14" s="824"/>
      <c r="E14" s="824"/>
      <c r="F14" s="809">
        <f>(B8*K8)</f>
        <v>45801.599999999999</v>
      </c>
      <c r="G14" s="703" t="s">
        <v>321</v>
      </c>
      <c r="H14" s="702"/>
      <c r="I14" s="702"/>
      <c r="J14" s="702"/>
      <c r="K14" s="702"/>
      <c r="L14" s="701"/>
      <c r="M14" s="742"/>
      <c r="N14" s="685"/>
    </row>
    <row r="15" spans="1:14" s="684" customFormat="1" ht="16.5" customHeight="1" x14ac:dyDescent="0.25">
      <c r="A15" s="685"/>
      <c r="B15" s="746"/>
      <c r="C15" s="823" t="s">
        <v>320</v>
      </c>
      <c r="D15" s="822"/>
      <c r="E15" s="822"/>
      <c r="F15" s="821">
        <f>F16-F14</f>
        <v>2288.0000000000073</v>
      </c>
      <c r="G15" s="696" t="s">
        <v>319</v>
      </c>
      <c r="H15" s="695"/>
      <c r="I15" s="695"/>
      <c r="J15" s="695"/>
      <c r="K15" s="695"/>
      <c r="L15" s="694"/>
      <c r="M15" s="742"/>
      <c r="N15" s="685"/>
    </row>
    <row r="16" spans="1:14" s="684" customFormat="1" ht="16.5" customHeight="1" x14ac:dyDescent="0.25">
      <c r="A16" s="685"/>
      <c r="B16" s="746"/>
      <c r="C16" s="820" t="s">
        <v>314</v>
      </c>
      <c r="D16" s="819"/>
      <c r="E16" s="819"/>
      <c r="F16" s="818">
        <f>L8</f>
        <v>48089.600000000006</v>
      </c>
      <c r="G16" s="696" t="s">
        <v>318</v>
      </c>
      <c r="H16" s="695"/>
      <c r="I16" s="695"/>
      <c r="J16" s="695"/>
      <c r="K16" s="695"/>
      <c r="L16" s="694"/>
      <c r="M16" s="742"/>
      <c r="N16" s="685"/>
    </row>
    <row r="17" spans="1:14" s="684" customFormat="1" ht="16.5" customHeight="1" thickBot="1" x14ac:dyDescent="0.3">
      <c r="A17" s="685"/>
      <c r="B17" s="746"/>
      <c r="C17" s="817" t="s">
        <v>317</v>
      </c>
      <c r="D17" s="816"/>
      <c r="E17" s="816"/>
      <c r="F17" s="815">
        <f>F16/26</f>
        <v>1849.6000000000001</v>
      </c>
      <c r="G17" s="689" t="s">
        <v>309</v>
      </c>
      <c r="H17" s="688"/>
      <c r="I17" s="688"/>
      <c r="J17" s="688"/>
      <c r="K17" s="688"/>
      <c r="L17" s="687"/>
      <c r="M17" s="742"/>
      <c r="N17" s="685"/>
    </row>
    <row r="18" spans="1:14" ht="13.5" thickBot="1" x14ac:dyDescent="0.25">
      <c r="A18" s="668"/>
      <c r="B18" s="741"/>
      <c r="C18" s="738"/>
      <c r="D18" s="738"/>
      <c r="E18" s="738"/>
      <c r="F18" s="738"/>
      <c r="G18" s="740"/>
      <c r="H18" s="739"/>
      <c r="I18" s="738"/>
      <c r="J18" s="738"/>
      <c r="K18" s="738"/>
      <c r="L18" s="738"/>
      <c r="M18" s="737"/>
      <c r="N18" s="668"/>
    </row>
    <row r="19" spans="1:14" ht="13.5" thickBot="1" x14ac:dyDescent="0.25">
      <c r="A19" s="668"/>
      <c r="B19" s="736"/>
      <c r="C19" s="735"/>
      <c r="D19" s="735"/>
      <c r="E19" s="735"/>
      <c r="F19" s="735"/>
      <c r="G19" s="735"/>
      <c r="H19" s="735"/>
      <c r="I19" s="735"/>
      <c r="J19" s="735"/>
      <c r="K19" s="735"/>
      <c r="L19" s="735"/>
      <c r="M19" s="734"/>
      <c r="N19" s="668"/>
    </row>
    <row r="20" spans="1:14" ht="13.5" thickBot="1" x14ac:dyDescent="0.25">
      <c r="A20" s="668"/>
      <c r="B20" s="733"/>
      <c r="C20" s="732"/>
      <c r="D20" s="732"/>
      <c r="E20" s="732"/>
      <c r="F20" s="732"/>
      <c r="G20" s="732"/>
      <c r="H20" s="732"/>
      <c r="I20" s="732"/>
      <c r="J20" s="732"/>
      <c r="K20" s="732"/>
      <c r="L20" s="732"/>
      <c r="M20" s="731"/>
      <c r="N20" s="668"/>
    </row>
    <row r="21" spans="1:14" ht="18.75" thickBot="1" x14ac:dyDescent="0.3">
      <c r="A21" s="668"/>
      <c r="B21" s="814" t="s">
        <v>316</v>
      </c>
      <c r="C21" s="813"/>
      <c r="D21" s="813"/>
      <c r="E21" s="813"/>
      <c r="F21" s="813"/>
      <c r="G21" s="813"/>
      <c r="H21" s="813"/>
      <c r="I21" s="813"/>
      <c r="J21" s="813"/>
      <c r="K21" s="813"/>
      <c r="L21" s="813"/>
      <c r="M21" s="812"/>
      <c r="N21" s="668"/>
    </row>
    <row r="22" spans="1:14" x14ac:dyDescent="0.2">
      <c r="A22" s="668"/>
      <c r="B22" s="727" t="s">
        <v>315</v>
      </c>
      <c r="C22" s="726"/>
      <c r="D22" s="726"/>
      <c r="E22" s="726"/>
      <c r="F22" s="726"/>
      <c r="G22" s="726"/>
      <c r="H22" s="726"/>
      <c r="I22" s="726"/>
      <c r="J22" s="726"/>
      <c r="K22" s="726"/>
      <c r="L22" s="726"/>
      <c r="M22" s="725"/>
      <c r="N22" s="668"/>
    </row>
    <row r="23" spans="1:14" ht="13.5" thickBot="1" x14ac:dyDescent="0.25">
      <c r="A23" s="668"/>
      <c r="B23" s="710"/>
      <c r="C23" s="709"/>
      <c r="D23" s="709"/>
      <c r="E23" s="709"/>
      <c r="F23" s="709"/>
      <c r="G23" s="724"/>
      <c r="H23" s="723"/>
      <c r="I23" s="723"/>
      <c r="J23" s="723"/>
      <c r="K23" s="723"/>
      <c r="L23" s="723"/>
      <c r="M23" s="686"/>
      <c r="N23" s="668"/>
    </row>
    <row r="24" spans="1:14" s="684" customFormat="1" ht="19.5" customHeight="1" thickBot="1" x14ac:dyDescent="0.25">
      <c r="A24" s="685"/>
      <c r="B24" s="700"/>
      <c r="C24" s="722" t="s">
        <v>48</v>
      </c>
      <c r="D24" s="721"/>
      <c r="E24" s="721"/>
      <c r="F24" s="720"/>
      <c r="G24" s="719"/>
      <c r="H24" s="719"/>
      <c r="I24" s="719"/>
      <c r="J24" s="719"/>
      <c r="K24" s="719"/>
      <c r="L24" s="719"/>
      <c r="M24" s="686"/>
      <c r="N24" s="685"/>
    </row>
    <row r="25" spans="1:14" s="684" customFormat="1" ht="16.5" customHeight="1" x14ac:dyDescent="0.2">
      <c r="A25" s="685"/>
      <c r="B25" s="700"/>
      <c r="C25" s="718" t="s">
        <v>314</v>
      </c>
      <c r="D25" s="717"/>
      <c r="E25" s="716"/>
      <c r="F25" s="715">
        <v>51000</v>
      </c>
      <c r="G25" s="703" t="s">
        <v>313</v>
      </c>
      <c r="H25" s="702"/>
      <c r="I25" s="702"/>
      <c r="J25" s="702"/>
      <c r="K25" s="702"/>
      <c r="L25" s="701"/>
      <c r="M25" s="686"/>
      <c r="N25" s="685"/>
    </row>
    <row r="26" spans="1:14" s="684" customFormat="1" ht="16.5" customHeight="1" thickBot="1" x14ac:dyDescent="0.25">
      <c r="A26" s="685"/>
      <c r="B26" s="700"/>
      <c r="C26" s="714" t="s">
        <v>312</v>
      </c>
      <c r="D26" s="713"/>
      <c r="E26" s="712"/>
      <c r="F26" s="711">
        <v>1761.6</v>
      </c>
      <c r="G26" s="689" t="s">
        <v>311</v>
      </c>
      <c r="H26" s="688"/>
      <c r="I26" s="688"/>
      <c r="J26" s="688"/>
      <c r="K26" s="688"/>
      <c r="L26" s="687"/>
      <c r="M26" s="686"/>
      <c r="N26" s="685"/>
    </row>
    <row r="27" spans="1:14" s="684" customFormat="1" ht="13.5" customHeight="1" thickBot="1" x14ac:dyDescent="0.25">
      <c r="A27" s="685"/>
      <c r="B27" s="710"/>
      <c r="C27" s="709"/>
      <c r="D27" s="709"/>
      <c r="E27" s="709"/>
      <c r="F27" s="709"/>
      <c r="G27" s="708"/>
      <c r="H27" s="707"/>
      <c r="I27" s="707"/>
      <c r="J27" s="707"/>
      <c r="K27" s="707"/>
      <c r="L27" s="707"/>
      <c r="M27" s="686"/>
      <c r="N27" s="685"/>
    </row>
    <row r="28" spans="1:14" s="684" customFormat="1" ht="16.5" customHeight="1" x14ac:dyDescent="0.2">
      <c r="A28" s="685"/>
      <c r="B28" s="700"/>
      <c r="C28" s="811" t="s">
        <v>310</v>
      </c>
      <c r="D28" s="810"/>
      <c r="E28" s="810"/>
      <c r="F28" s="809">
        <f>F25/26</f>
        <v>1961.5384615384614</v>
      </c>
      <c r="G28" s="703" t="s">
        <v>309</v>
      </c>
      <c r="H28" s="702"/>
      <c r="I28" s="702"/>
      <c r="J28" s="702"/>
      <c r="K28" s="702"/>
      <c r="L28" s="701"/>
      <c r="M28" s="686"/>
      <c r="N28" s="685"/>
    </row>
    <row r="29" spans="1:14" s="684" customFormat="1" ht="16.5" customHeight="1" x14ac:dyDescent="0.2">
      <c r="A29" s="685"/>
      <c r="B29" s="700"/>
      <c r="C29" s="808" t="s">
        <v>277</v>
      </c>
      <c r="D29" s="807"/>
      <c r="E29" s="807"/>
      <c r="F29" s="806">
        <f>ROUND(F28/80,2)*80</f>
        <v>1961.6</v>
      </c>
      <c r="G29" s="696" t="s">
        <v>308</v>
      </c>
      <c r="H29" s="695"/>
      <c r="I29" s="695"/>
      <c r="J29" s="695"/>
      <c r="K29" s="695"/>
      <c r="L29" s="694"/>
      <c r="M29" s="686"/>
      <c r="N29" s="685"/>
    </row>
    <row r="30" spans="1:14" s="684" customFormat="1" ht="16.5" customHeight="1" x14ac:dyDescent="0.2">
      <c r="A30" s="685"/>
      <c r="B30" s="700"/>
      <c r="C30" s="808" t="s">
        <v>275</v>
      </c>
      <c r="D30" s="807"/>
      <c r="E30" s="807"/>
      <c r="F30" s="806">
        <f>F29*26</f>
        <v>51001.599999999999</v>
      </c>
      <c r="G30" s="696" t="s">
        <v>307</v>
      </c>
      <c r="H30" s="695"/>
      <c r="I30" s="695"/>
      <c r="J30" s="695"/>
      <c r="K30" s="695"/>
      <c r="L30" s="694"/>
      <c r="M30" s="686"/>
      <c r="N30" s="685"/>
    </row>
    <row r="31" spans="1:14" s="684" customFormat="1" ht="16.5" customHeight="1" thickBot="1" x14ac:dyDescent="0.25">
      <c r="A31" s="685"/>
      <c r="B31" s="693"/>
      <c r="C31" s="805" t="s">
        <v>306</v>
      </c>
      <c r="D31" s="804"/>
      <c r="E31" s="804"/>
      <c r="F31" s="803">
        <f>((F29/F26)-1)</f>
        <v>0.11353315168029066</v>
      </c>
      <c r="G31" s="689" t="s">
        <v>305</v>
      </c>
      <c r="H31" s="688"/>
      <c r="I31" s="688"/>
      <c r="J31" s="688"/>
      <c r="K31" s="688"/>
      <c r="L31" s="687"/>
      <c r="M31" s="686"/>
      <c r="N31" s="685"/>
    </row>
    <row r="32" spans="1:14" ht="13.5" thickBot="1" x14ac:dyDescent="0.25">
      <c r="A32" s="668"/>
      <c r="B32" s="683"/>
      <c r="C32" s="681"/>
      <c r="D32" s="681"/>
      <c r="E32" s="681"/>
      <c r="F32" s="681"/>
      <c r="G32" s="682"/>
      <c r="H32" s="681"/>
      <c r="I32" s="680"/>
      <c r="J32" s="680"/>
      <c r="K32" s="680"/>
      <c r="L32" s="680"/>
      <c r="M32" s="679"/>
      <c r="N32" s="668"/>
    </row>
    <row r="33" spans="1:14" ht="13.5" thickBot="1" x14ac:dyDescent="0.25">
      <c r="A33" s="668"/>
      <c r="B33" s="678"/>
      <c r="C33" s="675"/>
      <c r="D33" s="675"/>
      <c r="E33" s="677"/>
      <c r="F33" s="675"/>
      <c r="G33" s="676"/>
      <c r="H33" s="675"/>
      <c r="I33" s="675"/>
      <c r="J33" s="675"/>
      <c r="K33" s="675"/>
      <c r="L33" s="675"/>
      <c r="M33" s="674"/>
      <c r="N33" s="668"/>
    </row>
    <row r="34" spans="1:14" ht="13.5" thickBot="1" x14ac:dyDescent="0.25">
      <c r="A34" s="668"/>
      <c r="B34" s="802" t="s">
        <v>304</v>
      </c>
      <c r="C34" s="801"/>
      <c r="D34" s="801"/>
      <c r="E34" s="801"/>
      <c r="F34" s="801"/>
      <c r="G34" s="801"/>
      <c r="H34" s="801"/>
      <c r="I34" s="801"/>
      <c r="J34" s="800" t="s">
        <v>303</v>
      </c>
      <c r="K34" s="799"/>
      <c r="L34" s="799"/>
      <c r="M34" s="798"/>
      <c r="N34" s="668"/>
    </row>
    <row r="35" spans="1:14" x14ac:dyDescent="0.2">
      <c r="A35" s="668"/>
      <c r="B35" s="665"/>
      <c r="C35" s="665"/>
      <c r="D35" s="665"/>
      <c r="E35" s="669"/>
      <c r="F35" s="669"/>
      <c r="G35" s="670"/>
      <c r="H35" s="669"/>
      <c r="I35" s="669"/>
      <c r="J35" s="669"/>
      <c r="K35" s="669"/>
      <c r="L35" s="669"/>
      <c r="M35" s="668"/>
      <c r="N35" s="668"/>
    </row>
    <row r="36" spans="1:14" x14ac:dyDescent="0.2">
      <c r="A36" s="664"/>
      <c r="B36" s="667" t="s">
        <v>270</v>
      </c>
      <c r="C36" s="667"/>
      <c r="D36" s="667"/>
      <c r="E36" s="665"/>
      <c r="F36" s="665"/>
      <c r="G36" s="666"/>
      <c r="H36" s="665"/>
      <c r="I36" s="665"/>
      <c r="J36" s="665"/>
      <c r="K36" s="665"/>
      <c r="L36" s="665"/>
      <c r="M36" s="664"/>
      <c r="N36" s="664"/>
    </row>
    <row r="37" spans="1:14" hidden="1" x14ac:dyDescent="0.2">
      <c r="A37" s="662"/>
      <c r="B37" s="662"/>
      <c r="M37" s="662"/>
      <c r="N37" s="662"/>
    </row>
    <row r="38" spans="1:14" hidden="1" x14ac:dyDescent="0.2">
      <c r="A38" s="662"/>
      <c r="B38" s="662"/>
      <c r="M38" s="662"/>
      <c r="N38" s="662"/>
    </row>
    <row r="39" spans="1:14" hidden="1" x14ac:dyDescent="0.2">
      <c r="A39" s="662"/>
      <c r="B39" s="662"/>
      <c r="M39" s="662"/>
      <c r="N39" s="662"/>
    </row>
    <row r="40" spans="1:14" hidden="1" x14ac:dyDescent="0.2">
      <c r="A40" s="662"/>
      <c r="B40" s="662"/>
      <c r="M40" s="662"/>
      <c r="N40" s="662"/>
    </row>
    <row r="41" spans="1:14" hidden="1" x14ac:dyDescent="0.2">
      <c r="A41" s="662"/>
      <c r="B41" s="662"/>
      <c r="M41" s="662"/>
      <c r="N41" s="662"/>
    </row>
    <row r="42" spans="1:14" hidden="1" x14ac:dyDescent="0.2">
      <c r="A42" s="662"/>
      <c r="B42" s="662"/>
      <c r="C42" s="662"/>
      <c r="D42" s="662"/>
      <c r="E42" s="662"/>
      <c r="F42" s="662"/>
      <c r="G42" s="663"/>
      <c r="H42" s="662"/>
      <c r="I42" s="662"/>
      <c r="J42" s="662"/>
      <c r="K42" s="662"/>
      <c r="L42" s="662"/>
      <c r="M42" s="662"/>
      <c r="N42" s="662"/>
    </row>
    <row r="43" spans="1:14" hidden="1" x14ac:dyDescent="0.2">
      <c r="A43" s="662"/>
      <c r="B43" s="662"/>
      <c r="C43" s="662"/>
      <c r="D43" s="662"/>
      <c r="E43" s="662"/>
      <c r="F43" s="662"/>
      <c r="G43" s="663"/>
      <c r="H43" s="662"/>
      <c r="I43" s="662"/>
      <c r="J43" s="662"/>
      <c r="K43" s="662"/>
      <c r="L43" s="662"/>
      <c r="M43" s="662"/>
      <c r="N43" s="662"/>
    </row>
    <row r="44" spans="1:14" hidden="1" x14ac:dyDescent="0.2">
      <c r="A44" s="662"/>
      <c r="B44" s="662"/>
      <c r="C44" s="662"/>
      <c r="D44" s="662"/>
      <c r="E44" s="662"/>
      <c r="F44" s="662"/>
      <c r="G44" s="663"/>
      <c r="H44" s="662"/>
      <c r="I44" s="662"/>
      <c r="J44" s="662"/>
      <c r="K44" s="662"/>
      <c r="L44" s="662"/>
      <c r="M44" s="662"/>
      <c r="N44" s="662"/>
    </row>
    <row r="45" spans="1:14" hidden="1" x14ac:dyDescent="0.2">
      <c r="A45" s="662"/>
      <c r="B45" s="662"/>
      <c r="C45" s="662"/>
      <c r="D45" s="662"/>
      <c r="E45" s="662"/>
      <c r="F45" s="662"/>
      <c r="G45" s="663"/>
      <c r="H45" s="662"/>
      <c r="I45" s="662"/>
      <c r="J45" s="662"/>
      <c r="K45" s="662"/>
      <c r="L45" s="662"/>
      <c r="M45" s="662"/>
      <c r="N45" s="662"/>
    </row>
    <row r="46" spans="1:14" hidden="1" x14ac:dyDescent="0.2">
      <c r="A46" s="662"/>
      <c r="B46" s="662"/>
      <c r="C46" s="662"/>
      <c r="D46" s="662"/>
      <c r="E46" s="662"/>
      <c r="F46" s="662"/>
      <c r="G46" s="663"/>
      <c r="H46" s="662"/>
      <c r="I46" s="662"/>
      <c r="J46" s="662"/>
      <c r="K46" s="662"/>
      <c r="L46" s="662"/>
      <c r="M46" s="662"/>
      <c r="N46" s="662"/>
    </row>
    <row r="47" spans="1:14" hidden="1" x14ac:dyDescent="0.2">
      <c r="A47" s="662"/>
      <c r="B47" s="662"/>
      <c r="C47" s="662"/>
      <c r="D47" s="662"/>
      <c r="E47" s="662"/>
      <c r="F47" s="662"/>
      <c r="G47" s="663"/>
      <c r="H47" s="662"/>
      <c r="I47" s="662"/>
      <c r="J47" s="662"/>
      <c r="K47" s="662"/>
      <c r="L47" s="662"/>
      <c r="M47" s="662"/>
      <c r="N47" s="662"/>
    </row>
    <row r="48" spans="1:14" hidden="1" x14ac:dyDescent="0.2">
      <c r="A48" s="662"/>
      <c r="B48" s="662"/>
      <c r="C48" s="662"/>
      <c r="D48" s="662"/>
      <c r="E48" s="662"/>
      <c r="F48" s="662"/>
      <c r="G48" s="663"/>
      <c r="H48" s="662"/>
      <c r="I48" s="662"/>
      <c r="J48" s="662"/>
      <c r="K48" s="662"/>
      <c r="L48" s="662"/>
      <c r="M48" s="662"/>
      <c r="N48" s="662"/>
    </row>
    <row r="49" spans="1:14" hidden="1" x14ac:dyDescent="0.2">
      <c r="A49" s="662"/>
      <c r="B49" s="662"/>
      <c r="C49" s="662"/>
      <c r="D49" s="662"/>
      <c r="E49" s="662"/>
      <c r="F49" s="662"/>
      <c r="G49" s="663"/>
      <c r="H49" s="662"/>
      <c r="I49" s="662"/>
      <c r="J49" s="662"/>
      <c r="K49" s="662"/>
      <c r="L49" s="662"/>
      <c r="M49" s="662"/>
      <c r="N49" s="662"/>
    </row>
    <row r="50" spans="1:14" hidden="1" x14ac:dyDescent="0.2">
      <c r="A50" s="662"/>
      <c r="B50" s="662"/>
      <c r="C50" s="662"/>
      <c r="D50" s="662"/>
      <c r="E50" s="662"/>
      <c r="F50" s="662"/>
      <c r="G50" s="663"/>
      <c r="H50" s="662"/>
      <c r="I50" s="662"/>
      <c r="J50" s="662"/>
      <c r="K50" s="662"/>
      <c r="L50" s="662"/>
      <c r="M50" s="662"/>
      <c r="N50" s="662"/>
    </row>
    <row r="51" spans="1:14" hidden="1" x14ac:dyDescent="0.2">
      <c r="A51" s="662"/>
      <c r="B51" s="662"/>
      <c r="C51" s="662"/>
      <c r="D51" s="662"/>
      <c r="E51" s="662"/>
      <c r="F51" s="662"/>
      <c r="G51" s="663"/>
      <c r="H51" s="662"/>
      <c r="I51" s="662"/>
      <c r="J51" s="662"/>
      <c r="K51" s="662"/>
      <c r="L51" s="662"/>
      <c r="M51" s="662"/>
      <c r="N51" s="662"/>
    </row>
    <row r="52" spans="1:14" hidden="1" x14ac:dyDescent="0.2">
      <c r="A52" s="662"/>
      <c r="B52" s="662"/>
      <c r="C52" s="662"/>
      <c r="D52" s="662"/>
      <c r="E52" s="662"/>
      <c r="F52" s="662"/>
      <c r="G52" s="663"/>
      <c r="H52" s="662"/>
      <c r="I52" s="662"/>
      <c r="J52" s="662"/>
      <c r="K52" s="662"/>
      <c r="L52" s="662"/>
      <c r="M52" s="662"/>
      <c r="N52" s="662"/>
    </row>
    <row r="53" spans="1:14" hidden="1" x14ac:dyDescent="0.2">
      <c r="A53" s="662"/>
      <c r="B53" s="662"/>
      <c r="C53" s="662"/>
      <c r="D53" s="662"/>
      <c r="E53" s="662"/>
      <c r="F53" s="662"/>
      <c r="G53" s="663"/>
      <c r="H53" s="662"/>
      <c r="I53" s="662"/>
      <c r="J53" s="662"/>
      <c r="K53" s="662"/>
      <c r="L53" s="662"/>
      <c r="M53" s="662"/>
      <c r="N53" s="662"/>
    </row>
    <row r="54" spans="1:14" hidden="1" x14ac:dyDescent="0.2">
      <c r="A54" s="662"/>
      <c r="B54" s="662"/>
      <c r="C54" s="662"/>
      <c r="D54" s="662"/>
      <c r="E54" s="662"/>
      <c r="F54" s="662"/>
      <c r="G54" s="663"/>
      <c r="H54" s="662"/>
      <c r="I54" s="662"/>
      <c r="J54" s="662"/>
      <c r="K54" s="662"/>
      <c r="L54" s="662"/>
      <c r="M54" s="662"/>
      <c r="N54" s="662"/>
    </row>
    <row r="55" spans="1:14" hidden="1" x14ac:dyDescent="0.2">
      <c r="A55" s="662"/>
      <c r="B55" s="662"/>
      <c r="C55" s="662"/>
      <c r="D55" s="662"/>
      <c r="E55" s="662"/>
      <c r="F55" s="662"/>
      <c r="G55" s="663"/>
      <c r="H55" s="662"/>
      <c r="I55" s="662"/>
      <c r="J55" s="662"/>
      <c r="K55" s="662"/>
      <c r="L55" s="662"/>
      <c r="M55" s="662"/>
      <c r="N55" s="662"/>
    </row>
    <row r="56" spans="1:14" hidden="1" x14ac:dyDescent="0.2">
      <c r="A56" s="660"/>
      <c r="B56" s="660"/>
      <c r="C56" s="660"/>
      <c r="D56" s="660"/>
      <c r="E56" s="660"/>
      <c r="F56" s="660"/>
      <c r="G56" s="661"/>
      <c r="H56" s="660"/>
      <c r="I56" s="660"/>
      <c r="J56" s="660"/>
      <c r="K56" s="660"/>
      <c r="L56" s="660"/>
      <c r="M56" s="660"/>
      <c r="N56" s="660"/>
    </row>
    <row r="57" spans="1:14" hidden="1" x14ac:dyDescent="0.2">
      <c r="A57" s="660"/>
      <c r="B57" s="660"/>
      <c r="C57" s="660"/>
      <c r="D57" s="660"/>
      <c r="E57" s="660"/>
      <c r="F57" s="660"/>
      <c r="G57" s="661"/>
      <c r="H57" s="660"/>
      <c r="I57" s="660"/>
      <c r="J57" s="660"/>
      <c r="K57" s="660"/>
      <c r="L57" s="660"/>
      <c r="M57" s="660"/>
      <c r="N57" s="660"/>
    </row>
    <row r="58" spans="1:14" hidden="1" x14ac:dyDescent="0.2">
      <c r="A58" s="660"/>
      <c r="B58" s="660"/>
      <c r="C58" s="660"/>
      <c r="D58" s="660"/>
      <c r="E58" s="660"/>
      <c r="F58" s="660"/>
      <c r="G58" s="661"/>
      <c r="H58" s="660"/>
      <c r="I58" s="660"/>
      <c r="J58" s="660"/>
      <c r="K58" s="660"/>
      <c r="L58" s="660"/>
      <c r="M58" s="660"/>
      <c r="N58" s="660"/>
    </row>
    <row r="59" spans="1:14" hidden="1" x14ac:dyDescent="0.2">
      <c r="A59" s="660"/>
      <c r="B59" s="660"/>
      <c r="C59" s="660"/>
      <c r="D59" s="660"/>
      <c r="E59" s="660"/>
      <c r="F59" s="660"/>
      <c r="G59" s="661"/>
      <c r="H59" s="660"/>
      <c r="I59" s="660"/>
      <c r="J59" s="660"/>
      <c r="K59" s="660"/>
      <c r="L59" s="660"/>
      <c r="M59" s="660"/>
      <c r="N59" s="660"/>
    </row>
    <row r="60" spans="1:14" hidden="1" x14ac:dyDescent="0.2">
      <c r="A60" s="660"/>
      <c r="B60" s="660"/>
      <c r="C60" s="660"/>
      <c r="D60" s="660"/>
      <c r="E60" s="660"/>
      <c r="F60" s="660"/>
      <c r="G60" s="661"/>
      <c r="H60" s="660"/>
      <c r="I60" s="660"/>
      <c r="J60" s="660"/>
      <c r="K60" s="660"/>
      <c r="L60" s="660"/>
      <c r="M60" s="660"/>
      <c r="N60" s="660"/>
    </row>
    <row r="61" spans="1:14" hidden="1" x14ac:dyDescent="0.2">
      <c r="A61" s="660"/>
      <c r="B61" s="660"/>
      <c r="C61" s="660"/>
      <c r="D61" s="660"/>
      <c r="E61" s="660"/>
      <c r="F61" s="660"/>
      <c r="G61" s="661"/>
      <c r="H61" s="660"/>
      <c r="I61" s="660"/>
      <c r="J61" s="660"/>
      <c r="K61" s="660"/>
      <c r="L61" s="660"/>
      <c r="M61" s="660"/>
      <c r="N61" s="660"/>
    </row>
    <row r="62" spans="1:14" hidden="1" x14ac:dyDescent="0.2">
      <c r="A62" s="660"/>
      <c r="B62" s="660"/>
      <c r="C62" s="660"/>
      <c r="D62" s="660"/>
      <c r="E62" s="660"/>
      <c r="F62" s="660"/>
      <c r="G62" s="661"/>
      <c r="H62" s="660"/>
      <c r="I62" s="660"/>
      <c r="J62" s="660"/>
      <c r="K62" s="660"/>
      <c r="L62" s="660"/>
      <c r="M62" s="660"/>
      <c r="N62" s="660"/>
    </row>
    <row r="63" spans="1:14" hidden="1" x14ac:dyDescent="0.2">
      <c r="A63" s="660"/>
      <c r="B63" s="660"/>
      <c r="C63" s="660"/>
      <c r="D63" s="660"/>
      <c r="E63" s="660"/>
      <c r="F63" s="660"/>
      <c r="G63" s="661"/>
      <c r="H63" s="660"/>
      <c r="I63" s="660"/>
      <c r="J63" s="660"/>
      <c r="K63" s="660"/>
      <c r="L63" s="660"/>
      <c r="M63" s="660"/>
      <c r="N63" s="660"/>
    </row>
    <row r="64" spans="1:14" hidden="1" x14ac:dyDescent="0.2">
      <c r="A64" s="660"/>
      <c r="B64" s="660"/>
      <c r="C64" s="660"/>
      <c r="D64" s="660"/>
      <c r="E64" s="660"/>
      <c r="F64" s="660"/>
      <c r="G64" s="661"/>
      <c r="H64" s="660"/>
      <c r="I64" s="660"/>
      <c r="J64" s="660"/>
      <c r="K64" s="660"/>
      <c r="L64" s="660"/>
      <c r="M64" s="660"/>
      <c r="N64" s="660"/>
    </row>
    <row r="65" spans="1:14" hidden="1" x14ac:dyDescent="0.2">
      <c r="A65" s="660"/>
      <c r="B65" s="660"/>
      <c r="C65" s="660"/>
      <c r="D65" s="660"/>
      <c r="E65" s="660"/>
      <c r="F65" s="660"/>
      <c r="G65" s="661"/>
      <c r="H65" s="660"/>
      <c r="I65" s="660"/>
      <c r="J65" s="660"/>
      <c r="K65" s="660"/>
      <c r="L65" s="660"/>
      <c r="M65" s="660"/>
      <c r="N65" s="660"/>
    </row>
    <row r="66" spans="1:14" hidden="1" x14ac:dyDescent="0.2">
      <c r="A66" s="660"/>
      <c r="B66" s="660"/>
      <c r="C66" s="660"/>
      <c r="D66" s="660"/>
      <c r="E66" s="660"/>
      <c r="F66" s="660"/>
      <c r="G66" s="661"/>
      <c r="H66" s="660"/>
      <c r="I66" s="660"/>
      <c r="J66" s="660"/>
      <c r="K66" s="660"/>
      <c r="L66" s="660"/>
      <c r="M66" s="660"/>
      <c r="N66" s="660"/>
    </row>
    <row r="67" spans="1:14" hidden="1" x14ac:dyDescent="0.2">
      <c r="A67" s="660"/>
      <c r="B67" s="660"/>
      <c r="C67" s="660"/>
      <c r="D67" s="660"/>
      <c r="E67" s="660"/>
      <c r="F67" s="660"/>
      <c r="G67" s="661"/>
      <c r="H67" s="660"/>
      <c r="I67" s="660"/>
      <c r="J67" s="660"/>
      <c r="K67" s="660"/>
      <c r="L67" s="660"/>
      <c r="M67" s="660"/>
      <c r="N67" s="660"/>
    </row>
    <row r="68" spans="1:14" hidden="1" x14ac:dyDescent="0.2">
      <c r="A68" s="660"/>
      <c r="B68" s="660"/>
      <c r="C68" s="660"/>
      <c r="D68" s="660"/>
      <c r="E68" s="660"/>
      <c r="F68" s="660"/>
      <c r="G68" s="661"/>
      <c r="H68" s="660"/>
      <c r="I68" s="660"/>
      <c r="J68" s="660"/>
      <c r="K68" s="660"/>
      <c r="L68" s="660"/>
      <c r="M68" s="660"/>
      <c r="N68" s="660"/>
    </row>
    <row r="69" spans="1:14" hidden="1" x14ac:dyDescent="0.2">
      <c r="A69" s="660"/>
      <c r="B69" s="660"/>
      <c r="C69" s="660"/>
      <c r="D69" s="660"/>
      <c r="E69" s="660"/>
      <c r="F69" s="660"/>
      <c r="G69" s="661"/>
      <c r="H69" s="660"/>
      <c r="I69" s="660"/>
      <c r="J69" s="660"/>
      <c r="K69" s="660"/>
      <c r="L69" s="660"/>
      <c r="M69" s="660"/>
      <c r="N69" s="660"/>
    </row>
    <row r="70" spans="1:14" hidden="1" x14ac:dyDescent="0.2">
      <c r="A70" s="660"/>
      <c r="B70" s="660"/>
      <c r="C70" s="660"/>
      <c r="D70" s="660"/>
      <c r="E70" s="660"/>
      <c r="F70" s="660"/>
      <c r="G70" s="661"/>
      <c r="H70" s="660"/>
      <c r="I70" s="660"/>
      <c r="J70" s="660"/>
      <c r="K70" s="660"/>
      <c r="L70" s="660"/>
      <c r="M70" s="660"/>
      <c r="N70" s="660"/>
    </row>
    <row r="71" spans="1:14" hidden="1" x14ac:dyDescent="0.2">
      <c r="A71" s="660"/>
      <c r="B71" s="660"/>
      <c r="C71" s="660"/>
      <c r="D71" s="660"/>
      <c r="E71" s="660"/>
      <c r="F71" s="660"/>
      <c r="G71" s="661"/>
      <c r="H71" s="660"/>
      <c r="I71" s="660"/>
      <c r="J71" s="660"/>
      <c r="K71" s="660"/>
      <c r="L71" s="660"/>
      <c r="M71" s="660"/>
      <c r="N71" s="660"/>
    </row>
    <row r="72" spans="1:14" hidden="1" x14ac:dyDescent="0.2">
      <c r="A72" s="660"/>
      <c r="B72" s="660"/>
      <c r="C72" s="660"/>
      <c r="D72" s="660"/>
      <c r="E72" s="660"/>
      <c r="F72" s="660"/>
      <c r="G72" s="661"/>
      <c r="H72" s="660"/>
      <c r="I72" s="660"/>
      <c r="J72" s="660"/>
      <c r="K72" s="660"/>
      <c r="L72" s="660"/>
      <c r="M72" s="660"/>
      <c r="N72" s="660"/>
    </row>
    <row r="73" spans="1:14" hidden="1" x14ac:dyDescent="0.2">
      <c r="A73" s="660"/>
      <c r="B73" s="660"/>
      <c r="C73" s="660"/>
      <c r="D73" s="660"/>
      <c r="E73" s="660"/>
      <c r="F73" s="660"/>
      <c r="G73" s="661"/>
      <c r="H73" s="660"/>
      <c r="I73" s="660"/>
      <c r="J73" s="660"/>
      <c r="K73" s="660"/>
      <c r="L73" s="660"/>
      <c r="M73" s="660"/>
      <c r="N73" s="660"/>
    </row>
    <row r="74" spans="1:14" hidden="1" x14ac:dyDescent="0.2">
      <c r="A74" s="660"/>
      <c r="B74" s="660"/>
      <c r="C74" s="660"/>
      <c r="D74" s="660"/>
      <c r="E74" s="660"/>
      <c r="F74" s="660"/>
      <c r="G74" s="661"/>
      <c r="H74" s="660"/>
      <c r="I74" s="660"/>
      <c r="J74" s="660"/>
      <c r="K74" s="660"/>
      <c r="L74" s="660"/>
      <c r="M74" s="660"/>
      <c r="N74" s="660"/>
    </row>
    <row r="75" spans="1:14" hidden="1" x14ac:dyDescent="0.2">
      <c r="A75" s="660"/>
      <c r="B75" s="660"/>
      <c r="C75" s="660"/>
      <c r="D75" s="660"/>
      <c r="E75" s="660"/>
      <c r="F75" s="660"/>
      <c r="G75" s="661"/>
      <c r="H75" s="660"/>
      <c r="I75" s="660"/>
      <c r="J75" s="660"/>
      <c r="K75" s="660"/>
      <c r="L75" s="660"/>
      <c r="M75" s="660"/>
      <c r="N75" s="660"/>
    </row>
    <row r="76" spans="1:14" hidden="1" x14ac:dyDescent="0.2">
      <c r="A76" s="660"/>
      <c r="B76" s="660"/>
      <c r="C76" s="660"/>
      <c r="D76" s="660"/>
      <c r="E76" s="660"/>
      <c r="F76" s="660"/>
      <c r="G76" s="661"/>
      <c r="H76" s="660"/>
      <c r="I76" s="660"/>
      <c r="J76" s="660"/>
      <c r="K76" s="660"/>
      <c r="L76" s="660"/>
      <c r="M76" s="660"/>
      <c r="N76" s="660"/>
    </row>
    <row r="77" spans="1:14" hidden="1" x14ac:dyDescent="0.2">
      <c r="A77" s="660"/>
      <c r="B77" s="660"/>
      <c r="C77" s="660"/>
      <c r="D77" s="660"/>
      <c r="E77" s="660"/>
      <c r="F77" s="660"/>
      <c r="G77" s="661"/>
      <c r="H77" s="660"/>
      <c r="I77" s="660"/>
      <c r="J77" s="660"/>
      <c r="K77" s="660"/>
      <c r="L77" s="660"/>
      <c r="M77" s="660"/>
      <c r="N77" s="660"/>
    </row>
    <row r="78" spans="1:14" hidden="1" x14ac:dyDescent="0.2">
      <c r="A78" s="660"/>
      <c r="B78" s="660"/>
      <c r="C78" s="660"/>
      <c r="D78" s="660"/>
      <c r="E78" s="660"/>
      <c r="F78" s="660"/>
      <c r="G78" s="661"/>
      <c r="H78" s="660"/>
      <c r="I78" s="660"/>
      <c r="J78" s="660"/>
      <c r="K78" s="660"/>
      <c r="L78" s="660"/>
      <c r="M78" s="660"/>
      <c r="N78" s="660"/>
    </row>
    <row r="79" spans="1:14" hidden="1" x14ac:dyDescent="0.2">
      <c r="A79" s="660"/>
      <c r="B79" s="660"/>
      <c r="C79" s="660"/>
      <c r="D79" s="660"/>
      <c r="E79" s="660"/>
      <c r="F79" s="660"/>
      <c r="G79" s="661"/>
      <c r="H79" s="660"/>
      <c r="I79" s="660"/>
      <c r="J79" s="660"/>
      <c r="K79" s="660"/>
      <c r="L79" s="660"/>
      <c r="M79" s="660"/>
      <c r="N79" s="660"/>
    </row>
    <row r="80" spans="1:14" hidden="1" x14ac:dyDescent="0.2">
      <c r="A80" s="660"/>
      <c r="B80" s="660"/>
      <c r="C80" s="660"/>
      <c r="D80" s="660"/>
      <c r="E80" s="660"/>
      <c r="F80" s="660"/>
      <c r="G80" s="661"/>
      <c r="H80" s="660"/>
      <c r="I80" s="660"/>
      <c r="J80" s="660"/>
      <c r="K80" s="660"/>
      <c r="L80" s="660"/>
      <c r="M80" s="660"/>
      <c r="N80" s="660"/>
    </row>
    <row r="81" spans="1:14" hidden="1" x14ac:dyDescent="0.2">
      <c r="A81" s="660"/>
      <c r="B81" s="660"/>
      <c r="C81" s="660"/>
      <c r="D81" s="660"/>
      <c r="E81" s="660"/>
      <c r="F81" s="660"/>
      <c r="G81" s="661"/>
      <c r="H81" s="660"/>
      <c r="I81" s="660"/>
      <c r="J81" s="660"/>
      <c r="K81" s="660"/>
      <c r="L81" s="660"/>
      <c r="M81" s="660"/>
      <c r="N81" s="660"/>
    </row>
    <row r="82" spans="1:14" hidden="1" x14ac:dyDescent="0.2">
      <c r="A82" s="660"/>
      <c r="B82" s="660"/>
      <c r="C82" s="660"/>
      <c r="D82" s="660"/>
      <c r="E82" s="660"/>
      <c r="F82" s="660"/>
      <c r="G82" s="661"/>
      <c r="H82" s="660"/>
      <c r="I82" s="660"/>
      <c r="J82" s="660"/>
      <c r="K82" s="660"/>
      <c r="L82" s="660"/>
      <c r="M82" s="660"/>
      <c r="N82" s="660"/>
    </row>
    <row r="83" spans="1:14" hidden="1" x14ac:dyDescent="0.2">
      <c r="A83" s="660"/>
      <c r="B83" s="660"/>
      <c r="C83" s="660"/>
      <c r="D83" s="660"/>
      <c r="E83" s="660"/>
      <c r="F83" s="660"/>
      <c r="G83" s="661"/>
      <c r="H83" s="660"/>
      <c r="I83" s="660"/>
      <c r="J83" s="660"/>
      <c r="K83" s="660"/>
      <c r="L83" s="660"/>
      <c r="M83" s="660"/>
      <c r="N83" s="660"/>
    </row>
    <row r="84" spans="1:14" hidden="1" x14ac:dyDescent="0.2">
      <c r="A84" s="660"/>
      <c r="B84" s="660"/>
      <c r="C84" s="660"/>
      <c r="D84" s="660"/>
      <c r="E84" s="660"/>
      <c r="F84" s="660"/>
      <c r="G84" s="661"/>
      <c r="H84" s="660"/>
      <c r="I84" s="660"/>
      <c r="J84" s="660"/>
      <c r="K84" s="660"/>
      <c r="L84" s="660"/>
      <c r="M84" s="660"/>
      <c r="N84" s="660"/>
    </row>
    <row r="85" spans="1:14" hidden="1" x14ac:dyDescent="0.2">
      <c r="A85" s="660"/>
      <c r="B85" s="660"/>
      <c r="C85" s="660"/>
      <c r="D85" s="660"/>
      <c r="E85" s="660"/>
      <c r="F85" s="660"/>
      <c r="G85" s="661"/>
      <c r="H85" s="660"/>
      <c r="I85" s="660"/>
      <c r="J85" s="660"/>
      <c r="K85" s="660"/>
      <c r="L85" s="660"/>
      <c r="M85" s="660"/>
      <c r="N85" s="660"/>
    </row>
    <row r="86" spans="1:14" hidden="1" x14ac:dyDescent="0.2">
      <c r="A86" s="660"/>
      <c r="B86" s="660"/>
      <c r="C86" s="660"/>
      <c r="D86" s="660"/>
      <c r="E86" s="660"/>
      <c r="F86" s="660"/>
      <c r="G86" s="661"/>
      <c r="H86" s="660"/>
      <c r="I86" s="660"/>
      <c r="J86" s="660"/>
      <c r="K86" s="660"/>
      <c r="L86" s="660"/>
      <c r="M86" s="660"/>
      <c r="N86" s="660"/>
    </row>
    <row r="87" spans="1:14" hidden="1" x14ac:dyDescent="0.2">
      <c r="A87" s="660"/>
      <c r="B87" s="660"/>
      <c r="C87" s="660"/>
      <c r="D87" s="660"/>
      <c r="E87" s="660"/>
      <c r="F87" s="660"/>
      <c r="G87" s="661"/>
      <c r="H87" s="660"/>
      <c r="I87" s="660"/>
      <c r="J87" s="660"/>
      <c r="K87" s="660"/>
      <c r="L87" s="660"/>
      <c r="M87" s="660"/>
      <c r="N87" s="660"/>
    </row>
    <row r="88" spans="1:14" hidden="1" x14ac:dyDescent="0.2">
      <c r="A88" s="660"/>
      <c r="B88" s="660"/>
      <c r="C88" s="660"/>
      <c r="D88" s="660"/>
      <c r="E88" s="660"/>
      <c r="F88" s="660"/>
      <c r="G88" s="661"/>
      <c r="H88" s="660"/>
      <c r="I88" s="660"/>
      <c r="J88" s="660"/>
      <c r="K88" s="660"/>
      <c r="L88" s="660"/>
      <c r="M88" s="660"/>
      <c r="N88" s="660"/>
    </row>
    <row r="89" spans="1:14" hidden="1" x14ac:dyDescent="0.2">
      <c r="A89" s="660"/>
      <c r="B89" s="660"/>
      <c r="C89" s="660"/>
      <c r="D89" s="660"/>
      <c r="E89" s="660"/>
      <c r="F89" s="660"/>
      <c r="G89" s="661"/>
      <c r="H89" s="660"/>
      <c r="I89" s="660"/>
      <c r="J89" s="660"/>
      <c r="K89" s="660"/>
      <c r="L89" s="660"/>
      <c r="M89" s="660"/>
      <c r="N89" s="660"/>
    </row>
    <row r="90" spans="1:14" hidden="1" x14ac:dyDescent="0.2">
      <c r="A90" s="660"/>
      <c r="B90" s="660"/>
      <c r="C90" s="660"/>
      <c r="D90" s="660"/>
      <c r="E90" s="660"/>
      <c r="F90" s="660"/>
      <c r="G90" s="661"/>
      <c r="H90" s="660"/>
      <c r="I90" s="660"/>
      <c r="J90" s="660"/>
      <c r="K90" s="660"/>
      <c r="L90" s="660"/>
      <c r="M90" s="660"/>
      <c r="N90" s="660"/>
    </row>
    <row r="91" spans="1:14" hidden="1" x14ac:dyDescent="0.2">
      <c r="A91" s="660"/>
      <c r="B91" s="660"/>
      <c r="C91" s="660"/>
      <c r="D91" s="660"/>
      <c r="E91" s="660"/>
      <c r="F91" s="660"/>
      <c r="G91" s="661"/>
      <c r="H91" s="660"/>
      <c r="I91" s="660"/>
      <c r="J91" s="660"/>
      <c r="K91" s="660"/>
      <c r="L91" s="660"/>
      <c r="M91" s="660"/>
      <c r="N91" s="660"/>
    </row>
    <row r="92" spans="1:14" hidden="1" x14ac:dyDescent="0.2">
      <c r="A92" s="660"/>
      <c r="B92" s="660"/>
      <c r="C92" s="660"/>
      <c r="D92" s="660"/>
      <c r="E92" s="660"/>
      <c r="F92" s="660"/>
      <c r="G92" s="661"/>
      <c r="H92" s="660"/>
      <c r="I92" s="660"/>
      <c r="J92" s="660"/>
      <c r="K92" s="660"/>
      <c r="L92" s="660"/>
      <c r="M92" s="660"/>
      <c r="N92" s="660"/>
    </row>
    <row r="93" spans="1:14" hidden="1" x14ac:dyDescent="0.2">
      <c r="A93" s="660"/>
      <c r="B93" s="660"/>
      <c r="C93" s="660"/>
      <c r="D93" s="660"/>
      <c r="E93" s="660"/>
      <c r="F93" s="660"/>
      <c r="G93" s="661"/>
      <c r="H93" s="660"/>
      <c r="I93" s="660"/>
      <c r="J93" s="660"/>
      <c r="K93" s="660"/>
      <c r="L93" s="660"/>
      <c r="M93" s="660"/>
      <c r="N93" s="660"/>
    </row>
    <row r="94" spans="1:14" hidden="1" x14ac:dyDescent="0.2">
      <c r="A94" s="660"/>
      <c r="B94" s="660"/>
      <c r="C94" s="660"/>
      <c r="D94" s="660"/>
      <c r="E94" s="660"/>
      <c r="F94" s="660"/>
      <c r="G94" s="661"/>
      <c r="H94" s="660"/>
      <c r="I94" s="660"/>
      <c r="J94" s="660"/>
      <c r="K94" s="660"/>
      <c r="L94" s="660"/>
      <c r="M94" s="660"/>
      <c r="N94" s="660"/>
    </row>
    <row r="95" spans="1:14" hidden="1" x14ac:dyDescent="0.2">
      <c r="A95" s="660"/>
      <c r="B95" s="660"/>
      <c r="C95" s="660"/>
      <c r="D95" s="660"/>
      <c r="E95" s="660"/>
      <c r="F95" s="660"/>
      <c r="G95" s="661"/>
      <c r="H95" s="660"/>
      <c r="I95" s="660"/>
      <c r="J95" s="660"/>
      <c r="K95" s="660"/>
      <c r="L95" s="660"/>
      <c r="M95" s="660"/>
      <c r="N95" s="660"/>
    </row>
    <row r="96" spans="1:14" hidden="1" x14ac:dyDescent="0.2">
      <c r="A96" s="660"/>
      <c r="B96" s="660"/>
      <c r="C96" s="660"/>
      <c r="D96" s="660"/>
      <c r="E96" s="660"/>
      <c r="F96" s="660"/>
      <c r="G96" s="661"/>
      <c r="H96" s="660"/>
      <c r="I96" s="660"/>
      <c r="J96" s="660"/>
      <c r="K96" s="660"/>
      <c r="L96" s="660"/>
      <c r="M96" s="660"/>
      <c r="N96" s="660"/>
    </row>
    <row r="97" spans="1:14" hidden="1" x14ac:dyDescent="0.2">
      <c r="A97" s="660"/>
      <c r="B97" s="660"/>
      <c r="C97" s="660"/>
      <c r="D97" s="660"/>
      <c r="E97" s="660"/>
      <c r="F97" s="660"/>
      <c r="G97" s="661"/>
      <c r="H97" s="660"/>
      <c r="I97" s="660"/>
      <c r="J97" s="660"/>
      <c r="K97" s="660"/>
      <c r="L97" s="660"/>
      <c r="M97" s="660"/>
      <c r="N97" s="660"/>
    </row>
    <row r="98" spans="1:14" hidden="1" x14ac:dyDescent="0.2">
      <c r="A98" s="660"/>
      <c r="B98" s="660"/>
      <c r="C98" s="660"/>
      <c r="D98" s="660"/>
      <c r="E98" s="660"/>
      <c r="F98" s="660"/>
      <c r="G98" s="661"/>
      <c r="H98" s="660"/>
      <c r="I98" s="660"/>
      <c r="J98" s="660"/>
      <c r="K98" s="660"/>
      <c r="L98" s="660"/>
      <c r="M98" s="660"/>
      <c r="N98" s="660"/>
    </row>
    <row r="99" spans="1:14" hidden="1" x14ac:dyDescent="0.2">
      <c r="A99" s="660"/>
      <c r="B99" s="660"/>
      <c r="C99" s="660"/>
      <c r="D99" s="660"/>
      <c r="E99" s="660"/>
      <c r="F99" s="660"/>
      <c r="G99" s="661"/>
      <c r="H99" s="660"/>
      <c r="I99" s="660"/>
      <c r="J99" s="660"/>
      <c r="K99" s="660"/>
      <c r="L99" s="660"/>
      <c r="M99" s="660"/>
      <c r="N99" s="660"/>
    </row>
    <row r="100" spans="1:14" hidden="1" x14ac:dyDescent="0.2">
      <c r="A100" s="660"/>
      <c r="B100" s="660"/>
      <c r="C100" s="660"/>
      <c r="D100" s="660"/>
      <c r="E100" s="660"/>
      <c r="F100" s="660"/>
      <c r="G100" s="661"/>
      <c r="H100" s="660"/>
      <c r="I100" s="660"/>
      <c r="J100" s="660"/>
      <c r="K100" s="660"/>
      <c r="L100" s="660"/>
      <c r="M100" s="660"/>
      <c r="N100" s="660"/>
    </row>
    <row r="101" spans="1:14" hidden="1" x14ac:dyDescent="0.2">
      <c r="A101" s="660"/>
      <c r="B101" s="660"/>
      <c r="C101" s="660"/>
      <c r="D101" s="660"/>
      <c r="E101" s="660"/>
      <c r="F101" s="660"/>
      <c r="G101" s="661"/>
      <c r="H101" s="660"/>
      <c r="I101" s="660"/>
      <c r="J101" s="660"/>
      <c r="K101" s="660"/>
      <c r="L101" s="660"/>
      <c r="M101" s="660"/>
      <c r="N101" s="660"/>
    </row>
    <row r="102" spans="1:14" hidden="1" x14ac:dyDescent="0.2">
      <c r="A102" s="660"/>
      <c r="B102" s="660"/>
      <c r="C102" s="660"/>
      <c r="D102" s="660"/>
      <c r="E102" s="660"/>
      <c r="F102" s="660"/>
      <c r="G102" s="661"/>
      <c r="H102" s="660"/>
      <c r="I102" s="660"/>
      <c r="J102" s="660"/>
      <c r="K102" s="660"/>
      <c r="L102" s="660"/>
      <c r="M102" s="660"/>
      <c r="N102" s="660"/>
    </row>
    <row r="103" spans="1:14" hidden="1" x14ac:dyDescent="0.2">
      <c r="A103" s="660"/>
      <c r="B103" s="660"/>
      <c r="C103" s="660"/>
      <c r="D103" s="660"/>
      <c r="E103" s="660"/>
      <c r="F103" s="660"/>
      <c r="G103" s="661"/>
      <c r="H103" s="660"/>
      <c r="I103" s="660"/>
      <c r="J103" s="660"/>
      <c r="K103" s="660"/>
      <c r="L103" s="660"/>
      <c r="M103" s="660"/>
      <c r="N103" s="660"/>
    </row>
    <row r="104" spans="1:14" hidden="1" x14ac:dyDescent="0.2">
      <c r="A104" s="660"/>
      <c r="B104" s="660"/>
      <c r="C104" s="660"/>
      <c r="D104" s="660"/>
      <c r="E104" s="660"/>
      <c r="F104" s="660"/>
      <c r="G104" s="661"/>
      <c r="H104" s="660"/>
      <c r="I104" s="660"/>
      <c r="J104" s="660"/>
      <c r="K104" s="660"/>
      <c r="L104" s="660"/>
      <c r="M104" s="660"/>
      <c r="N104" s="660"/>
    </row>
    <row r="105" spans="1:14" hidden="1" x14ac:dyDescent="0.2">
      <c r="A105" s="660"/>
      <c r="B105" s="660"/>
      <c r="C105" s="660"/>
      <c r="D105" s="660"/>
      <c r="E105" s="660"/>
      <c r="F105" s="660"/>
      <c r="G105" s="661"/>
      <c r="H105" s="660"/>
      <c r="I105" s="660"/>
      <c r="J105" s="660"/>
      <c r="K105" s="660"/>
      <c r="L105" s="660"/>
      <c r="M105" s="660"/>
      <c r="N105" s="660"/>
    </row>
    <row r="106" spans="1:14" hidden="1" x14ac:dyDescent="0.2">
      <c r="A106" s="660"/>
      <c r="B106" s="660"/>
      <c r="C106" s="660"/>
      <c r="D106" s="660"/>
      <c r="E106" s="660"/>
      <c r="F106" s="660"/>
      <c r="G106" s="661"/>
      <c r="H106" s="660"/>
      <c r="I106" s="660"/>
      <c r="J106" s="660"/>
      <c r="K106" s="660"/>
      <c r="L106" s="660"/>
      <c r="M106" s="660"/>
      <c r="N106" s="660"/>
    </row>
    <row r="107" spans="1:14" hidden="1" x14ac:dyDescent="0.2">
      <c r="A107" s="660"/>
      <c r="B107" s="660"/>
      <c r="C107" s="660"/>
      <c r="D107" s="660"/>
      <c r="E107" s="660"/>
      <c r="F107" s="660"/>
      <c r="G107" s="661"/>
      <c r="H107" s="660"/>
      <c r="I107" s="660"/>
      <c r="J107" s="660"/>
      <c r="K107" s="660"/>
      <c r="L107" s="660"/>
      <c r="M107" s="660"/>
      <c r="N107" s="660"/>
    </row>
    <row r="108" spans="1:14" hidden="1" x14ac:dyDescent="0.2">
      <c r="A108" s="660"/>
      <c r="B108" s="660"/>
      <c r="C108" s="660"/>
      <c r="D108" s="660"/>
      <c r="E108" s="660"/>
      <c r="F108" s="660"/>
      <c r="G108" s="661"/>
      <c r="H108" s="660"/>
      <c r="I108" s="660"/>
      <c r="J108" s="660"/>
      <c r="K108" s="660"/>
      <c r="L108" s="660"/>
      <c r="M108" s="660"/>
      <c r="N108" s="660"/>
    </row>
    <row r="109" spans="1:14" hidden="1" x14ac:dyDescent="0.2">
      <c r="A109" s="660"/>
      <c r="B109" s="660"/>
      <c r="C109" s="660"/>
      <c r="D109" s="660"/>
      <c r="E109" s="660"/>
      <c r="F109" s="660"/>
      <c r="G109" s="661"/>
      <c r="H109" s="660"/>
      <c r="I109" s="660"/>
      <c r="J109" s="660"/>
      <c r="K109" s="660"/>
      <c r="L109" s="660"/>
      <c r="M109" s="660"/>
      <c r="N109" s="660"/>
    </row>
    <row r="110" spans="1:14" hidden="1" x14ac:dyDescent="0.2">
      <c r="A110" s="660"/>
      <c r="B110" s="660"/>
      <c r="C110" s="660"/>
      <c r="D110" s="660"/>
      <c r="E110" s="660"/>
      <c r="F110" s="660"/>
      <c r="G110" s="661"/>
      <c r="H110" s="660"/>
      <c r="I110" s="660"/>
      <c r="J110" s="660"/>
      <c r="K110" s="660"/>
      <c r="L110" s="660"/>
      <c r="M110" s="660"/>
      <c r="N110" s="660"/>
    </row>
    <row r="111" spans="1:14" hidden="1" x14ac:dyDescent="0.2">
      <c r="A111" s="660"/>
      <c r="B111" s="660"/>
      <c r="C111" s="660"/>
      <c r="D111" s="660"/>
      <c r="E111" s="660"/>
      <c r="F111" s="660"/>
      <c r="G111" s="661"/>
      <c r="H111" s="660"/>
      <c r="I111" s="660"/>
      <c r="J111" s="660"/>
      <c r="K111" s="660"/>
      <c r="L111" s="660"/>
      <c r="M111" s="660"/>
      <c r="N111" s="660"/>
    </row>
    <row r="112" spans="1:14" hidden="1" x14ac:dyDescent="0.2">
      <c r="A112" s="660"/>
      <c r="B112" s="660"/>
      <c r="C112" s="660"/>
      <c r="D112" s="660"/>
      <c r="E112" s="660"/>
      <c r="F112" s="660"/>
      <c r="G112" s="661"/>
      <c r="H112" s="660"/>
      <c r="I112" s="660"/>
      <c r="J112" s="660"/>
      <c r="K112" s="660"/>
      <c r="L112" s="660"/>
      <c r="M112" s="660"/>
      <c r="N112" s="660"/>
    </row>
    <row r="113" spans="1:14" hidden="1" x14ac:dyDescent="0.2">
      <c r="A113" s="660"/>
      <c r="B113" s="660"/>
      <c r="C113" s="660"/>
      <c r="D113" s="660"/>
      <c r="E113" s="660"/>
      <c r="F113" s="660"/>
      <c r="G113" s="661"/>
      <c r="H113" s="660"/>
      <c r="I113" s="660"/>
      <c r="J113" s="660"/>
      <c r="K113" s="660"/>
      <c r="L113" s="660"/>
      <c r="M113" s="660"/>
      <c r="N113" s="660"/>
    </row>
    <row r="114" spans="1:14" hidden="1" x14ac:dyDescent="0.2">
      <c r="A114" s="660"/>
      <c r="B114" s="660"/>
      <c r="C114" s="660"/>
      <c r="D114" s="660"/>
      <c r="E114" s="660"/>
      <c r="F114" s="660"/>
      <c r="G114" s="661"/>
      <c r="H114" s="660"/>
      <c r="I114" s="660"/>
      <c r="J114" s="660"/>
      <c r="K114" s="660"/>
      <c r="L114" s="660"/>
      <c r="M114" s="660"/>
      <c r="N114" s="660"/>
    </row>
    <row r="115" spans="1:14" hidden="1" x14ac:dyDescent="0.2">
      <c r="A115" s="660"/>
      <c r="B115" s="660"/>
      <c r="C115" s="660"/>
      <c r="D115" s="660"/>
      <c r="E115" s="660"/>
      <c r="F115" s="660"/>
      <c r="G115" s="661"/>
      <c r="H115" s="660"/>
      <c r="I115" s="660"/>
      <c r="J115" s="660"/>
      <c r="K115" s="660"/>
      <c r="L115" s="660"/>
      <c r="M115" s="660"/>
      <c r="N115" s="660"/>
    </row>
    <row r="116" spans="1:14" hidden="1" x14ac:dyDescent="0.2">
      <c r="A116" s="660"/>
      <c r="B116" s="660"/>
      <c r="C116" s="660"/>
      <c r="D116" s="660"/>
      <c r="E116" s="660"/>
      <c r="F116" s="660"/>
      <c r="G116" s="661"/>
      <c r="H116" s="660"/>
      <c r="I116" s="660"/>
      <c r="J116" s="660"/>
      <c r="K116" s="660"/>
      <c r="L116" s="660"/>
      <c r="M116" s="660"/>
      <c r="N116" s="660"/>
    </row>
    <row r="117" spans="1:14" hidden="1" x14ac:dyDescent="0.2">
      <c r="A117" s="660"/>
      <c r="B117" s="660"/>
      <c r="C117" s="660"/>
      <c r="D117" s="660"/>
      <c r="E117" s="660"/>
      <c r="F117" s="660"/>
      <c r="G117" s="661"/>
      <c r="H117" s="660"/>
      <c r="I117" s="660"/>
      <c r="J117" s="660"/>
      <c r="K117" s="660"/>
      <c r="L117" s="660"/>
      <c r="M117" s="660"/>
      <c r="N117" s="660"/>
    </row>
    <row r="118" spans="1:14" hidden="1" x14ac:dyDescent="0.2">
      <c r="A118" s="660"/>
      <c r="B118" s="660"/>
      <c r="C118" s="660"/>
      <c r="D118" s="660"/>
      <c r="E118" s="660"/>
      <c r="F118" s="660"/>
      <c r="G118" s="661"/>
      <c r="H118" s="660"/>
      <c r="I118" s="660"/>
      <c r="J118" s="660"/>
      <c r="K118" s="660"/>
      <c r="L118" s="660"/>
      <c r="M118" s="660"/>
      <c r="N118" s="660"/>
    </row>
    <row r="119" spans="1:14" hidden="1" x14ac:dyDescent="0.2">
      <c r="A119" s="660"/>
      <c r="B119" s="660"/>
      <c r="C119" s="660"/>
      <c r="D119" s="660"/>
      <c r="E119" s="660"/>
      <c r="F119" s="660"/>
      <c r="G119" s="661"/>
      <c r="H119" s="660"/>
      <c r="I119" s="660"/>
      <c r="J119" s="660"/>
      <c r="K119" s="660"/>
      <c r="L119" s="660"/>
      <c r="M119" s="660"/>
      <c r="N119" s="660"/>
    </row>
    <row r="120" spans="1:14" hidden="1" x14ac:dyDescent="0.2">
      <c r="A120" s="660"/>
      <c r="B120" s="660"/>
      <c r="C120" s="660"/>
      <c r="D120" s="660"/>
      <c r="E120" s="660"/>
      <c r="F120" s="660"/>
      <c r="G120" s="661"/>
      <c r="H120" s="660"/>
      <c r="I120" s="660"/>
      <c r="J120" s="660"/>
      <c r="K120" s="660"/>
      <c r="L120" s="660"/>
      <c r="M120" s="660"/>
      <c r="N120" s="660"/>
    </row>
    <row r="121" spans="1:14" hidden="1" x14ac:dyDescent="0.2">
      <c r="A121" s="660"/>
      <c r="B121" s="660"/>
      <c r="C121" s="660"/>
      <c r="D121" s="660"/>
      <c r="E121" s="660"/>
      <c r="F121" s="660"/>
      <c r="G121" s="661"/>
      <c r="H121" s="660"/>
      <c r="I121" s="660"/>
      <c r="J121" s="660"/>
      <c r="K121" s="660"/>
      <c r="L121" s="660"/>
      <c r="M121" s="660"/>
      <c r="N121" s="660"/>
    </row>
    <row r="122" spans="1:14" hidden="1" x14ac:dyDescent="0.2">
      <c r="A122" s="660"/>
      <c r="B122" s="660"/>
      <c r="C122" s="660"/>
      <c r="D122" s="660"/>
      <c r="E122" s="660"/>
      <c r="F122" s="660"/>
      <c r="G122" s="661"/>
      <c r="H122" s="660"/>
      <c r="I122" s="660"/>
      <c r="J122" s="660"/>
      <c r="K122" s="660"/>
      <c r="L122" s="660"/>
      <c r="M122" s="660"/>
      <c r="N122" s="660"/>
    </row>
    <row r="123" spans="1:14" hidden="1" x14ac:dyDescent="0.2">
      <c r="A123" s="660"/>
      <c r="B123" s="660"/>
      <c r="C123" s="660"/>
      <c r="D123" s="660"/>
      <c r="E123" s="660"/>
      <c r="F123" s="660"/>
      <c r="G123" s="661"/>
      <c r="H123" s="660"/>
      <c r="I123" s="660"/>
      <c r="J123" s="660"/>
      <c r="K123" s="660"/>
      <c r="L123" s="660"/>
      <c r="M123" s="660"/>
      <c r="N123" s="660"/>
    </row>
    <row r="124" spans="1:14" hidden="1" x14ac:dyDescent="0.2">
      <c r="A124" s="660"/>
      <c r="B124" s="660"/>
      <c r="C124" s="660"/>
      <c r="D124" s="660"/>
      <c r="E124" s="660"/>
      <c r="F124" s="660"/>
      <c r="G124" s="661"/>
      <c r="H124" s="660"/>
      <c r="I124" s="660"/>
      <c r="J124" s="660"/>
      <c r="K124" s="660"/>
      <c r="L124" s="660"/>
      <c r="M124" s="660"/>
      <c r="N124" s="660"/>
    </row>
    <row r="125" spans="1:14" hidden="1" x14ac:dyDescent="0.2">
      <c r="A125" s="660"/>
      <c r="B125" s="660"/>
      <c r="C125" s="660"/>
      <c r="D125" s="660"/>
      <c r="E125" s="660"/>
      <c r="F125" s="660"/>
      <c r="G125" s="661"/>
      <c r="H125" s="660"/>
      <c r="I125" s="660"/>
      <c r="J125" s="660"/>
      <c r="K125" s="660"/>
      <c r="L125" s="660"/>
      <c r="M125" s="660"/>
      <c r="N125" s="660"/>
    </row>
    <row r="126" spans="1:14" hidden="1" x14ac:dyDescent="0.2">
      <c r="A126" s="660"/>
      <c r="B126" s="660"/>
      <c r="C126" s="660"/>
      <c r="D126" s="660"/>
      <c r="E126" s="660"/>
      <c r="F126" s="660"/>
      <c r="G126" s="661"/>
      <c r="H126" s="660"/>
      <c r="I126" s="660"/>
      <c r="J126" s="660"/>
      <c r="K126" s="660"/>
      <c r="L126" s="660"/>
      <c r="M126" s="660"/>
      <c r="N126" s="660"/>
    </row>
    <row r="127" spans="1:14" hidden="1" x14ac:dyDescent="0.2">
      <c r="A127" s="660"/>
      <c r="B127" s="660"/>
      <c r="C127" s="660"/>
      <c r="D127" s="660"/>
      <c r="E127" s="660"/>
      <c r="F127" s="660"/>
      <c r="G127" s="661"/>
      <c r="H127" s="660"/>
      <c r="I127" s="660"/>
      <c r="J127" s="660"/>
      <c r="K127" s="660"/>
      <c r="L127" s="660"/>
      <c r="M127" s="660"/>
      <c r="N127" s="660"/>
    </row>
    <row r="128" spans="1:14" hidden="1" x14ac:dyDescent="0.2">
      <c r="A128" s="660"/>
      <c r="B128" s="660"/>
      <c r="C128" s="660"/>
      <c r="D128" s="660"/>
      <c r="E128" s="660"/>
      <c r="F128" s="660"/>
      <c r="G128" s="661"/>
      <c r="H128" s="660"/>
      <c r="I128" s="660"/>
      <c r="J128" s="660"/>
      <c r="K128" s="660"/>
      <c r="L128" s="660"/>
      <c r="M128" s="660"/>
      <c r="N128" s="660"/>
    </row>
    <row r="129" spans="1:14" hidden="1" x14ac:dyDescent="0.2">
      <c r="A129" s="660"/>
      <c r="B129" s="660"/>
      <c r="C129" s="660"/>
      <c r="D129" s="660"/>
      <c r="E129" s="660"/>
      <c r="F129" s="660"/>
      <c r="G129" s="661"/>
      <c r="H129" s="660"/>
      <c r="I129" s="660"/>
      <c r="J129" s="660"/>
      <c r="K129" s="660"/>
      <c r="L129" s="660"/>
      <c r="M129" s="660"/>
      <c r="N129" s="660"/>
    </row>
    <row r="130" spans="1:14" hidden="1" x14ac:dyDescent="0.2">
      <c r="A130" s="660"/>
      <c r="B130" s="660"/>
      <c r="C130" s="660"/>
      <c r="D130" s="660"/>
      <c r="E130" s="660"/>
      <c r="F130" s="660"/>
      <c r="G130" s="661"/>
      <c r="H130" s="660"/>
      <c r="I130" s="660"/>
      <c r="J130" s="660"/>
      <c r="K130" s="660"/>
      <c r="L130" s="660"/>
      <c r="M130" s="660"/>
      <c r="N130" s="660"/>
    </row>
    <row r="131" spans="1:14" hidden="1" x14ac:dyDescent="0.2">
      <c r="A131" s="660"/>
      <c r="B131" s="660"/>
      <c r="C131" s="660"/>
      <c r="D131" s="660"/>
      <c r="E131" s="660"/>
      <c r="F131" s="660"/>
      <c r="G131" s="661"/>
      <c r="H131" s="660"/>
      <c r="I131" s="660"/>
      <c r="J131" s="660"/>
      <c r="K131" s="660"/>
      <c r="L131" s="660"/>
      <c r="M131" s="660"/>
      <c r="N131" s="660"/>
    </row>
    <row r="132" spans="1:14" hidden="1" x14ac:dyDescent="0.2">
      <c r="A132" s="660"/>
      <c r="B132" s="660"/>
      <c r="C132" s="660"/>
      <c r="D132" s="660"/>
      <c r="E132" s="660"/>
      <c r="F132" s="660"/>
      <c r="G132" s="661"/>
      <c r="H132" s="660"/>
      <c r="I132" s="660"/>
      <c r="J132" s="660"/>
      <c r="K132" s="660"/>
      <c r="L132" s="660"/>
      <c r="M132" s="660"/>
      <c r="N132" s="660"/>
    </row>
    <row r="133" spans="1:14" hidden="1" x14ac:dyDescent="0.2">
      <c r="A133" s="660"/>
      <c r="B133" s="660"/>
      <c r="C133" s="660"/>
      <c r="D133" s="660"/>
      <c r="E133" s="660"/>
      <c r="F133" s="660"/>
      <c r="G133" s="661"/>
      <c r="H133" s="660"/>
      <c r="I133" s="660"/>
      <c r="J133" s="660"/>
      <c r="K133" s="660"/>
      <c r="L133" s="660"/>
      <c r="M133" s="660"/>
      <c r="N133" s="660"/>
    </row>
    <row r="134" spans="1:14" hidden="1" x14ac:dyDescent="0.2">
      <c r="A134" s="660"/>
      <c r="B134" s="660"/>
      <c r="C134" s="660"/>
      <c r="D134" s="660"/>
      <c r="E134" s="660"/>
      <c r="F134" s="660"/>
      <c r="G134" s="661"/>
      <c r="H134" s="660"/>
      <c r="I134" s="660"/>
      <c r="J134" s="660"/>
      <c r="K134" s="660"/>
      <c r="L134" s="660"/>
      <c r="M134" s="660"/>
      <c r="N134" s="660"/>
    </row>
    <row r="135" spans="1:14" hidden="1" x14ac:dyDescent="0.2">
      <c r="A135" s="660"/>
      <c r="B135" s="660"/>
      <c r="C135" s="660"/>
      <c r="D135" s="660"/>
      <c r="E135" s="660"/>
      <c r="F135" s="660"/>
      <c r="G135" s="661"/>
      <c r="H135" s="660"/>
      <c r="I135" s="660"/>
      <c r="J135" s="660"/>
      <c r="K135" s="660"/>
      <c r="L135" s="660"/>
      <c r="M135" s="660"/>
      <c r="N135" s="660"/>
    </row>
    <row r="136" spans="1:14" hidden="1" x14ac:dyDescent="0.2">
      <c r="A136" s="660"/>
      <c r="B136" s="660"/>
      <c r="C136" s="660"/>
      <c r="D136" s="660"/>
      <c r="E136" s="660"/>
      <c r="F136" s="660"/>
      <c r="G136" s="661"/>
      <c r="H136" s="660"/>
      <c r="I136" s="660"/>
      <c r="J136" s="660"/>
      <c r="K136" s="660"/>
      <c r="L136" s="660"/>
      <c r="M136" s="660"/>
      <c r="N136" s="660"/>
    </row>
    <row r="137" spans="1:14" hidden="1" x14ac:dyDescent="0.2">
      <c r="A137" s="660"/>
      <c r="B137" s="660"/>
      <c r="C137" s="660"/>
      <c r="D137" s="660"/>
      <c r="E137" s="660"/>
      <c r="F137" s="660"/>
      <c r="G137" s="661"/>
      <c r="H137" s="660"/>
      <c r="I137" s="660"/>
      <c r="J137" s="660"/>
      <c r="K137" s="660"/>
      <c r="L137" s="660"/>
      <c r="M137" s="660"/>
      <c r="N137" s="660"/>
    </row>
    <row r="138" spans="1:14" hidden="1" x14ac:dyDescent="0.2">
      <c r="A138" s="660"/>
      <c r="B138" s="660"/>
      <c r="C138" s="660"/>
      <c r="D138" s="660"/>
      <c r="E138" s="660"/>
      <c r="F138" s="660"/>
      <c r="G138" s="661"/>
      <c r="H138" s="660"/>
      <c r="I138" s="660"/>
      <c r="J138" s="660"/>
      <c r="K138" s="660"/>
      <c r="L138" s="660"/>
      <c r="M138" s="660"/>
      <c r="N138" s="660"/>
    </row>
    <row r="139" spans="1:14" hidden="1" x14ac:dyDescent="0.2">
      <c r="A139" s="660"/>
      <c r="B139" s="660"/>
      <c r="C139" s="660"/>
      <c r="D139" s="660"/>
      <c r="E139" s="660"/>
      <c r="F139" s="660"/>
      <c r="G139" s="661"/>
      <c r="H139" s="660"/>
      <c r="I139" s="660"/>
      <c r="J139" s="660"/>
      <c r="K139" s="660"/>
      <c r="L139" s="660"/>
      <c r="M139" s="660"/>
      <c r="N139" s="660"/>
    </row>
    <row r="140" spans="1:14" hidden="1" x14ac:dyDescent="0.2">
      <c r="A140" s="660"/>
      <c r="B140" s="660"/>
      <c r="C140" s="660"/>
      <c r="D140" s="660"/>
      <c r="E140" s="660"/>
      <c r="F140" s="660"/>
      <c r="G140" s="661"/>
      <c r="H140" s="660"/>
      <c r="I140" s="660"/>
      <c r="J140" s="660"/>
      <c r="K140" s="660"/>
      <c r="L140" s="660"/>
      <c r="M140" s="660"/>
      <c r="N140" s="660"/>
    </row>
    <row r="141" spans="1:14" hidden="1" x14ac:dyDescent="0.2">
      <c r="A141" s="660"/>
      <c r="B141" s="660"/>
      <c r="C141" s="660"/>
      <c r="D141" s="660"/>
      <c r="E141" s="660"/>
      <c r="F141" s="660"/>
      <c r="G141" s="661"/>
      <c r="H141" s="660"/>
      <c r="I141" s="660"/>
      <c r="J141" s="660"/>
      <c r="K141" s="660"/>
      <c r="L141" s="660"/>
      <c r="M141" s="660"/>
      <c r="N141" s="660"/>
    </row>
    <row r="142" spans="1:14" hidden="1" x14ac:dyDescent="0.2">
      <c r="A142" s="660"/>
      <c r="B142" s="660"/>
      <c r="C142" s="660"/>
      <c r="D142" s="660"/>
      <c r="E142" s="660"/>
      <c r="F142" s="660"/>
      <c r="G142" s="661"/>
      <c r="H142" s="660"/>
      <c r="I142" s="660"/>
      <c r="J142" s="660"/>
      <c r="K142" s="660"/>
      <c r="L142" s="660"/>
      <c r="M142" s="660"/>
      <c r="N142" s="660"/>
    </row>
    <row r="143" spans="1:14" hidden="1" x14ac:dyDescent="0.2">
      <c r="A143" s="660"/>
      <c r="B143" s="660"/>
      <c r="C143" s="660"/>
      <c r="D143" s="660"/>
      <c r="E143" s="660"/>
      <c r="F143" s="660"/>
      <c r="G143" s="661"/>
      <c r="H143" s="660"/>
      <c r="I143" s="660"/>
      <c r="J143" s="660"/>
      <c r="K143" s="660"/>
      <c r="L143" s="660"/>
      <c r="M143" s="660"/>
      <c r="N143" s="660"/>
    </row>
    <row r="144" spans="1:14" hidden="1" x14ac:dyDescent="0.2">
      <c r="A144" s="660"/>
      <c r="B144" s="660"/>
      <c r="C144" s="660"/>
      <c r="D144" s="660"/>
      <c r="E144" s="660"/>
      <c r="F144" s="660"/>
      <c r="G144" s="661"/>
      <c r="H144" s="660"/>
      <c r="I144" s="660"/>
      <c r="J144" s="660"/>
      <c r="K144" s="660"/>
      <c r="L144" s="660"/>
      <c r="M144" s="660"/>
      <c r="N144" s="660"/>
    </row>
    <row r="145" spans="1:14" hidden="1" x14ac:dyDescent="0.2">
      <c r="A145" s="660"/>
      <c r="B145" s="660"/>
      <c r="C145" s="660"/>
      <c r="D145" s="660"/>
      <c r="E145" s="660"/>
      <c r="F145" s="660"/>
      <c r="G145" s="661"/>
      <c r="H145" s="660"/>
      <c r="I145" s="660"/>
      <c r="J145" s="660"/>
      <c r="K145" s="660"/>
      <c r="L145" s="660"/>
      <c r="M145" s="660"/>
      <c r="N145" s="660"/>
    </row>
    <row r="146" spans="1:14" hidden="1" x14ac:dyDescent="0.2">
      <c r="A146" s="660"/>
      <c r="B146" s="660"/>
      <c r="C146" s="660"/>
      <c r="D146" s="660"/>
      <c r="E146" s="660"/>
      <c r="F146" s="660"/>
      <c r="G146" s="661"/>
      <c r="H146" s="660"/>
      <c r="I146" s="660"/>
      <c r="J146" s="660"/>
      <c r="K146" s="660"/>
      <c r="L146" s="660"/>
      <c r="M146" s="660"/>
      <c r="N146" s="660"/>
    </row>
    <row r="147" spans="1:14" hidden="1" x14ac:dyDescent="0.2">
      <c r="A147" s="660"/>
      <c r="B147" s="660"/>
      <c r="C147" s="660"/>
      <c r="D147" s="660"/>
      <c r="E147" s="660"/>
      <c r="F147" s="660"/>
      <c r="G147" s="661"/>
      <c r="H147" s="660"/>
      <c r="I147" s="660"/>
      <c r="J147" s="660"/>
      <c r="K147" s="660"/>
      <c r="L147" s="660"/>
      <c r="M147" s="660"/>
      <c r="N147" s="660"/>
    </row>
    <row r="148" spans="1:14" hidden="1" x14ac:dyDescent="0.2">
      <c r="A148" s="660"/>
      <c r="B148" s="660"/>
      <c r="C148" s="660"/>
      <c r="D148" s="660"/>
      <c r="E148" s="660"/>
      <c r="F148" s="660"/>
      <c r="G148" s="661"/>
      <c r="H148" s="660"/>
      <c r="I148" s="660"/>
      <c r="J148" s="660"/>
      <c r="K148" s="660"/>
      <c r="L148" s="660"/>
      <c r="M148" s="660"/>
      <c r="N148" s="660"/>
    </row>
    <row r="149" spans="1:14" hidden="1" x14ac:dyDescent="0.2">
      <c r="A149" s="660"/>
      <c r="B149" s="660"/>
      <c r="C149" s="660"/>
      <c r="D149" s="660"/>
      <c r="E149" s="660"/>
      <c r="F149" s="660"/>
      <c r="G149" s="661"/>
      <c r="H149" s="660"/>
      <c r="I149" s="660"/>
      <c r="J149" s="660"/>
      <c r="K149" s="660"/>
      <c r="L149" s="660"/>
      <c r="M149" s="660"/>
      <c r="N149" s="660"/>
    </row>
    <row r="150" spans="1:14" hidden="1" x14ac:dyDescent="0.2">
      <c r="A150" s="660"/>
      <c r="B150" s="660"/>
      <c r="C150" s="660"/>
      <c r="D150" s="660"/>
      <c r="E150" s="660"/>
      <c r="F150" s="660"/>
      <c r="G150" s="661"/>
      <c r="H150" s="660"/>
      <c r="I150" s="660"/>
      <c r="J150" s="660"/>
      <c r="K150" s="660"/>
      <c r="L150" s="660"/>
      <c r="M150" s="660"/>
      <c r="N150" s="660"/>
    </row>
    <row r="151" spans="1:14" hidden="1" x14ac:dyDescent="0.2">
      <c r="A151" s="660"/>
      <c r="B151" s="660"/>
      <c r="C151" s="660"/>
      <c r="D151" s="660"/>
      <c r="E151" s="660"/>
      <c r="F151" s="660"/>
      <c r="G151" s="661"/>
      <c r="H151" s="660"/>
      <c r="I151" s="660"/>
      <c r="J151" s="660"/>
      <c r="K151" s="660"/>
      <c r="L151" s="660"/>
      <c r="M151" s="660"/>
      <c r="N151" s="660"/>
    </row>
    <row r="152" spans="1:14" hidden="1" x14ac:dyDescent="0.2">
      <c r="A152" s="660"/>
      <c r="B152" s="660"/>
      <c r="C152" s="660"/>
      <c r="D152" s="660"/>
      <c r="E152" s="660"/>
      <c r="F152" s="660"/>
      <c r="G152" s="661"/>
      <c r="H152" s="660"/>
      <c r="I152" s="660"/>
      <c r="J152" s="660"/>
      <c r="K152" s="660"/>
      <c r="L152" s="660"/>
      <c r="M152" s="660"/>
      <c r="N152" s="660"/>
    </row>
    <row r="153" spans="1:14" hidden="1" x14ac:dyDescent="0.2">
      <c r="A153" s="660"/>
      <c r="B153" s="660"/>
      <c r="C153" s="660"/>
      <c r="D153" s="660"/>
      <c r="E153" s="660"/>
      <c r="F153" s="660"/>
      <c r="G153" s="661"/>
      <c r="H153" s="660"/>
      <c r="I153" s="660"/>
      <c r="J153" s="660"/>
      <c r="K153" s="660"/>
      <c r="L153" s="660"/>
      <c r="M153" s="660"/>
      <c r="N153" s="660"/>
    </row>
    <row r="154" spans="1:14" hidden="1" x14ac:dyDescent="0.2">
      <c r="A154" s="660"/>
      <c r="B154" s="660"/>
      <c r="C154" s="660"/>
      <c r="D154" s="660"/>
      <c r="E154" s="660"/>
      <c r="F154" s="660"/>
      <c r="G154" s="661"/>
      <c r="H154" s="660"/>
      <c r="I154" s="660"/>
      <c r="J154" s="660"/>
      <c r="K154" s="660"/>
      <c r="L154" s="660"/>
      <c r="M154" s="660"/>
      <c r="N154" s="660"/>
    </row>
    <row r="155" spans="1:14" hidden="1" x14ac:dyDescent="0.2">
      <c r="A155" s="660"/>
      <c r="B155" s="660"/>
      <c r="C155" s="660"/>
      <c r="D155" s="660"/>
      <c r="E155" s="660"/>
      <c r="F155" s="660"/>
      <c r="G155" s="661"/>
      <c r="H155" s="660"/>
      <c r="I155" s="660"/>
      <c r="J155" s="660"/>
      <c r="K155" s="660"/>
      <c r="L155" s="660"/>
      <c r="M155" s="660"/>
      <c r="N155" s="660"/>
    </row>
    <row r="156" spans="1:14" hidden="1" x14ac:dyDescent="0.2">
      <c r="A156" s="660"/>
      <c r="B156" s="660"/>
      <c r="C156" s="660"/>
      <c r="D156" s="660"/>
      <c r="E156" s="660"/>
      <c r="F156" s="660"/>
      <c r="G156" s="661"/>
      <c r="H156" s="660"/>
      <c r="I156" s="660"/>
      <c r="J156" s="660"/>
      <c r="K156" s="660"/>
      <c r="L156" s="660"/>
      <c r="M156" s="660"/>
      <c r="N156" s="660"/>
    </row>
    <row r="157" spans="1:14" hidden="1" x14ac:dyDescent="0.2">
      <c r="A157" s="660"/>
      <c r="B157" s="660"/>
      <c r="C157" s="660"/>
      <c r="D157" s="660"/>
      <c r="E157" s="660"/>
      <c r="F157" s="660"/>
      <c r="G157" s="661"/>
      <c r="H157" s="660"/>
      <c r="I157" s="660"/>
      <c r="J157" s="660"/>
      <c r="K157" s="660"/>
      <c r="L157" s="660"/>
      <c r="M157" s="660"/>
      <c r="N157" s="660"/>
    </row>
    <row r="158" spans="1:14" hidden="1" x14ac:dyDescent="0.2">
      <c r="A158" s="660"/>
      <c r="B158" s="660"/>
      <c r="C158" s="660"/>
      <c r="D158" s="660"/>
      <c r="E158" s="660"/>
      <c r="F158" s="660"/>
      <c r="G158" s="661"/>
      <c r="H158" s="660"/>
      <c r="I158" s="660"/>
      <c r="J158" s="660"/>
      <c r="K158" s="660"/>
      <c r="L158" s="660"/>
      <c r="M158" s="660"/>
      <c r="N158" s="660"/>
    </row>
    <row r="159" spans="1:14" hidden="1" x14ac:dyDescent="0.2">
      <c r="A159" s="660"/>
      <c r="B159" s="660"/>
      <c r="C159" s="660"/>
      <c r="D159" s="660"/>
      <c r="E159" s="660"/>
      <c r="F159" s="660"/>
      <c r="G159" s="661"/>
      <c r="H159" s="660"/>
      <c r="I159" s="660"/>
      <c r="J159" s="660"/>
      <c r="K159" s="660"/>
      <c r="L159" s="660"/>
      <c r="M159" s="660"/>
      <c r="N159" s="660"/>
    </row>
    <row r="160" spans="1:14" hidden="1" x14ac:dyDescent="0.2">
      <c r="A160" s="660"/>
      <c r="B160" s="660"/>
      <c r="C160" s="660"/>
      <c r="D160" s="660"/>
      <c r="E160" s="660"/>
      <c r="F160" s="660"/>
      <c r="G160" s="661"/>
      <c r="H160" s="660"/>
      <c r="I160" s="660"/>
      <c r="J160" s="660"/>
      <c r="K160" s="660"/>
      <c r="L160" s="660"/>
      <c r="M160" s="660"/>
      <c r="N160" s="660"/>
    </row>
    <row r="161" spans="1:14" hidden="1" x14ac:dyDescent="0.2">
      <c r="A161" s="660"/>
      <c r="B161" s="660"/>
      <c r="C161" s="660"/>
      <c r="D161" s="660"/>
      <c r="E161" s="660"/>
      <c r="F161" s="660"/>
      <c r="G161" s="661"/>
      <c r="H161" s="660"/>
      <c r="I161" s="660"/>
      <c r="J161" s="660"/>
      <c r="K161" s="660"/>
      <c r="L161" s="660"/>
      <c r="M161" s="660"/>
      <c r="N161" s="660"/>
    </row>
    <row r="162" spans="1:14" hidden="1" x14ac:dyDescent="0.2">
      <c r="A162" s="660"/>
      <c r="B162" s="660"/>
      <c r="C162" s="660"/>
      <c r="D162" s="660"/>
      <c r="E162" s="660"/>
      <c r="F162" s="660"/>
      <c r="G162" s="661"/>
      <c r="H162" s="660"/>
      <c r="I162" s="660"/>
      <c r="J162" s="660"/>
      <c r="K162" s="660"/>
      <c r="L162" s="660"/>
      <c r="M162" s="660"/>
      <c r="N162" s="660"/>
    </row>
    <row r="163" spans="1:14" hidden="1" x14ac:dyDescent="0.2">
      <c r="A163" s="660"/>
      <c r="B163" s="660"/>
      <c r="C163" s="660"/>
      <c r="D163" s="660"/>
      <c r="E163" s="660"/>
      <c r="F163" s="660"/>
      <c r="G163" s="661"/>
      <c r="H163" s="660"/>
      <c r="I163" s="660"/>
      <c r="J163" s="660"/>
      <c r="K163" s="660"/>
      <c r="L163" s="660"/>
      <c r="M163" s="660"/>
      <c r="N163" s="660"/>
    </row>
    <row r="164" spans="1:14" hidden="1" x14ac:dyDescent="0.2">
      <c r="A164" s="660"/>
      <c r="B164" s="660"/>
      <c r="C164" s="660"/>
      <c r="D164" s="660"/>
      <c r="E164" s="660"/>
      <c r="F164" s="660"/>
      <c r="G164" s="661"/>
      <c r="H164" s="660"/>
      <c r="I164" s="660"/>
      <c r="J164" s="660"/>
      <c r="K164" s="660"/>
      <c r="L164" s="660"/>
      <c r="M164" s="660"/>
      <c r="N164" s="660"/>
    </row>
    <row r="165" spans="1:14" hidden="1" x14ac:dyDescent="0.2">
      <c r="A165" s="660"/>
      <c r="B165" s="660"/>
      <c r="C165" s="660"/>
      <c r="D165" s="660"/>
      <c r="E165" s="660"/>
      <c r="F165" s="660"/>
      <c r="G165" s="661"/>
      <c r="H165" s="660"/>
      <c r="I165" s="660"/>
      <c r="J165" s="660"/>
      <c r="K165" s="660"/>
      <c r="L165" s="660"/>
      <c r="M165" s="660"/>
      <c r="N165" s="660"/>
    </row>
    <row r="166" spans="1:14" hidden="1" x14ac:dyDescent="0.2">
      <c r="A166" s="660"/>
      <c r="B166" s="660"/>
      <c r="C166" s="660"/>
      <c r="D166" s="660"/>
      <c r="E166" s="660"/>
      <c r="F166" s="660"/>
      <c r="G166" s="661"/>
      <c r="H166" s="660"/>
      <c r="I166" s="660"/>
      <c r="J166" s="660"/>
      <c r="K166" s="660"/>
      <c r="L166" s="660"/>
      <c r="M166" s="660"/>
      <c r="N166" s="660"/>
    </row>
    <row r="167" spans="1:14" hidden="1" x14ac:dyDescent="0.2">
      <c r="A167" s="660"/>
      <c r="B167" s="660"/>
      <c r="C167" s="660"/>
      <c r="D167" s="660"/>
      <c r="E167" s="660"/>
      <c r="F167" s="660"/>
      <c r="G167" s="661"/>
      <c r="H167" s="660"/>
      <c r="I167" s="660"/>
      <c r="J167" s="660"/>
      <c r="K167" s="660"/>
      <c r="L167" s="660"/>
      <c r="M167" s="660"/>
      <c r="N167" s="660"/>
    </row>
    <row r="168" spans="1:14" hidden="1" x14ac:dyDescent="0.2">
      <c r="A168" s="660"/>
      <c r="B168" s="660"/>
      <c r="C168" s="660"/>
      <c r="D168" s="660"/>
      <c r="E168" s="660"/>
      <c r="F168" s="660"/>
      <c r="G168" s="661"/>
      <c r="H168" s="660"/>
      <c r="I168" s="660"/>
      <c r="J168" s="660"/>
      <c r="K168" s="660"/>
      <c r="L168" s="660"/>
      <c r="M168" s="660"/>
      <c r="N168" s="660"/>
    </row>
    <row r="169" spans="1:14" hidden="1" x14ac:dyDescent="0.2">
      <c r="A169" s="660"/>
      <c r="B169" s="660"/>
      <c r="C169" s="660"/>
      <c r="D169" s="660"/>
      <c r="E169" s="660"/>
      <c r="F169" s="660"/>
      <c r="G169" s="661"/>
      <c r="H169" s="660"/>
      <c r="I169" s="660"/>
      <c r="J169" s="660"/>
      <c r="K169" s="660"/>
      <c r="L169" s="660"/>
      <c r="M169" s="660"/>
      <c r="N169" s="660"/>
    </row>
    <row r="170" spans="1:14" hidden="1" x14ac:dyDescent="0.2">
      <c r="A170" s="660"/>
      <c r="B170" s="660"/>
      <c r="C170" s="660"/>
      <c r="D170" s="660"/>
      <c r="E170" s="660"/>
      <c r="F170" s="660"/>
      <c r="G170" s="661"/>
      <c r="H170" s="660"/>
      <c r="I170" s="660"/>
      <c r="J170" s="660"/>
      <c r="K170" s="660"/>
      <c r="L170" s="660"/>
      <c r="M170" s="660"/>
      <c r="N170" s="660"/>
    </row>
    <row r="171" spans="1:14" hidden="1" x14ac:dyDescent="0.2">
      <c r="A171" s="660"/>
      <c r="B171" s="660"/>
      <c r="C171" s="660"/>
      <c r="D171" s="660"/>
      <c r="E171" s="660"/>
      <c r="F171" s="660"/>
      <c r="G171" s="661"/>
      <c r="H171" s="660"/>
      <c r="I171" s="660"/>
      <c r="J171" s="660"/>
      <c r="K171" s="660"/>
      <c r="L171" s="660"/>
      <c r="M171" s="660"/>
      <c r="N171" s="660"/>
    </row>
    <row r="172" spans="1:14" hidden="1" x14ac:dyDescent="0.2">
      <c r="A172" s="660"/>
      <c r="B172" s="660"/>
      <c r="C172" s="660"/>
      <c r="D172" s="660"/>
      <c r="E172" s="660"/>
      <c r="F172" s="660"/>
      <c r="G172" s="661"/>
      <c r="H172" s="660"/>
      <c r="I172" s="660"/>
      <c r="J172" s="660"/>
      <c r="K172" s="660"/>
      <c r="L172" s="660"/>
      <c r="M172" s="660"/>
      <c r="N172" s="660"/>
    </row>
    <row r="173" spans="1:14" hidden="1" x14ac:dyDescent="0.2">
      <c r="A173" s="660"/>
      <c r="B173" s="660"/>
      <c r="C173" s="660"/>
      <c r="D173" s="660"/>
      <c r="E173" s="660"/>
      <c r="F173" s="660"/>
      <c r="G173" s="661"/>
      <c r="H173" s="660"/>
      <c r="I173" s="660"/>
      <c r="J173" s="660"/>
      <c r="K173" s="660"/>
      <c r="L173" s="660"/>
      <c r="M173" s="660"/>
      <c r="N173" s="660"/>
    </row>
    <row r="174" spans="1:14" hidden="1" x14ac:dyDescent="0.2">
      <c r="A174" s="660"/>
      <c r="B174" s="660"/>
      <c r="C174" s="660"/>
      <c r="D174" s="660"/>
      <c r="E174" s="660"/>
      <c r="F174" s="660"/>
      <c r="G174" s="661"/>
      <c r="H174" s="660"/>
      <c r="I174" s="660"/>
      <c r="J174" s="660"/>
      <c r="K174" s="660"/>
      <c r="L174" s="660"/>
      <c r="M174" s="660"/>
      <c r="N174" s="660"/>
    </row>
    <row r="175" spans="1:14" hidden="1" x14ac:dyDescent="0.2">
      <c r="A175" s="660"/>
      <c r="B175" s="660"/>
      <c r="C175" s="660"/>
      <c r="D175" s="660"/>
      <c r="E175" s="660"/>
      <c r="F175" s="660"/>
      <c r="G175" s="661"/>
      <c r="H175" s="660"/>
      <c r="I175" s="660"/>
      <c r="J175" s="660"/>
      <c r="K175" s="660"/>
      <c r="L175" s="660"/>
      <c r="M175" s="660"/>
      <c r="N175" s="660"/>
    </row>
    <row r="176" spans="1:14" hidden="1" x14ac:dyDescent="0.2">
      <c r="A176" s="660"/>
      <c r="B176" s="660"/>
      <c r="C176" s="660"/>
      <c r="D176" s="660"/>
      <c r="E176" s="660"/>
      <c r="F176" s="660"/>
      <c r="G176" s="661"/>
      <c r="H176" s="660"/>
      <c r="I176" s="660"/>
      <c r="J176" s="660"/>
      <c r="K176" s="660"/>
      <c r="L176" s="660"/>
      <c r="M176" s="660"/>
      <c r="N176" s="660"/>
    </row>
    <row r="177" spans="1:14" hidden="1" x14ac:dyDescent="0.2">
      <c r="A177" s="660"/>
      <c r="B177" s="660"/>
      <c r="C177" s="660"/>
      <c r="D177" s="660"/>
      <c r="E177" s="660"/>
      <c r="F177" s="660"/>
      <c r="G177" s="661"/>
      <c r="H177" s="660"/>
      <c r="I177" s="660"/>
      <c r="J177" s="660"/>
      <c r="K177" s="660"/>
      <c r="L177" s="660"/>
      <c r="M177" s="660"/>
      <c r="N177" s="660"/>
    </row>
    <row r="178" spans="1:14" hidden="1" x14ac:dyDescent="0.2">
      <c r="A178" s="660"/>
      <c r="B178" s="660"/>
      <c r="C178" s="660"/>
      <c r="D178" s="660"/>
      <c r="E178" s="660"/>
      <c r="F178" s="660"/>
      <c r="G178" s="661"/>
      <c r="H178" s="660"/>
      <c r="I178" s="660"/>
      <c r="J178" s="660"/>
      <c r="K178" s="660"/>
      <c r="L178" s="660"/>
      <c r="M178" s="660"/>
      <c r="N178" s="660"/>
    </row>
    <row r="179" spans="1:14" hidden="1" x14ac:dyDescent="0.2">
      <c r="A179" s="660"/>
      <c r="B179" s="660"/>
      <c r="C179" s="660"/>
      <c r="D179" s="660"/>
      <c r="E179" s="660"/>
      <c r="F179" s="660"/>
      <c r="G179" s="661"/>
      <c r="H179" s="660"/>
      <c r="I179" s="660"/>
      <c r="J179" s="660"/>
      <c r="K179" s="660"/>
      <c r="L179" s="660"/>
      <c r="M179" s="660"/>
      <c r="N179" s="660"/>
    </row>
    <row r="180" spans="1:14" hidden="1" x14ac:dyDescent="0.2">
      <c r="A180" s="660"/>
      <c r="B180" s="660"/>
      <c r="C180" s="660"/>
      <c r="D180" s="660"/>
      <c r="E180" s="660"/>
      <c r="F180" s="660"/>
      <c r="G180" s="661"/>
      <c r="H180" s="660"/>
      <c r="I180" s="660"/>
      <c r="J180" s="660"/>
      <c r="K180" s="660"/>
      <c r="L180" s="660"/>
      <c r="M180" s="660"/>
      <c r="N180" s="660"/>
    </row>
    <row r="181" spans="1:14" hidden="1" x14ac:dyDescent="0.2">
      <c r="A181" s="660"/>
      <c r="B181" s="660"/>
      <c r="C181" s="660"/>
      <c r="D181" s="660"/>
      <c r="E181" s="660"/>
      <c r="F181" s="660"/>
      <c r="G181" s="661"/>
      <c r="H181" s="660"/>
      <c r="I181" s="660"/>
      <c r="J181" s="660"/>
      <c r="K181" s="660"/>
      <c r="L181" s="660"/>
      <c r="M181" s="660"/>
      <c r="N181" s="660"/>
    </row>
    <row r="182" spans="1:14" hidden="1" x14ac:dyDescent="0.2">
      <c r="A182" s="660"/>
      <c r="B182" s="660"/>
      <c r="C182" s="660"/>
      <c r="D182" s="660"/>
      <c r="E182" s="660"/>
      <c r="F182" s="660"/>
      <c r="G182" s="661"/>
      <c r="H182" s="660"/>
      <c r="I182" s="660"/>
      <c r="J182" s="660"/>
      <c r="K182" s="660"/>
      <c r="L182" s="660"/>
      <c r="M182" s="660"/>
      <c r="N182" s="660"/>
    </row>
    <row r="183" spans="1:14" hidden="1" x14ac:dyDescent="0.2">
      <c r="A183" s="660"/>
      <c r="B183" s="660"/>
      <c r="C183" s="660"/>
      <c r="D183" s="660"/>
      <c r="E183" s="660"/>
      <c r="F183" s="660"/>
      <c r="G183" s="661"/>
      <c r="H183" s="660"/>
      <c r="I183" s="660"/>
      <c r="J183" s="660"/>
      <c r="K183" s="660"/>
      <c r="L183" s="660"/>
      <c r="M183" s="660"/>
      <c r="N183" s="660"/>
    </row>
    <row r="184" spans="1:14" hidden="1" x14ac:dyDescent="0.2">
      <c r="A184" s="660"/>
      <c r="B184" s="660"/>
      <c r="C184" s="660"/>
      <c r="D184" s="660"/>
      <c r="E184" s="660"/>
      <c r="F184" s="660"/>
      <c r="G184" s="661"/>
      <c r="H184" s="660"/>
      <c r="I184" s="660"/>
      <c r="J184" s="660"/>
      <c r="K184" s="660"/>
      <c r="L184" s="660"/>
      <c r="M184" s="660"/>
      <c r="N184" s="660"/>
    </row>
    <row r="185" spans="1:14" hidden="1" x14ac:dyDescent="0.2">
      <c r="A185" s="660"/>
      <c r="B185" s="660"/>
      <c r="C185" s="660"/>
      <c r="D185" s="660"/>
      <c r="E185" s="660"/>
      <c r="F185" s="660"/>
      <c r="G185" s="661"/>
      <c r="H185" s="660"/>
      <c r="I185" s="660"/>
      <c r="J185" s="660"/>
      <c r="K185" s="660"/>
      <c r="L185" s="660"/>
      <c r="M185" s="660"/>
      <c r="N185" s="660"/>
    </row>
    <row r="186" spans="1:14" hidden="1" x14ac:dyDescent="0.2">
      <c r="A186" s="660"/>
      <c r="B186" s="660"/>
      <c r="C186" s="660"/>
      <c r="D186" s="660"/>
      <c r="E186" s="660"/>
      <c r="F186" s="660"/>
      <c r="G186" s="661"/>
      <c r="H186" s="660"/>
      <c r="I186" s="660"/>
      <c r="J186" s="660"/>
      <c r="K186" s="660"/>
      <c r="L186" s="660"/>
      <c r="M186" s="660"/>
      <c r="N186" s="660"/>
    </row>
    <row r="187" spans="1:14" hidden="1" x14ac:dyDescent="0.2">
      <c r="A187" s="660"/>
      <c r="B187" s="660"/>
      <c r="C187" s="660"/>
      <c r="D187" s="660"/>
      <c r="E187" s="660"/>
      <c r="F187" s="660"/>
      <c r="G187" s="661"/>
      <c r="H187" s="660"/>
      <c r="I187" s="660"/>
      <c r="J187" s="660"/>
      <c r="K187" s="660"/>
      <c r="L187" s="660"/>
      <c r="M187" s="660"/>
      <c r="N187" s="660"/>
    </row>
    <row r="188" spans="1:14" hidden="1" x14ac:dyDescent="0.2">
      <c r="A188" s="660"/>
      <c r="B188" s="660"/>
      <c r="C188" s="660"/>
      <c r="D188" s="660"/>
      <c r="E188" s="660"/>
      <c r="F188" s="660"/>
      <c r="G188" s="661"/>
      <c r="H188" s="660"/>
      <c r="I188" s="660"/>
      <c r="J188" s="660"/>
      <c r="K188" s="660"/>
      <c r="L188" s="660"/>
      <c r="M188" s="660"/>
      <c r="N188" s="660"/>
    </row>
    <row r="189" spans="1:14" hidden="1" x14ac:dyDescent="0.2">
      <c r="A189" s="660"/>
      <c r="B189" s="660"/>
      <c r="C189" s="660"/>
      <c r="D189" s="660"/>
      <c r="E189" s="660"/>
      <c r="F189" s="660"/>
      <c r="G189" s="661"/>
      <c r="H189" s="660"/>
      <c r="I189" s="660"/>
      <c r="J189" s="660"/>
      <c r="K189" s="660"/>
      <c r="L189" s="660"/>
      <c r="M189" s="660"/>
      <c r="N189" s="660"/>
    </row>
    <row r="190" spans="1:14" hidden="1" x14ac:dyDescent="0.2">
      <c r="A190" s="660"/>
      <c r="B190" s="660"/>
      <c r="C190" s="660"/>
      <c r="D190" s="660"/>
      <c r="E190" s="660"/>
      <c r="F190" s="660"/>
      <c r="G190" s="661"/>
      <c r="H190" s="660"/>
      <c r="I190" s="660"/>
      <c r="J190" s="660"/>
      <c r="K190" s="660"/>
      <c r="L190" s="660"/>
      <c r="M190" s="660"/>
      <c r="N190" s="660"/>
    </row>
    <row r="191" spans="1:14" hidden="1" x14ac:dyDescent="0.2">
      <c r="A191" s="660"/>
      <c r="B191" s="660"/>
      <c r="C191" s="660"/>
      <c r="D191" s="660"/>
      <c r="E191" s="660"/>
      <c r="F191" s="660"/>
      <c r="G191" s="661"/>
      <c r="H191" s="660"/>
      <c r="I191" s="660"/>
      <c r="J191" s="660"/>
      <c r="K191" s="660"/>
      <c r="L191" s="660"/>
      <c r="M191" s="660"/>
      <c r="N191" s="660"/>
    </row>
    <row r="192" spans="1:14" hidden="1" x14ac:dyDescent="0.2">
      <c r="A192" s="660"/>
      <c r="B192" s="660"/>
      <c r="C192" s="660"/>
      <c r="D192" s="660"/>
      <c r="E192" s="660"/>
      <c r="F192" s="660"/>
      <c r="G192" s="661"/>
      <c r="H192" s="660"/>
      <c r="I192" s="660"/>
      <c r="J192" s="660"/>
      <c r="K192" s="660"/>
      <c r="L192" s="660"/>
      <c r="M192" s="660"/>
      <c r="N192" s="660"/>
    </row>
    <row r="193" spans="1:14" hidden="1" x14ac:dyDescent="0.2">
      <c r="A193" s="660"/>
      <c r="B193" s="660"/>
      <c r="C193" s="660"/>
      <c r="D193" s="660"/>
      <c r="E193" s="660"/>
      <c r="F193" s="660"/>
      <c r="G193" s="661"/>
      <c r="H193" s="660"/>
      <c r="I193" s="660"/>
      <c r="J193" s="660"/>
      <c r="K193" s="660"/>
      <c r="L193" s="660"/>
      <c r="M193" s="660"/>
      <c r="N193" s="660"/>
    </row>
    <row r="194" spans="1:14" hidden="1" x14ac:dyDescent="0.2">
      <c r="A194" s="660"/>
      <c r="B194" s="660"/>
      <c r="C194" s="660"/>
      <c r="D194" s="660"/>
      <c r="E194" s="660"/>
      <c r="F194" s="660"/>
      <c r="G194" s="661"/>
      <c r="H194" s="660"/>
      <c r="I194" s="660"/>
      <c r="J194" s="660"/>
      <c r="K194" s="660"/>
      <c r="L194" s="660"/>
      <c r="M194" s="660"/>
      <c r="N194" s="660"/>
    </row>
    <row r="195" spans="1:14" hidden="1" x14ac:dyDescent="0.2">
      <c r="A195" s="660"/>
      <c r="B195" s="660"/>
      <c r="C195" s="660"/>
      <c r="D195" s="660"/>
      <c r="E195" s="660"/>
      <c r="F195" s="660"/>
      <c r="G195" s="661"/>
      <c r="H195" s="660"/>
      <c r="I195" s="660"/>
      <c r="J195" s="660"/>
      <c r="K195" s="660"/>
      <c r="L195" s="660"/>
      <c r="M195" s="660"/>
      <c r="N195" s="660"/>
    </row>
    <row r="196" spans="1:14" hidden="1" x14ac:dyDescent="0.2">
      <c r="A196" s="660"/>
      <c r="B196" s="660"/>
      <c r="C196" s="660"/>
      <c r="D196" s="660"/>
      <c r="E196" s="660"/>
      <c r="F196" s="660"/>
      <c r="G196" s="661"/>
      <c r="H196" s="660"/>
      <c r="I196" s="660"/>
      <c r="J196" s="660"/>
      <c r="K196" s="660"/>
      <c r="L196" s="660"/>
      <c r="M196" s="660"/>
      <c r="N196" s="660"/>
    </row>
    <row r="197" spans="1:14" hidden="1" x14ac:dyDescent="0.2">
      <c r="A197" s="660"/>
      <c r="B197" s="660"/>
      <c r="C197" s="660"/>
      <c r="D197" s="660"/>
      <c r="E197" s="660"/>
      <c r="F197" s="660"/>
      <c r="G197" s="661"/>
      <c r="H197" s="660"/>
      <c r="I197" s="660"/>
      <c r="J197" s="660"/>
      <c r="K197" s="660"/>
      <c r="L197" s="660"/>
      <c r="M197" s="660"/>
      <c r="N197" s="660"/>
    </row>
    <row r="198" spans="1:14" hidden="1" x14ac:dyDescent="0.2">
      <c r="A198" s="660"/>
      <c r="B198" s="660"/>
      <c r="C198" s="660"/>
      <c r="D198" s="660"/>
      <c r="E198" s="660"/>
      <c r="F198" s="660"/>
      <c r="G198" s="661"/>
      <c r="H198" s="660"/>
      <c r="I198" s="660"/>
      <c r="J198" s="660"/>
      <c r="K198" s="660"/>
      <c r="L198" s="660"/>
      <c r="M198" s="660"/>
      <c r="N198" s="660"/>
    </row>
    <row r="199" spans="1:14" hidden="1" x14ac:dyDescent="0.2">
      <c r="A199" s="660"/>
      <c r="B199" s="660"/>
      <c r="C199" s="660"/>
      <c r="D199" s="660"/>
      <c r="E199" s="660"/>
      <c r="F199" s="660"/>
      <c r="G199" s="661"/>
      <c r="H199" s="660"/>
      <c r="I199" s="660"/>
      <c r="J199" s="660"/>
      <c r="K199" s="660"/>
      <c r="L199" s="660"/>
      <c r="M199" s="660"/>
      <c r="N199" s="660"/>
    </row>
    <row r="200" spans="1:14" hidden="1" x14ac:dyDescent="0.2">
      <c r="A200" s="660"/>
      <c r="B200" s="660"/>
      <c r="C200" s="660"/>
      <c r="D200" s="660"/>
      <c r="E200" s="660"/>
      <c r="F200" s="660"/>
      <c r="G200" s="661"/>
      <c r="H200" s="660"/>
      <c r="I200" s="660"/>
      <c r="J200" s="660"/>
      <c r="K200" s="660"/>
      <c r="L200" s="660"/>
      <c r="M200" s="660"/>
      <c r="N200" s="660"/>
    </row>
    <row r="201" spans="1:14" hidden="1" x14ac:dyDescent="0.2">
      <c r="A201" s="660"/>
      <c r="B201" s="660"/>
      <c r="C201" s="660"/>
      <c r="D201" s="660"/>
      <c r="E201" s="660"/>
      <c r="F201" s="660"/>
      <c r="G201" s="661"/>
      <c r="H201" s="660"/>
      <c r="I201" s="660"/>
      <c r="J201" s="660"/>
      <c r="K201" s="660"/>
      <c r="L201" s="660"/>
      <c r="M201" s="660"/>
      <c r="N201" s="660"/>
    </row>
    <row r="202" spans="1:14" hidden="1" x14ac:dyDescent="0.2">
      <c r="A202" s="660"/>
      <c r="B202" s="660"/>
      <c r="C202" s="660"/>
      <c r="D202" s="660"/>
      <c r="E202" s="660"/>
      <c r="F202" s="660"/>
      <c r="G202" s="661"/>
      <c r="H202" s="660"/>
      <c r="I202" s="660"/>
      <c r="J202" s="660"/>
      <c r="K202" s="660"/>
      <c r="L202" s="660"/>
      <c r="M202" s="660"/>
      <c r="N202" s="660"/>
    </row>
    <row r="203" spans="1:14" hidden="1" x14ac:dyDescent="0.2">
      <c r="A203" s="660"/>
      <c r="B203" s="660"/>
      <c r="C203" s="660"/>
      <c r="D203" s="660"/>
      <c r="E203" s="660"/>
      <c r="F203" s="660"/>
      <c r="G203" s="661"/>
      <c r="H203" s="660"/>
      <c r="I203" s="660"/>
      <c r="J203" s="660"/>
      <c r="K203" s="660"/>
      <c r="L203" s="660"/>
      <c r="M203" s="660"/>
      <c r="N203" s="660"/>
    </row>
    <row r="204" spans="1:14" hidden="1" x14ac:dyDescent="0.2">
      <c r="A204" s="660"/>
      <c r="B204" s="660"/>
      <c r="C204" s="660"/>
      <c r="D204" s="660"/>
      <c r="E204" s="660"/>
      <c r="F204" s="660"/>
      <c r="G204" s="661"/>
      <c r="H204" s="660"/>
      <c r="I204" s="660"/>
      <c r="J204" s="660"/>
      <c r="K204" s="660"/>
      <c r="L204" s="660"/>
      <c r="M204" s="660"/>
      <c r="N204" s="660"/>
    </row>
    <row r="205" spans="1:14" hidden="1" x14ac:dyDescent="0.2">
      <c r="A205" s="660"/>
      <c r="B205" s="660"/>
      <c r="C205" s="660"/>
      <c r="D205" s="660"/>
      <c r="E205" s="660"/>
      <c r="F205" s="660"/>
      <c r="G205" s="661"/>
      <c r="H205" s="660"/>
      <c r="I205" s="660"/>
      <c r="J205" s="660"/>
      <c r="K205" s="660"/>
      <c r="L205" s="660"/>
      <c r="M205" s="660"/>
      <c r="N205" s="660"/>
    </row>
    <row r="206" spans="1:14" hidden="1" x14ac:dyDescent="0.2">
      <c r="A206" s="660"/>
      <c r="B206" s="660"/>
      <c r="C206" s="660"/>
      <c r="D206" s="660"/>
      <c r="E206" s="660"/>
      <c r="F206" s="660"/>
      <c r="G206" s="661"/>
      <c r="H206" s="660"/>
      <c r="I206" s="660"/>
      <c r="J206" s="660"/>
      <c r="K206" s="660"/>
      <c r="L206" s="660"/>
      <c r="M206" s="660"/>
      <c r="N206" s="660"/>
    </row>
    <row r="207" spans="1:14" hidden="1" x14ac:dyDescent="0.2">
      <c r="A207" s="660"/>
      <c r="B207" s="660"/>
      <c r="C207" s="660"/>
      <c r="D207" s="660"/>
      <c r="E207" s="660"/>
      <c r="F207" s="660"/>
      <c r="G207" s="661"/>
      <c r="H207" s="660"/>
      <c r="I207" s="660"/>
      <c r="J207" s="660"/>
      <c r="K207" s="660"/>
      <c r="L207" s="660"/>
      <c r="M207" s="660"/>
      <c r="N207" s="660"/>
    </row>
    <row r="208" spans="1:14" hidden="1" x14ac:dyDescent="0.2">
      <c r="A208" s="660"/>
      <c r="B208" s="660"/>
      <c r="C208" s="660"/>
      <c r="D208" s="660"/>
      <c r="E208" s="660"/>
      <c r="F208" s="660"/>
      <c r="G208" s="661"/>
      <c r="H208" s="660"/>
      <c r="I208" s="660"/>
      <c r="J208" s="660"/>
      <c r="K208" s="660"/>
      <c r="L208" s="660"/>
      <c r="M208" s="660"/>
      <c r="N208" s="660"/>
    </row>
    <row r="209" spans="1:14" hidden="1" x14ac:dyDescent="0.2">
      <c r="A209" s="660"/>
      <c r="B209" s="660"/>
      <c r="C209" s="660"/>
      <c r="D209" s="660"/>
      <c r="E209" s="660"/>
      <c r="F209" s="660"/>
      <c r="G209" s="661"/>
      <c r="H209" s="660"/>
      <c r="I209" s="660"/>
      <c r="J209" s="660"/>
      <c r="K209" s="660"/>
      <c r="L209" s="660"/>
      <c r="M209" s="660"/>
      <c r="N209" s="660"/>
    </row>
    <row r="210" spans="1:14" hidden="1" x14ac:dyDescent="0.2">
      <c r="A210" s="660"/>
      <c r="B210" s="660"/>
      <c r="C210" s="660"/>
      <c r="D210" s="660"/>
      <c r="E210" s="660"/>
      <c r="F210" s="660"/>
      <c r="G210" s="661"/>
      <c r="H210" s="660"/>
      <c r="I210" s="660"/>
      <c r="J210" s="660"/>
      <c r="K210" s="660"/>
      <c r="L210" s="660"/>
      <c r="M210" s="660"/>
      <c r="N210" s="660"/>
    </row>
    <row r="211" spans="1:14" hidden="1" x14ac:dyDescent="0.2">
      <c r="A211" s="660"/>
      <c r="B211" s="660"/>
      <c r="C211" s="660"/>
      <c r="D211" s="660"/>
      <c r="E211" s="660"/>
      <c r="F211" s="660"/>
      <c r="G211" s="661"/>
      <c r="H211" s="660"/>
      <c r="I211" s="660"/>
      <c r="J211" s="660"/>
      <c r="K211" s="660"/>
      <c r="L211" s="660"/>
      <c r="M211" s="660"/>
      <c r="N211" s="660"/>
    </row>
    <row r="212" spans="1:14" hidden="1" x14ac:dyDescent="0.2">
      <c r="A212" s="660"/>
      <c r="B212" s="660"/>
      <c r="C212" s="660"/>
      <c r="D212" s="660"/>
      <c r="E212" s="660"/>
      <c r="F212" s="660"/>
      <c r="G212" s="661"/>
      <c r="H212" s="660"/>
      <c r="I212" s="660"/>
      <c r="J212" s="660"/>
      <c r="K212" s="660"/>
      <c r="L212" s="660"/>
      <c r="M212" s="660"/>
      <c r="N212" s="660"/>
    </row>
    <row r="213" spans="1:14" hidden="1" x14ac:dyDescent="0.2">
      <c r="A213" s="660"/>
      <c r="B213" s="660"/>
      <c r="C213" s="660"/>
      <c r="D213" s="660"/>
      <c r="E213" s="660"/>
      <c r="F213" s="660"/>
      <c r="G213" s="661"/>
      <c r="H213" s="660"/>
      <c r="I213" s="660"/>
      <c r="J213" s="660"/>
      <c r="K213" s="660"/>
      <c r="L213" s="660"/>
      <c r="M213" s="660"/>
      <c r="N213" s="660"/>
    </row>
    <row r="214" spans="1:14" hidden="1" x14ac:dyDescent="0.2">
      <c r="A214" s="660"/>
      <c r="B214" s="660"/>
      <c r="C214" s="660"/>
      <c r="D214" s="660"/>
      <c r="E214" s="660"/>
      <c r="F214" s="660"/>
      <c r="G214" s="661"/>
      <c r="H214" s="660"/>
      <c r="I214" s="660"/>
      <c r="J214" s="660"/>
      <c r="K214" s="660"/>
      <c r="L214" s="660"/>
      <c r="M214" s="660"/>
      <c r="N214" s="660"/>
    </row>
    <row r="215" spans="1:14" hidden="1" x14ac:dyDescent="0.2">
      <c r="A215" s="660"/>
      <c r="B215" s="660"/>
      <c r="C215" s="660"/>
      <c r="D215" s="660"/>
      <c r="E215" s="660"/>
      <c r="F215" s="660"/>
      <c r="G215" s="661"/>
      <c r="H215" s="660"/>
      <c r="I215" s="660"/>
      <c r="J215" s="660"/>
      <c r="K215" s="660"/>
      <c r="L215" s="660"/>
      <c r="M215" s="660"/>
      <c r="N215" s="660"/>
    </row>
    <row r="216" spans="1:14" hidden="1" x14ac:dyDescent="0.2">
      <c r="A216" s="660"/>
      <c r="B216" s="660"/>
      <c r="C216" s="660"/>
      <c r="D216" s="660"/>
      <c r="E216" s="660"/>
      <c r="F216" s="660"/>
      <c r="G216" s="661"/>
      <c r="H216" s="660"/>
      <c r="I216" s="660"/>
      <c r="J216" s="660"/>
      <c r="K216" s="660"/>
      <c r="L216" s="660"/>
      <c r="M216" s="660"/>
      <c r="N216" s="660"/>
    </row>
    <row r="217" spans="1:14" hidden="1" x14ac:dyDescent="0.2">
      <c r="A217" s="660"/>
      <c r="B217" s="660"/>
      <c r="C217" s="660"/>
      <c r="D217" s="660"/>
      <c r="E217" s="660"/>
      <c r="F217" s="660"/>
      <c r="G217" s="661"/>
      <c r="H217" s="660"/>
      <c r="I217" s="660"/>
      <c r="J217" s="660"/>
      <c r="K217" s="660"/>
      <c r="L217" s="660"/>
      <c r="M217" s="660"/>
      <c r="N217" s="660"/>
    </row>
    <row r="218" spans="1:14" hidden="1" x14ac:dyDescent="0.2">
      <c r="A218" s="660"/>
      <c r="B218" s="660"/>
      <c r="C218" s="660"/>
      <c r="D218" s="660"/>
      <c r="E218" s="660"/>
      <c r="F218" s="660"/>
      <c r="G218" s="661"/>
      <c r="H218" s="660"/>
      <c r="I218" s="660"/>
      <c r="J218" s="660"/>
      <c r="K218" s="660"/>
      <c r="L218" s="660"/>
      <c r="M218" s="660"/>
      <c r="N218" s="660"/>
    </row>
    <row r="219" spans="1:14" hidden="1" x14ac:dyDescent="0.2">
      <c r="A219" s="660"/>
      <c r="B219" s="660"/>
      <c r="C219" s="660"/>
      <c r="D219" s="660"/>
      <c r="E219" s="660"/>
      <c r="F219" s="660"/>
      <c r="G219" s="661"/>
      <c r="H219" s="660"/>
      <c r="I219" s="660"/>
      <c r="J219" s="660"/>
      <c r="K219" s="660"/>
      <c r="L219" s="660"/>
      <c r="M219" s="660"/>
      <c r="N219" s="660"/>
    </row>
    <row r="220" spans="1:14" hidden="1" x14ac:dyDescent="0.2">
      <c r="A220" s="660"/>
      <c r="B220" s="660"/>
      <c r="C220" s="660"/>
      <c r="D220" s="660"/>
      <c r="E220" s="660"/>
      <c r="F220" s="660"/>
      <c r="G220" s="661"/>
      <c r="H220" s="660"/>
      <c r="I220" s="660"/>
      <c r="J220" s="660"/>
      <c r="K220" s="660"/>
      <c r="L220" s="660"/>
      <c r="M220" s="660"/>
      <c r="N220" s="660"/>
    </row>
    <row r="221" spans="1:14" hidden="1" x14ac:dyDescent="0.2">
      <c r="A221" s="660"/>
      <c r="B221" s="660"/>
      <c r="C221" s="660"/>
      <c r="D221" s="660"/>
      <c r="E221" s="660"/>
      <c r="F221" s="660"/>
      <c r="G221" s="661"/>
      <c r="H221" s="660"/>
      <c r="I221" s="660"/>
      <c r="J221" s="660"/>
      <c r="K221" s="660"/>
      <c r="L221" s="660"/>
      <c r="M221" s="660"/>
      <c r="N221" s="660"/>
    </row>
    <row r="222" spans="1:14" hidden="1" x14ac:dyDescent="0.2">
      <c r="A222" s="660"/>
      <c r="B222" s="660"/>
      <c r="C222" s="660"/>
      <c r="D222" s="660"/>
      <c r="E222" s="660"/>
      <c r="F222" s="660"/>
      <c r="G222" s="661"/>
      <c r="H222" s="660"/>
      <c r="I222" s="660"/>
      <c r="J222" s="660"/>
      <c r="K222" s="660"/>
      <c r="L222" s="660"/>
      <c r="M222" s="660"/>
      <c r="N222" s="660"/>
    </row>
    <row r="223" spans="1:14" hidden="1" x14ac:dyDescent="0.2">
      <c r="A223" s="660"/>
      <c r="B223" s="660"/>
      <c r="C223" s="660"/>
      <c r="D223" s="660"/>
      <c r="E223" s="660"/>
      <c r="F223" s="660"/>
      <c r="G223" s="661"/>
      <c r="H223" s="660"/>
      <c r="I223" s="660"/>
      <c r="J223" s="660"/>
      <c r="K223" s="660"/>
      <c r="L223" s="660"/>
      <c r="M223" s="660"/>
      <c r="N223" s="660"/>
    </row>
    <row r="224" spans="1:14" hidden="1" x14ac:dyDescent="0.2">
      <c r="A224" s="660"/>
      <c r="B224" s="660"/>
      <c r="C224" s="660"/>
      <c r="D224" s="660"/>
      <c r="E224" s="660"/>
      <c r="F224" s="660"/>
      <c r="G224" s="661"/>
      <c r="H224" s="660"/>
      <c r="I224" s="660"/>
      <c r="J224" s="660"/>
      <c r="K224" s="660"/>
      <c r="L224" s="660"/>
      <c r="M224" s="660"/>
      <c r="N224" s="660"/>
    </row>
    <row r="225" spans="1:14" hidden="1" x14ac:dyDescent="0.2">
      <c r="A225" s="660"/>
      <c r="B225" s="660"/>
      <c r="C225" s="660"/>
      <c r="D225" s="660"/>
      <c r="E225" s="660"/>
      <c r="F225" s="660"/>
      <c r="G225" s="661"/>
      <c r="H225" s="660"/>
      <c r="I225" s="660"/>
      <c r="J225" s="660"/>
      <c r="K225" s="660"/>
      <c r="L225" s="660"/>
      <c r="M225" s="660"/>
      <c r="N225" s="660"/>
    </row>
    <row r="226" spans="1:14" hidden="1" x14ac:dyDescent="0.2">
      <c r="A226" s="660"/>
      <c r="B226" s="660"/>
      <c r="C226" s="660"/>
      <c r="D226" s="660"/>
      <c r="E226" s="660"/>
      <c r="F226" s="660"/>
      <c r="G226" s="661"/>
      <c r="H226" s="660"/>
      <c r="I226" s="660"/>
      <c r="J226" s="660"/>
      <c r="K226" s="660"/>
      <c r="L226" s="660"/>
      <c r="M226" s="660"/>
      <c r="N226" s="660"/>
    </row>
    <row r="227" spans="1:14" hidden="1" x14ac:dyDescent="0.2">
      <c r="A227" s="660"/>
      <c r="B227" s="660"/>
      <c r="C227" s="660"/>
      <c r="D227" s="660"/>
      <c r="E227" s="660"/>
      <c r="F227" s="660"/>
      <c r="G227" s="661"/>
      <c r="H227" s="660"/>
      <c r="I227" s="660"/>
      <c r="J227" s="660"/>
      <c r="K227" s="660"/>
      <c r="L227" s="660"/>
      <c r="M227" s="660"/>
      <c r="N227" s="660"/>
    </row>
    <row r="228" spans="1:14" hidden="1" x14ac:dyDescent="0.2">
      <c r="A228" s="660"/>
      <c r="B228" s="660"/>
      <c r="C228" s="660"/>
      <c r="D228" s="660"/>
      <c r="E228" s="660"/>
      <c r="F228" s="660"/>
      <c r="G228" s="661"/>
      <c r="H228" s="660"/>
      <c r="I228" s="660"/>
      <c r="J228" s="660"/>
      <c r="K228" s="660"/>
      <c r="L228" s="660"/>
      <c r="M228" s="660"/>
      <c r="N228" s="660"/>
    </row>
    <row r="229" spans="1:14" hidden="1" x14ac:dyDescent="0.2">
      <c r="A229" s="660"/>
      <c r="B229" s="660"/>
      <c r="C229" s="660"/>
      <c r="D229" s="660"/>
      <c r="E229" s="660"/>
      <c r="F229" s="660"/>
      <c r="G229" s="661"/>
      <c r="H229" s="660"/>
      <c r="I229" s="660"/>
      <c r="J229" s="660"/>
      <c r="K229" s="660"/>
      <c r="L229" s="660"/>
      <c r="M229" s="660"/>
      <c r="N229" s="660"/>
    </row>
    <row r="230" spans="1:14" hidden="1" x14ac:dyDescent="0.2">
      <c r="A230" s="660"/>
      <c r="B230" s="660"/>
      <c r="C230" s="660"/>
      <c r="D230" s="660"/>
      <c r="E230" s="660"/>
      <c r="F230" s="660"/>
      <c r="G230" s="661"/>
      <c r="H230" s="660"/>
      <c r="I230" s="660"/>
      <c r="J230" s="660"/>
      <c r="K230" s="660"/>
      <c r="L230" s="660"/>
      <c r="M230" s="660"/>
      <c r="N230" s="660"/>
    </row>
    <row r="231" spans="1:14" hidden="1" x14ac:dyDescent="0.2">
      <c r="A231" s="660"/>
      <c r="B231" s="660"/>
      <c r="C231" s="660"/>
      <c r="D231" s="660"/>
      <c r="E231" s="660"/>
      <c r="F231" s="660"/>
      <c r="G231" s="661"/>
      <c r="H231" s="660"/>
      <c r="I231" s="660"/>
      <c r="J231" s="660"/>
      <c r="K231" s="660"/>
      <c r="L231" s="660"/>
      <c r="M231" s="660"/>
      <c r="N231" s="660"/>
    </row>
    <row r="232" spans="1:14" hidden="1" x14ac:dyDescent="0.2">
      <c r="A232" s="660"/>
      <c r="B232" s="660"/>
      <c r="C232" s="660"/>
      <c r="D232" s="660"/>
      <c r="E232" s="660"/>
      <c r="F232" s="660"/>
      <c r="G232" s="661"/>
      <c r="H232" s="660"/>
      <c r="I232" s="660"/>
      <c r="J232" s="660"/>
      <c r="K232" s="660"/>
      <c r="L232" s="660"/>
      <c r="M232" s="660"/>
      <c r="N232" s="660"/>
    </row>
    <row r="233" spans="1:14" hidden="1" x14ac:dyDescent="0.2">
      <c r="A233" s="660"/>
      <c r="B233" s="660"/>
      <c r="C233" s="660"/>
      <c r="D233" s="660"/>
      <c r="E233" s="660"/>
      <c r="F233" s="660"/>
      <c r="G233" s="661"/>
      <c r="H233" s="660"/>
      <c r="I233" s="660"/>
      <c r="J233" s="660"/>
      <c r="K233" s="660"/>
      <c r="L233" s="660"/>
      <c r="M233" s="660"/>
      <c r="N233" s="660"/>
    </row>
    <row r="234" spans="1:14" hidden="1" x14ac:dyDescent="0.2">
      <c r="A234" s="660"/>
      <c r="B234" s="660"/>
      <c r="C234" s="660"/>
      <c r="D234" s="660"/>
      <c r="E234" s="660"/>
      <c r="F234" s="660"/>
      <c r="G234" s="661"/>
      <c r="H234" s="660"/>
      <c r="I234" s="660"/>
      <c r="J234" s="660"/>
      <c r="K234" s="660"/>
      <c r="L234" s="660"/>
      <c r="M234" s="660"/>
      <c r="N234" s="660"/>
    </row>
    <row r="235" spans="1:14" hidden="1" x14ac:dyDescent="0.2">
      <c r="A235" s="660"/>
      <c r="B235" s="660"/>
      <c r="C235" s="660"/>
      <c r="D235" s="660"/>
      <c r="E235" s="660"/>
      <c r="F235" s="660"/>
      <c r="G235" s="661"/>
      <c r="H235" s="660"/>
      <c r="I235" s="660"/>
      <c r="J235" s="660"/>
      <c r="K235" s="660"/>
      <c r="L235" s="660"/>
      <c r="M235" s="660"/>
      <c r="N235" s="660"/>
    </row>
    <row r="236" spans="1:14" hidden="1" x14ac:dyDescent="0.2">
      <c r="A236" s="660"/>
      <c r="B236" s="660"/>
      <c r="C236" s="660"/>
      <c r="D236" s="660"/>
      <c r="E236" s="660"/>
      <c r="F236" s="660"/>
      <c r="G236" s="661"/>
      <c r="H236" s="660"/>
      <c r="I236" s="660"/>
      <c r="J236" s="660"/>
      <c r="K236" s="660"/>
      <c r="L236" s="660"/>
      <c r="M236" s="660"/>
      <c r="N236" s="660"/>
    </row>
    <row r="237" spans="1:14" hidden="1" x14ac:dyDescent="0.2">
      <c r="A237" s="660"/>
      <c r="B237" s="660"/>
      <c r="C237" s="660"/>
      <c r="D237" s="660"/>
      <c r="E237" s="660"/>
      <c r="F237" s="660"/>
      <c r="G237" s="661"/>
      <c r="H237" s="660"/>
      <c r="I237" s="660"/>
      <c r="J237" s="660"/>
      <c r="K237" s="660"/>
      <c r="L237" s="660"/>
      <c r="M237" s="660"/>
      <c r="N237" s="660"/>
    </row>
    <row r="238" spans="1:14" hidden="1" x14ac:dyDescent="0.2">
      <c r="A238" s="660"/>
      <c r="B238" s="660"/>
      <c r="C238" s="660"/>
      <c r="D238" s="660"/>
      <c r="E238" s="660"/>
      <c r="F238" s="660"/>
      <c r="G238" s="661"/>
      <c r="H238" s="660"/>
      <c r="I238" s="660"/>
      <c r="J238" s="660"/>
      <c r="K238" s="660"/>
      <c r="L238" s="660"/>
      <c r="M238" s="660"/>
      <c r="N238" s="660"/>
    </row>
    <row r="239" spans="1:14" hidden="1" x14ac:dyDescent="0.2">
      <c r="A239" s="660"/>
      <c r="B239" s="660"/>
      <c r="C239" s="660"/>
      <c r="D239" s="660"/>
      <c r="E239" s="660"/>
      <c r="F239" s="660"/>
      <c r="G239" s="661"/>
      <c r="H239" s="660"/>
      <c r="I239" s="660"/>
      <c r="J239" s="660"/>
      <c r="K239" s="660"/>
      <c r="L239" s="660"/>
      <c r="M239" s="660"/>
      <c r="N239" s="660"/>
    </row>
    <row r="240" spans="1:14" hidden="1" x14ac:dyDescent="0.2">
      <c r="A240" s="660"/>
      <c r="B240" s="660"/>
      <c r="C240" s="660"/>
      <c r="D240" s="660"/>
      <c r="E240" s="660"/>
      <c r="F240" s="660"/>
      <c r="G240" s="661"/>
      <c r="H240" s="660"/>
      <c r="I240" s="660"/>
      <c r="J240" s="660"/>
      <c r="K240" s="660"/>
      <c r="L240" s="660"/>
      <c r="M240" s="660"/>
      <c r="N240" s="660"/>
    </row>
    <row r="241" spans="1:14" hidden="1" x14ac:dyDescent="0.2">
      <c r="A241" s="660"/>
      <c r="B241" s="660"/>
      <c r="C241" s="660"/>
      <c r="D241" s="660"/>
      <c r="E241" s="660"/>
      <c r="F241" s="660"/>
      <c r="G241" s="661"/>
      <c r="H241" s="660"/>
      <c r="I241" s="660"/>
      <c r="J241" s="660"/>
      <c r="K241" s="660"/>
      <c r="L241" s="660"/>
      <c r="M241" s="660"/>
      <c r="N241" s="660"/>
    </row>
    <row r="242" spans="1:14" hidden="1" x14ac:dyDescent="0.2">
      <c r="A242" s="660"/>
      <c r="B242" s="660"/>
      <c r="C242" s="660"/>
      <c r="D242" s="660"/>
      <c r="E242" s="660"/>
      <c r="F242" s="660"/>
      <c r="G242" s="661"/>
      <c r="H242" s="660"/>
      <c r="I242" s="660"/>
      <c r="J242" s="660"/>
      <c r="K242" s="660"/>
      <c r="L242" s="660"/>
      <c r="M242" s="660"/>
      <c r="N242" s="660"/>
    </row>
    <row r="243" spans="1:14" hidden="1" x14ac:dyDescent="0.2">
      <c r="A243" s="660"/>
      <c r="B243" s="660"/>
      <c r="C243" s="660"/>
      <c r="D243" s="660"/>
      <c r="E243" s="660"/>
      <c r="F243" s="660"/>
      <c r="G243" s="661"/>
      <c r="H243" s="660"/>
      <c r="I243" s="660"/>
      <c r="J243" s="660"/>
      <c r="K243" s="660"/>
      <c r="L243" s="660"/>
      <c r="M243" s="660"/>
      <c r="N243" s="660"/>
    </row>
    <row r="244" spans="1:14" hidden="1" x14ac:dyDescent="0.2">
      <c r="A244" s="660"/>
      <c r="B244" s="660"/>
      <c r="C244" s="660"/>
      <c r="D244" s="660"/>
      <c r="E244" s="660"/>
      <c r="F244" s="660"/>
      <c r="G244" s="661"/>
      <c r="H244" s="660"/>
      <c r="I244" s="660"/>
      <c r="J244" s="660"/>
      <c r="K244" s="660"/>
      <c r="L244" s="660"/>
      <c r="M244" s="660"/>
      <c r="N244" s="660"/>
    </row>
    <row r="245" spans="1:14" hidden="1" x14ac:dyDescent="0.2">
      <c r="A245" s="660"/>
      <c r="B245" s="660"/>
      <c r="C245" s="660"/>
      <c r="D245" s="660"/>
      <c r="E245" s="660"/>
      <c r="F245" s="660"/>
      <c r="G245" s="661"/>
      <c r="H245" s="660"/>
      <c r="I245" s="660"/>
      <c r="J245" s="660"/>
      <c r="K245" s="660"/>
      <c r="L245" s="660"/>
      <c r="M245" s="660"/>
      <c r="N245" s="660"/>
    </row>
    <row r="246" spans="1:14" hidden="1" x14ac:dyDescent="0.2">
      <c r="A246" s="660"/>
      <c r="B246" s="660"/>
      <c r="C246" s="660"/>
      <c r="D246" s="660"/>
      <c r="E246" s="660"/>
      <c r="F246" s="660"/>
      <c r="G246" s="661"/>
      <c r="H246" s="660"/>
      <c r="I246" s="660"/>
      <c r="J246" s="660"/>
      <c r="K246" s="660"/>
      <c r="L246" s="660"/>
      <c r="M246" s="660"/>
      <c r="N246" s="660"/>
    </row>
    <row r="247" spans="1:14" hidden="1" x14ac:dyDescent="0.2">
      <c r="A247" s="660"/>
      <c r="B247" s="660"/>
      <c r="C247" s="660"/>
      <c r="D247" s="660"/>
      <c r="E247" s="660"/>
      <c r="F247" s="660"/>
      <c r="G247" s="661"/>
      <c r="H247" s="660"/>
      <c r="I247" s="660"/>
      <c r="J247" s="660"/>
      <c r="K247" s="660"/>
      <c r="L247" s="660"/>
      <c r="M247" s="660"/>
      <c r="N247" s="660"/>
    </row>
    <row r="248" spans="1:14" hidden="1" x14ac:dyDescent="0.2">
      <c r="A248" s="660"/>
      <c r="B248" s="660"/>
      <c r="C248" s="660"/>
      <c r="D248" s="660"/>
      <c r="E248" s="660"/>
      <c r="F248" s="660"/>
      <c r="G248" s="661"/>
      <c r="H248" s="660"/>
      <c r="I248" s="660"/>
      <c r="J248" s="660"/>
      <c r="K248" s="660"/>
      <c r="L248" s="660"/>
      <c r="M248" s="660"/>
      <c r="N248" s="660"/>
    </row>
    <row r="249" spans="1:14" hidden="1" x14ac:dyDescent="0.2">
      <c r="A249" s="660"/>
      <c r="B249" s="660"/>
      <c r="C249" s="660"/>
      <c r="D249" s="660"/>
      <c r="E249" s="660"/>
      <c r="F249" s="660"/>
      <c r="G249" s="661"/>
      <c r="H249" s="660"/>
      <c r="I249" s="660"/>
      <c r="J249" s="660"/>
      <c r="K249" s="660"/>
      <c r="L249" s="660"/>
      <c r="M249" s="660"/>
      <c r="N249" s="660"/>
    </row>
    <row r="250" spans="1:14" hidden="1" x14ac:dyDescent="0.2">
      <c r="A250" s="660"/>
      <c r="B250" s="660"/>
      <c r="C250" s="660"/>
      <c r="D250" s="660"/>
      <c r="E250" s="660"/>
      <c r="F250" s="660"/>
      <c r="G250" s="661"/>
      <c r="H250" s="660"/>
      <c r="I250" s="660"/>
      <c r="J250" s="660"/>
      <c r="K250" s="660"/>
      <c r="L250" s="660"/>
      <c r="M250" s="660"/>
      <c r="N250" s="660"/>
    </row>
    <row r="251" spans="1:14" hidden="1" x14ac:dyDescent="0.2">
      <c r="A251" s="660"/>
      <c r="B251" s="660"/>
      <c r="C251" s="660"/>
      <c r="D251" s="660"/>
      <c r="E251" s="660"/>
      <c r="F251" s="660"/>
      <c r="G251" s="661"/>
      <c r="H251" s="660"/>
      <c r="I251" s="660"/>
      <c r="J251" s="660"/>
      <c r="K251" s="660"/>
      <c r="L251" s="660"/>
      <c r="M251" s="660"/>
      <c r="N251" s="660"/>
    </row>
    <row r="252" spans="1:14" hidden="1" x14ac:dyDescent="0.2">
      <c r="A252" s="660"/>
      <c r="B252" s="660"/>
      <c r="C252" s="660"/>
      <c r="D252" s="660"/>
      <c r="E252" s="660"/>
      <c r="F252" s="660"/>
      <c r="G252" s="661"/>
      <c r="H252" s="660"/>
      <c r="I252" s="660"/>
      <c r="J252" s="660"/>
      <c r="K252" s="660"/>
      <c r="L252" s="660"/>
      <c r="M252" s="660"/>
      <c r="N252" s="660"/>
    </row>
    <row r="253" spans="1:14" hidden="1" x14ac:dyDescent="0.2">
      <c r="A253" s="660"/>
      <c r="B253" s="660"/>
      <c r="C253" s="660"/>
      <c r="D253" s="660"/>
      <c r="E253" s="660"/>
      <c r="F253" s="660"/>
      <c r="G253" s="661"/>
      <c r="H253" s="660"/>
      <c r="I253" s="660"/>
      <c r="J253" s="660"/>
      <c r="K253" s="660"/>
      <c r="L253" s="660"/>
      <c r="M253" s="660"/>
      <c r="N253" s="660"/>
    </row>
    <row r="254" spans="1:14" hidden="1" x14ac:dyDescent="0.2">
      <c r="A254" s="660"/>
      <c r="B254" s="660"/>
      <c r="C254" s="660"/>
      <c r="D254" s="660"/>
      <c r="E254" s="660"/>
      <c r="F254" s="660"/>
      <c r="G254" s="661"/>
      <c r="H254" s="660"/>
      <c r="I254" s="660"/>
      <c r="J254" s="660"/>
      <c r="K254" s="660"/>
      <c r="L254" s="660"/>
      <c r="M254" s="660"/>
      <c r="N254" s="660"/>
    </row>
    <row r="255" spans="1:14" hidden="1" x14ac:dyDescent="0.2">
      <c r="A255" s="660"/>
      <c r="B255" s="660"/>
      <c r="C255" s="660"/>
      <c r="D255" s="660"/>
      <c r="E255" s="660"/>
      <c r="F255" s="660"/>
      <c r="G255" s="661"/>
      <c r="H255" s="660"/>
      <c r="I255" s="660"/>
      <c r="J255" s="660"/>
      <c r="K255" s="660"/>
      <c r="L255" s="660"/>
      <c r="M255" s="660"/>
      <c r="N255" s="660"/>
    </row>
    <row r="256" spans="1:14" hidden="1" x14ac:dyDescent="0.2">
      <c r="A256" s="660"/>
      <c r="B256" s="660"/>
      <c r="C256" s="660"/>
      <c r="D256" s="660"/>
      <c r="E256" s="660"/>
      <c r="F256" s="660"/>
      <c r="G256" s="661"/>
      <c r="H256" s="660"/>
      <c r="I256" s="660"/>
      <c r="J256" s="660"/>
      <c r="K256" s="660"/>
      <c r="L256" s="660"/>
      <c r="M256" s="660"/>
      <c r="N256" s="660"/>
    </row>
    <row r="257" spans="1:14" hidden="1" x14ac:dyDescent="0.2">
      <c r="A257" s="660"/>
      <c r="B257" s="660"/>
      <c r="C257" s="660"/>
      <c r="D257" s="660"/>
      <c r="E257" s="660"/>
      <c r="F257" s="660"/>
      <c r="G257" s="661"/>
      <c r="H257" s="660"/>
      <c r="I257" s="660"/>
      <c r="J257" s="660"/>
      <c r="K257" s="660"/>
      <c r="L257" s="660"/>
      <c r="M257" s="660"/>
      <c r="N257" s="660"/>
    </row>
    <row r="258" spans="1:14" hidden="1" x14ac:dyDescent="0.2">
      <c r="A258" s="660"/>
      <c r="B258" s="660"/>
      <c r="C258" s="660"/>
      <c r="D258" s="660"/>
      <c r="E258" s="660"/>
      <c r="F258" s="660"/>
      <c r="G258" s="661"/>
      <c r="H258" s="660"/>
      <c r="I258" s="660"/>
      <c r="J258" s="660"/>
      <c r="K258" s="660"/>
      <c r="L258" s="660"/>
      <c r="M258" s="660"/>
      <c r="N258" s="660"/>
    </row>
    <row r="259" spans="1:14" hidden="1" x14ac:dyDescent="0.2">
      <c r="A259" s="660"/>
      <c r="B259" s="660"/>
      <c r="C259" s="660"/>
      <c r="D259" s="660"/>
      <c r="E259" s="660"/>
      <c r="F259" s="660"/>
      <c r="G259" s="661"/>
      <c r="H259" s="660"/>
      <c r="I259" s="660"/>
      <c r="J259" s="660"/>
      <c r="K259" s="660"/>
      <c r="L259" s="660"/>
      <c r="M259" s="660"/>
      <c r="N259" s="660"/>
    </row>
    <row r="260" spans="1:14" hidden="1" x14ac:dyDescent="0.2">
      <c r="A260" s="660"/>
      <c r="B260" s="660"/>
      <c r="C260" s="660"/>
      <c r="D260" s="660"/>
      <c r="E260" s="660"/>
      <c r="F260" s="660"/>
      <c r="G260" s="661"/>
      <c r="H260" s="660"/>
      <c r="I260" s="660"/>
      <c r="J260" s="660"/>
      <c r="K260" s="660"/>
      <c r="L260" s="660"/>
      <c r="M260" s="660"/>
      <c r="N260" s="660"/>
    </row>
    <row r="261" spans="1:14" hidden="1" x14ac:dyDescent="0.2">
      <c r="A261" s="660"/>
      <c r="B261" s="660"/>
      <c r="C261" s="660"/>
      <c r="D261" s="660"/>
      <c r="E261" s="660"/>
      <c r="F261" s="660"/>
      <c r="G261" s="661"/>
      <c r="H261" s="660"/>
      <c r="I261" s="660"/>
      <c r="J261" s="660"/>
      <c r="K261" s="660"/>
      <c r="L261" s="660"/>
      <c r="M261" s="660"/>
      <c r="N261" s="660"/>
    </row>
    <row r="262" spans="1:14" hidden="1" x14ac:dyDescent="0.2">
      <c r="A262" s="660"/>
      <c r="B262" s="660"/>
      <c r="C262" s="660"/>
      <c r="D262" s="660"/>
      <c r="E262" s="660"/>
      <c r="F262" s="660"/>
      <c r="G262" s="661"/>
      <c r="H262" s="660"/>
      <c r="I262" s="660"/>
      <c r="J262" s="660"/>
      <c r="K262" s="660"/>
      <c r="L262" s="660"/>
      <c r="M262" s="660"/>
      <c r="N262" s="660"/>
    </row>
    <row r="263" spans="1:14" hidden="1" x14ac:dyDescent="0.2">
      <c r="A263" s="660"/>
      <c r="B263" s="660"/>
      <c r="C263" s="660"/>
      <c r="D263" s="660"/>
      <c r="E263" s="660"/>
      <c r="F263" s="660"/>
      <c r="G263" s="661"/>
      <c r="H263" s="660"/>
      <c r="I263" s="660"/>
      <c r="J263" s="660"/>
      <c r="K263" s="660"/>
      <c r="L263" s="660"/>
      <c r="M263" s="660"/>
      <c r="N263" s="660"/>
    </row>
    <row r="264" spans="1:14" hidden="1" x14ac:dyDescent="0.2">
      <c r="A264" s="660"/>
      <c r="B264" s="660"/>
      <c r="C264" s="660"/>
      <c r="D264" s="660"/>
      <c r="E264" s="660"/>
      <c r="F264" s="660"/>
      <c r="G264" s="661"/>
      <c r="H264" s="660"/>
      <c r="I264" s="660"/>
      <c r="J264" s="660"/>
      <c r="K264" s="660"/>
      <c r="L264" s="660"/>
      <c r="M264" s="660"/>
      <c r="N264" s="660"/>
    </row>
    <row r="265" spans="1:14" hidden="1" x14ac:dyDescent="0.2">
      <c r="A265" s="660"/>
      <c r="B265" s="660"/>
      <c r="C265" s="660"/>
      <c r="D265" s="660"/>
      <c r="E265" s="660"/>
      <c r="F265" s="660"/>
      <c r="G265" s="661"/>
      <c r="H265" s="660"/>
      <c r="I265" s="660"/>
      <c r="J265" s="660"/>
      <c r="K265" s="660"/>
      <c r="L265" s="660"/>
      <c r="M265" s="660"/>
      <c r="N265" s="660"/>
    </row>
    <row r="266" spans="1:14" hidden="1" x14ac:dyDescent="0.2">
      <c r="A266" s="660"/>
      <c r="B266" s="660"/>
      <c r="C266" s="660"/>
      <c r="D266" s="660"/>
      <c r="E266" s="660"/>
      <c r="F266" s="660"/>
      <c r="G266" s="661"/>
      <c r="H266" s="660"/>
      <c r="I266" s="660"/>
      <c r="J266" s="660"/>
      <c r="K266" s="660"/>
      <c r="L266" s="660"/>
      <c r="M266" s="660"/>
      <c r="N266" s="660"/>
    </row>
    <row r="267" spans="1:14" hidden="1" x14ac:dyDescent="0.2">
      <c r="A267" s="660"/>
      <c r="B267" s="660"/>
      <c r="C267" s="660"/>
      <c r="D267" s="660"/>
      <c r="E267" s="660"/>
      <c r="F267" s="660"/>
      <c r="G267" s="661"/>
      <c r="H267" s="660"/>
      <c r="I267" s="660"/>
      <c r="J267" s="660"/>
      <c r="K267" s="660"/>
      <c r="L267" s="660"/>
      <c r="M267" s="660"/>
      <c r="N267" s="660"/>
    </row>
    <row r="268" spans="1:14" hidden="1" x14ac:dyDescent="0.2">
      <c r="A268" s="660"/>
      <c r="B268" s="660"/>
      <c r="C268" s="660"/>
      <c r="D268" s="660"/>
      <c r="E268" s="660"/>
      <c r="F268" s="660"/>
      <c r="G268" s="661"/>
      <c r="H268" s="660"/>
      <c r="I268" s="660"/>
      <c r="J268" s="660"/>
      <c r="K268" s="660"/>
      <c r="L268" s="660"/>
      <c r="M268" s="660"/>
      <c r="N268" s="660"/>
    </row>
    <row r="269" spans="1:14" hidden="1" x14ac:dyDescent="0.2">
      <c r="A269" s="660"/>
      <c r="B269" s="660"/>
      <c r="C269" s="660"/>
      <c r="D269" s="660"/>
      <c r="E269" s="660"/>
      <c r="F269" s="660"/>
      <c r="G269" s="661"/>
      <c r="H269" s="660"/>
      <c r="I269" s="660"/>
      <c r="J269" s="660"/>
      <c r="K269" s="660"/>
      <c r="L269" s="660"/>
      <c r="M269" s="660"/>
      <c r="N269" s="660"/>
    </row>
    <row r="270" spans="1:14" hidden="1" x14ac:dyDescent="0.2">
      <c r="A270" s="660"/>
      <c r="B270" s="660"/>
      <c r="C270" s="660"/>
      <c r="D270" s="660"/>
      <c r="E270" s="660"/>
      <c r="F270" s="660"/>
      <c r="G270" s="661"/>
      <c r="H270" s="660"/>
      <c r="I270" s="660"/>
      <c r="J270" s="660"/>
      <c r="K270" s="660"/>
      <c r="L270" s="660"/>
      <c r="M270" s="660"/>
      <c r="N270" s="660"/>
    </row>
    <row r="271" spans="1:14" hidden="1" x14ac:dyDescent="0.2">
      <c r="A271" s="660"/>
      <c r="B271" s="660"/>
      <c r="C271" s="660"/>
      <c r="D271" s="660"/>
      <c r="E271" s="660"/>
      <c r="F271" s="660"/>
      <c r="G271" s="661"/>
      <c r="H271" s="660"/>
      <c r="I271" s="660"/>
      <c r="J271" s="660"/>
      <c r="K271" s="660"/>
      <c r="L271" s="660"/>
      <c r="M271" s="660"/>
      <c r="N271" s="660"/>
    </row>
    <row r="272" spans="1:14" hidden="1" x14ac:dyDescent="0.2">
      <c r="A272" s="660"/>
      <c r="B272" s="660"/>
      <c r="C272" s="660"/>
      <c r="D272" s="660"/>
      <c r="E272" s="660"/>
      <c r="F272" s="660"/>
      <c r="G272" s="661"/>
      <c r="H272" s="660"/>
      <c r="I272" s="660"/>
      <c r="J272" s="660"/>
      <c r="K272" s="660"/>
      <c r="L272" s="660"/>
      <c r="M272" s="660"/>
      <c r="N272" s="660"/>
    </row>
    <row r="273" spans="1:14" hidden="1" x14ac:dyDescent="0.2">
      <c r="A273" s="660"/>
      <c r="B273" s="660"/>
      <c r="C273" s="660"/>
      <c r="D273" s="660"/>
      <c r="E273" s="660"/>
      <c r="F273" s="660"/>
      <c r="G273" s="661"/>
      <c r="H273" s="660"/>
      <c r="I273" s="660"/>
      <c r="J273" s="660"/>
      <c r="K273" s="660"/>
      <c r="L273" s="660"/>
      <c r="M273" s="660"/>
      <c r="N273" s="660"/>
    </row>
    <row r="274" spans="1:14" hidden="1" x14ac:dyDescent="0.2">
      <c r="A274" s="660"/>
      <c r="B274" s="660"/>
      <c r="C274" s="660"/>
      <c r="D274" s="660"/>
      <c r="E274" s="660"/>
      <c r="F274" s="660"/>
      <c r="G274" s="661"/>
      <c r="H274" s="660"/>
      <c r="I274" s="660"/>
      <c r="J274" s="660"/>
      <c r="K274" s="660"/>
      <c r="L274" s="660"/>
      <c r="M274" s="660"/>
      <c r="N274" s="660"/>
    </row>
    <row r="275" spans="1:14" hidden="1" x14ac:dyDescent="0.2">
      <c r="A275" s="660"/>
      <c r="B275" s="660"/>
      <c r="C275" s="660"/>
      <c r="D275" s="660"/>
      <c r="E275" s="660"/>
      <c r="F275" s="660"/>
      <c r="G275" s="661"/>
      <c r="H275" s="660"/>
      <c r="I275" s="660"/>
      <c r="J275" s="660"/>
      <c r="K275" s="660"/>
      <c r="L275" s="660"/>
      <c r="M275" s="660"/>
      <c r="N275" s="660"/>
    </row>
    <row r="276" spans="1:14" hidden="1" x14ac:dyDescent="0.2">
      <c r="A276" s="660"/>
      <c r="B276" s="660"/>
      <c r="C276" s="660"/>
      <c r="D276" s="660"/>
      <c r="E276" s="660"/>
      <c r="F276" s="660"/>
      <c r="G276" s="661"/>
      <c r="H276" s="660"/>
      <c r="I276" s="660"/>
      <c r="J276" s="660"/>
      <c r="K276" s="660"/>
      <c r="L276" s="660"/>
      <c r="M276" s="660"/>
      <c r="N276" s="660"/>
    </row>
    <row r="277" spans="1:14" hidden="1" x14ac:dyDescent="0.2">
      <c r="A277" s="660"/>
      <c r="B277" s="660"/>
      <c r="C277" s="660"/>
      <c r="D277" s="660"/>
      <c r="E277" s="660"/>
      <c r="F277" s="660"/>
      <c r="G277" s="661"/>
      <c r="H277" s="660"/>
      <c r="I277" s="660"/>
      <c r="J277" s="660"/>
      <c r="K277" s="660"/>
      <c r="L277" s="660"/>
      <c r="M277" s="660"/>
      <c r="N277" s="660"/>
    </row>
    <row r="278" spans="1:14" hidden="1" x14ac:dyDescent="0.2">
      <c r="A278" s="660"/>
      <c r="B278" s="660"/>
      <c r="C278" s="660"/>
      <c r="D278" s="660"/>
      <c r="E278" s="660"/>
      <c r="F278" s="660"/>
      <c r="G278" s="661"/>
      <c r="H278" s="660"/>
      <c r="I278" s="660"/>
      <c r="J278" s="660"/>
      <c r="K278" s="660"/>
      <c r="L278" s="660"/>
      <c r="M278" s="660"/>
      <c r="N278" s="660"/>
    </row>
    <row r="279" spans="1:14" hidden="1" x14ac:dyDescent="0.2">
      <c r="A279" s="660"/>
      <c r="B279" s="660"/>
      <c r="C279" s="660"/>
      <c r="D279" s="660"/>
      <c r="E279" s="660"/>
      <c r="F279" s="660"/>
      <c r="G279" s="661"/>
      <c r="H279" s="660"/>
      <c r="I279" s="660"/>
      <c r="J279" s="660"/>
      <c r="K279" s="660"/>
      <c r="L279" s="660"/>
      <c r="M279" s="660"/>
      <c r="N279" s="660"/>
    </row>
    <row r="280" spans="1:14" hidden="1" x14ac:dyDescent="0.2">
      <c r="A280" s="660"/>
      <c r="B280" s="660"/>
      <c r="C280" s="660"/>
      <c r="D280" s="660"/>
      <c r="E280" s="660"/>
      <c r="F280" s="660"/>
      <c r="G280" s="661"/>
      <c r="H280" s="660"/>
      <c r="I280" s="660"/>
      <c r="J280" s="660"/>
      <c r="K280" s="660"/>
      <c r="L280" s="660"/>
      <c r="M280" s="660"/>
      <c r="N280" s="660"/>
    </row>
    <row r="281" spans="1:14" hidden="1" x14ac:dyDescent="0.2">
      <c r="A281" s="660"/>
      <c r="B281" s="660"/>
      <c r="C281" s="660"/>
      <c r="D281" s="660"/>
      <c r="E281" s="660"/>
      <c r="F281" s="660"/>
      <c r="G281" s="661"/>
      <c r="H281" s="660"/>
      <c r="I281" s="660"/>
      <c r="J281" s="660"/>
      <c r="K281" s="660"/>
      <c r="L281" s="660"/>
      <c r="M281" s="660"/>
      <c r="N281" s="660"/>
    </row>
    <row r="282" spans="1:14" hidden="1" x14ac:dyDescent="0.2">
      <c r="A282" s="660"/>
      <c r="B282" s="660"/>
      <c r="C282" s="660"/>
      <c r="D282" s="660"/>
      <c r="E282" s="660"/>
      <c r="F282" s="660"/>
      <c r="G282" s="661"/>
      <c r="H282" s="660"/>
      <c r="I282" s="660"/>
      <c r="J282" s="660"/>
      <c r="K282" s="660"/>
      <c r="L282" s="660"/>
      <c r="M282" s="660"/>
      <c r="N282" s="660"/>
    </row>
    <row r="283" spans="1:14" hidden="1" x14ac:dyDescent="0.2"/>
    <row r="284" spans="1:14" hidden="1" x14ac:dyDescent="0.2"/>
  </sheetData>
  <sheetProtection sheet="1" objects="1" scenarios="1" selectLockedCells="1"/>
  <mergeCells count="40">
    <mergeCell ref="B7:C7"/>
    <mergeCell ref="B8:C8"/>
    <mergeCell ref="C10:F10"/>
    <mergeCell ref="C11:E11"/>
    <mergeCell ref="C12:E12"/>
    <mergeCell ref="B2:M2"/>
    <mergeCell ref="B5:M5"/>
    <mergeCell ref="B4:M4"/>
    <mergeCell ref="B6:C6"/>
    <mergeCell ref="L6:M6"/>
    <mergeCell ref="L7:M7"/>
    <mergeCell ref="L8:M8"/>
    <mergeCell ref="G30:L30"/>
    <mergeCell ref="G29:L29"/>
    <mergeCell ref="G28:L28"/>
    <mergeCell ref="B21:M21"/>
    <mergeCell ref="G31:L31"/>
    <mergeCell ref="B34:I34"/>
    <mergeCell ref="C31:E31"/>
    <mergeCell ref="C28:E28"/>
    <mergeCell ref="G11:L11"/>
    <mergeCell ref="G12:L12"/>
    <mergeCell ref="G25:L25"/>
    <mergeCell ref="G14:L14"/>
    <mergeCell ref="G15:L15"/>
    <mergeCell ref="B36:D36"/>
    <mergeCell ref="C25:E25"/>
    <mergeCell ref="C29:E29"/>
    <mergeCell ref="C30:E30"/>
    <mergeCell ref="B19:M19"/>
    <mergeCell ref="C14:E14"/>
    <mergeCell ref="C15:E15"/>
    <mergeCell ref="C16:E16"/>
    <mergeCell ref="C17:E17"/>
    <mergeCell ref="G26:L26"/>
    <mergeCell ref="G16:L16"/>
    <mergeCell ref="G17:L17"/>
    <mergeCell ref="C26:E26"/>
    <mergeCell ref="B22:M22"/>
    <mergeCell ref="C24:F24"/>
  </mergeCells>
  <hyperlinks>
    <hyperlink ref="J34" r:id="rId1" xr:uid="{00000000-0004-0000-0100-000000000000}"/>
  </hyperlinks>
  <printOptions horizontalCentered="1" gridLines="1"/>
  <pageMargins left="0" right="0" top="1" bottom="1" header="0.5" footer="0.5"/>
  <pageSetup orientation="landscape" r:id="rId2"/>
  <headerFooter alignWithMargins="0">
    <oddHeader>&amp;F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52C0DA"/>
  </sheetPr>
  <dimension ref="A1:AC147"/>
  <sheetViews>
    <sheetView showGridLines="0" showRuler="0" view="pageLayout" topLeftCell="A4" zoomScale="95" zoomScaleNormal="100" zoomScalePageLayoutView="95" workbookViewId="0">
      <selection activeCell="C22" sqref="C22:E22"/>
    </sheetView>
  </sheetViews>
  <sheetFormatPr defaultRowHeight="15" x14ac:dyDescent="0.25"/>
  <cols>
    <col min="1" max="1" width="2.7109375" style="6" customWidth="1"/>
    <col min="2" max="2" width="3.7109375" style="6" customWidth="1"/>
    <col min="3" max="3" width="8.7109375" style="6" customWidth="1"/>
    <col min="4" max="4" width="2.7109375" style="6" customWidth="1"/>
    <col min="5" max="5" width="8.7109375" style="6" customWidth="1"/>
    <col min="6" max="6" width="3.7109375" style="6" customWidth="1"/>
    <col min="7" max="7" width="8.7109375" style="6" customWidth="1"/>
    <col min="8" max="8" width="2.7109375" style="6" customWidth="1"/>
    <col min="9" max="9" width="8.7109375" style="6" customWidth="1"/>
    <col min="10" max="10" width="3.7109375" style="6" customWidth="1"/>
    <col min="11" max="11" width="8.7109375" style="6" customWidth="1"/>
    <col min="12" max="12" width="2.7109375" style="6" customWidth="1"/>
    <col min="13" max="13" width="8.7109375" style="6" customWidth="1"/>
    <col min="14" max="14" width="3.7109375" style="6" customWidth="1"/>
    <col min="15" max="16" width="9.7109375" style="6" customWidth="1"/>
    <col min="17" max="17" width="3.7109375" style="42" customWidth="1"/>
    <col min="18" max="19" width="8.7109375" style="6" customWidth="1"/>
    <col min="20" max="20" width="3.7109375" style="77" customWidth="1"/>
    <col min="21" max="21" width="2.7109375" style="6" customWidth="1"/>
    <col min="22" max="22" width="9.140625" style="6" customWidth="1"/>
    <col min="23" max="16384" width="9.140625" style="6"/>
  </cols>
  <sheetData>
    <row r="1" spans="1:29" ht="16.5" customHeight="1" x14ac:dyDescent="0.3">
      <c r="A1" s="5"/>
      <c r="B1" s="5"/>
      <c r="C1" s="474" t="s">
        <v>0</v>
      </c>
      <c r="D1" s="474"/>
      <c r="E1" s="474"/>
      <c r="F1" s="474"/>
      <c r="G1" s="474"/>
      <c r="H1" s="474"/>
      <c r="I1" s="474"/>
      <c r="J1" s="22"/>
      <c r="K1" s="22"/>
      <c r="L1" s="5"/>
      <c r="M1" s="5"/>
      <c r="N1" s="5"/>
      <c r="O1" s="5"/>
      <c r="P1" s="5"/>
      <c r="Q1" s="19"/>
      <c r="R1" s="5"/>
      <c r="S1" s="5"/>
      <c r="T1" s="62"/>
      <c r="U1" s="62"/>
      <c r="V1" s="78"/>
      <c r="W1" s="78"/>
      <c r="X1" s="78"/>
      <c r="Y1" s="78"/>
      <c r="Z1" s="78"/>
      <c r="AA1" s="78"/>
      <c r="AB1" s="73"/>
      <c r="AC1" s="46"/>
    </row>
    <row r="2" spans="1:29" s="29" customFormat="1" ht="15" customHeight="1" x14ac:dyDescent="0.25">
      <c r="A2" s="27"/>
      <c r="B2" s="27"/>
      <c r="C2" s="27" t="s">
        <v>32</v>
      </c>
      <c r="D2" s="56"/>
      <c r="E2" s="56"/>
      <c r="F2" s="56"/>
      <c r="G2" s="56"/>
      <c r="H2" s="56"/>
      <c r="I2" s="56"/>
      <c r="J2" s="56"/>
      <c r="K2" s="56"/>
      <c r="L2" s="56"/>
      <c r="M2" s="56"/>
      <c r="N2" s="56"/>
      <c r="O2" s="56"/>
      <c r="P2" s="56"/>
      <c r="Q2" s="57"/>
      <c r="R2" s="56"/>
      <c r="S2" s="56"/>
      <c r="T2" s="63"/>
      <c r="U2" s="64"/>
      <c r="V2" s="79"/>
      <c r="W2" s="79"/>
      <c r="X2" s="79"/>
      <c r="Y2" s="79"/>
      <c r="Z2" s="79"/>
      <c r="AA2" s="79"/>
      <c r="AB2" s="74"/>
      <c r="AC2" s="49"/>
    </row>
    <row r="3" spans="1:29" s="9" customFormat="1" ht="16.5" customHeight="1" x14ac:dyDescent="0.25">
      <c r="A3" s="96"/>
      <c r="B3" s="58"/>
      <c r="C3" s="53" t="s">
        <v>105</v>
      </c>
      <c r="D3" s="54"/>
      <c r="E3" s="54"/>
      <c r="F3" s="54"/>
      <c r="G3" s="54"/>
      <c r="H3" s="54"/>
      <c r="I3" s="54"/>
      <c r="J3" s="54"/>
      <c r="K3" s="54"/>
      <c r="L3" s="54"/>
      <c r="M3" s="54"/>
      <c r="N3" s="54"/>
      <c r="O3" s="54"/>
      <c r="P3" s="54"/>
      <c r="Q3" s="55"/>
      <c r="R3" s="54"/>
      <c r="S3" s="54"/>
      <c r="T3" s="65"/>
      <c r="U3" s="66"/>
      <c r="V3" s="80"/>
      <c r="W3" s="80"/>
      <c r="X3" s="80"/>
      <c r="Y3" s="80"/>
      <c r="Z3" s="80"/>
      <c r="AA3" s="80"/>
      <c r="AB3" s="75"/>
      <c r="AC3" s="47"/>
    </row>
    <row r="4" spans="1:29" ht="9" customHeight="1" x14ac:dyDescent="0.25">
      <c r="A4" s="61"/>
      <c r="B4" s="5"/>
      <c r="C4" s="10"/>
      <c r="D4" s="8"/>
      <c r="E4" s="8"/>
      <c r="F4" s="8"/>
      <c r="G4" s="8"/>
      <c r="H4" s="8"/>
      <c r="I4" s="8"/>
      <c r="J4" s="8"/>
      <c r="K4" s="8"/>
      <c r="L4" s="8"/>
      <c r="M4" s="8"/>
      <c r="N4" s="8"/>
      <c r="O4" s="8"/>
      <c r="P4" s="8"/>
      <c r="Q4" s="44"/>
      <c r="R4" s="8"/>
      <c r="S4" s="8"/>
      <c r="T4" s="67"/>
      <c r="U4" s="62"/>
      <c r="V4" s="78"/>
      <c r="W4" s="78"/>
      <c r="X4" s="78"/>
      <c r="Y4" s="78"/>
      <c r="Z4" s="78"/>
      <c r="AA4" s="78"/>
      <c r="AB4" s="73"/>
      <c r="AC4" s="46"/>
    </row>
    <row r="5" spans="1:29" s="29" customFormat="1" ht="15" customHeight="1" x14ac:dyDescent="0.25">
      <c r="A5" s="27"/>
      <c r="B5" s="27"/>
      <c r="C5" s="486" t="s">
        <v>34</v>
      </c>
      <c r="D5" s="486"/>
      <c r="E5" s="486"/>
      <c r="F5" s="95"/>
      <c r="G5" s="475" t="s">
        <v>4</v>
      </c>
      <c r="H5" s="475"/>
      <c r="I5" s="475"/>
      <c r="J5" s="27"/>
      <c r="K5" s="476" t="s">
        <v>1</v>
      </c>
      <c r="L5" s="476"/>
      <c r="M5" s="476"/>
      <c r="N5" s="27"/>
      <c r="O5" s="476" t="s">
        <v>2</v>
      </c>
      <c r="P5" s="476"/>
      <c r="Q5" s="50"/>
      <c r="R5" s="476" t="s">
        <v>3</v>
      </c>
      <c r="S5" s="476"/>
      <c r="T5" s="68"/>
      <c r="U5" s="64"/>
      <c r="V5" s="79"/>
      <c r="W5" s="79"/>
      <c r="X5" s="79"/>
      <c r="Y5" s="79"/>
      <c r="Z5" s="79"/>
      <c r="AA5" s="79"/>
      <c r="AB5" s="74"/>
      <c r="AC5" s="49"/>
    </row>
    <row r="6" spans="1:29" s="29" customFormat="1" ht="18" customHeight="1" x14ac:dyDescent="0.25">
      <c r="A6" s="27"/>
      <c r="B6" s="27"/>
      <c r="C6" s="483"/>
      <c r="D6" s="484"/>
      <c r="E6" s="485"/>
      <c r="F6" s="95"/>
      <c r="G6" s="483"/>
      <c r="H6" s="484"/>
      <c r="I6" s="485"/>
      <c r="J6" s="43" t="s">
        <v>6</v>
      </c>
      <c r="K6" s="488"/>
      <c r="L6" s="489"/>
      <c r="M6" s="490"/>
      <c r="N6" s="11" t="s">
        <v>5</v>
      </c>
      <c r="O6" s="472" t="str">
        <f>IF(K6=0,"",IF(AND(C6&gt;0,(C6&lt;((ROUND(W6*(1+K6), 2))*80)))=TRUE,(C6/80),ROUND(W6*(1+K6), 2)))</f>
        <v/>
      </c>
      <c r="P6" s="473"/>
      <c r="Q6" s="52"/>
      <c r="R6" s="472" t="str">
        <f>IF(K6=0,"",IF(AND(C6&gt;0,C6&lt;(O6*80))=TRUE,C6,O6*80))</f>
        <v/>
      </c>
      <c r="S6" s="473"/>
      <c r="T6" s="69"/>
      <c r="U6" s="27"/>
      <c r="V6" s="79"/>
      <c r="W6" s="81">
        <f>G6/80</f>
        <v>0</v>
      </c>
      <c r="X6" s="79"/>
      <c r="Y6" s="79"/>
      <c r="Z6" s="79"/>
      <c r="AA6" s="79"/>
      <c r="AB6" s="74"/>
      <c r="AC6" s="49"/>
    </row>
    <row r="7" spans="1:29" ht="9" customHeight="1" x14ac:dyDescent="0.5">
      <c r="A7" s="5"/>
      <c r="B7" s="5"/>
      <c r="C7" s="5"/>
      <c r="D7" s="5"/>
      <c r="E7" s="5"/>
      <c r="F7" s="51"/>
      <c r="G7" s="5"/>
      <c r="H7" s="5"/>
      <c r="I7" s="5"/>
      <c r="J7" s="5"/>
      <c r="K7" s="5"/>
      <c r="L7" s="5"/>
      <c r="M7" s="5"/>
      <c r="N7" s="5"/>
      <c r="O7" s="5"/>
      <c r="P7" s="5"/>
      <c r="Q7" s="19"/>
      <c r="R7" s="5"/>
      <c r="S7" s="5"/>
      <c r="T7" s="62"/>
      <c r="U7" s="62"/>
      <c r="V7" s="78"/>
      <c r="W7" s="78"/>
      <c r="X7" s="78"/>
      <c r="Y7" s="78"/>
      <c r="Z7" s="78"/>
      <c r="AA7" s="78"/>
      <c r="AB7" s="73"/>
      <c r="AC7" s="46"/>
    </row>
    <row r="8" spans="1:29" ht="15" customHeight="1" x14ac:dyDescent="0.25">
      <c r="A8" s="5"/>
      <c r="B8" s="5"/>
      <c r="C8" s="478" t="s">
        <v>13</v>
      </c>
      <c r="D8" s="478"/>
      <c r="E8" s="478"/>
      <c r="F8" s="478"/>
      <c r="G8" s="478"/>
      <c r="H8" s="478"/>
      <c r="I8" s="478"/>
      <c r="J8" s="5"/>
      <c r="K8" s="5"/>
      <c r="L8" s="5"/>
      <c r="M8" s="5"/>
      <c r="N8" s="5"/>
      <c r="O8" s="5"/>
      <c r="P8" s="5"/>
      <c r="Q8" s="19"/>
      <c r="R8" s="5"/>
      <c r="S8" s="5"/>
      <c r="T8" s="62"/>
      <c r="U8" s="62"/>
      <c r="V8" s="78"/>
      <c r="W8" s="78"/>
      <c r="X8" s="78"/>
      <c r="Y8" s="78"/>
      <c r="Z8" s="78"/>
      <c r="AA8" s="78"/>
      <c r="AB8" s="73"/>
      <c r="AC8" s="46"/>
    </row>
    <row r="9" spans="1:29" ht="16.5" customHeight="1" x14ac:dyDescent="0.25">
      <c r="A9" s="5"/>
      <c r="B9" s="5"/>
      <c r="C9" s="479" t="s">
        <v>3</v>
      </c>
      <c r="D9" s="479"/>
      <c r="E9" s="479"/>
      <c r="F9" s="5"/>
      <c r="G9" s="479" t="s">
        <v>16</v>
      </c>
      <c r="H9" s="479"/>
      <c r="I9" s="479"/>
      <c r="J9" s="5"/>
      <c r="K9" s="464" t="s">
        <v>20</v>
      </c>
      <c r="L9" s="464"/>
      <c r="M9" s="464"/>
      <c r="N9" s="5"/>
      <c r="O9" s="464" t="s">
        <v>14</v>
      </c>
      <c r="P9" s="464"/>
      <c r="Q9" s="19"/>
      <c r="R9" s="479" t="s">
        <v>22</v>
      </c>
      <c r="S9" s="479"/>
      <c r="T9" s="62"/>
      <c r="U9" s="62"/>
      <c r="V9" s="78"/>
      <c r="W9" s="78"/>
      <c r="X9" s="78"/>
      <c r="Y9" s="78"/>
      <c r="Z9" s="78"/>
      <c r="AA9" s="78"/>
      <c r="AB9" s="73"/>
      <c r="AC9" s="46"/>
    </row>
    <row r="10" spans="1:29" ht="18" customHeight="1" x14ac:dyDescent="0.25">
      <c r="A10" s="5"/>
      <c r="B10" s="12"/>
      <c r="C10" s="466" t="str">
        <f>R6</f>
        <v/>
      </c>
      <c r="D10" s="467"/>
      <c r="E10" s="468"/>
      <c r="F10" s="13" t="s">
        <v>15</v>
      </c>
      <c r="G10" s="472">
        <f>G6</f>
        <v>0</v>
      </c>
      <c r="H10" s="493"/>
      <c r="I10" s="473"/>
      <c r="J10" s="13" t="s">
        <v>5</v>
      </c>
      <c r="K10" s="472" t="str">
        <f>IF(C10="","",C10-G10)</f>
        <v/>
      </c>
      <c r="L10" s="493"/>
      <c r="M10" s="473"/>
      <c r="N10" s="13" t="s">
        <v>6</v>
      </c>
      <c r="O10" s="491"/>
      <c r="P10" s="492"/>
      <c r="Q10" s="14" t="s">
        <v>5</v>
      </c>
      <c r="R10" s="472" t="str">
        <f>IF(O10=0,"",K10*O10)</f>
        <v/>
      </c>
      <c r="S10" s="477"/>
      <c r="T10" s="62"/>
      <c r="U10" s="62"/>
      <c r="V10" s="78"/>
      <c r="W10" s="78"/>
      <c r="X10" s="78"/>
      <c r="Y10" s="78"/>
      <c r="Z10" s="78"/>
      <c r="AA10" s="78"/>
      <c r="AB10" s="73"/>
      <c r="AC10" s="46"/>
    </row>
    <row r="11" spans="1:29" ht="13.5" customHeight="1" x14ac:dyDescent="0.25">
      <c r="A11" s="5"/>
      <c r="B11" s="39"/>
      <c r="C11" s="15"/>
      <c r="E11" s="16"/>
      <c r="F11" s="17"/>
      <c r="G11" s="18"/>
      <c r="H11" s="18"/>
      <c r="I11" s="18"/>
      <c r="J11" s="17"/>
      <c r="K11" s="18"/>
      <c r="L11" s="18"/>
      <c r="M11" s="18"/>
      <c r="N11" s="17"/>
      <c r="O11" s="487" t="s">
        <v>17</v>
      </c>
      <c r="P11" s="487"/>
      <c r="Q11" s="19"/>
      <c r="R11" s="5"/>
      <c r="S11" s="5"/>
      <c r="T11" s="62"/>
      <c r="U11" s="62"/>
      <c r="V11" s="78"/>
      <c r="W11" s="78"/>
      <c r="X11" s="78"/>
      <c r="Y11" s="78"/>
      <c r="Z11" s="78"/>
      <c r="AA11" s="78"/>
      <c r="AB11" s="73"/>
      <c r="AC11" s="46"/>
    </row>
    <row r="12" spans="1:29" x14ac:dyDescent="0.25">
      <c r="A12" s="5"/>
      <c r="B12" s="12"/>
      <c r="C12" s="480" t="s">
        <v>2</v>
      </c>
      <c r="D12" s="480"/>
      <c r="E12" s="480"/>
      <c r="F12" s="5"/>
      <c r="G12" s="446" t="s">
        <v>18</v>
      </c>
      <c r="H12" s="446"/>
      <c r="I12" s="446"/>
      <c r="J12" s="5"/>
      <c r="K12" s="446" t="s">
        <v>19</v>
      </c>
      <c r="L12" s="446"/>
      <c r="M12" s="446"/>
      <c r="N12" s="5"/>
      <c r="O12" s="446" t="s">
        <v>21</v>
      </c>
      <c r="P12" s="446"/>
      <c r="Q12" s="19"/>
      <c r="R12" s="479" t="s">
        <v>22</v>
      </c>
      <c r="S12" s="479"/>
      <c r="T12" s="62"/>
      <c r="U12" s="62"/>
      <c r="V12" s="78"/>
      <c r="W12" s="78"/>
      <c r="X12" s="78"/>
      <c r="Y12" s="78"/>
      <c r="Z12" s="78"/>
      <c r="AA12" s="78"/>
      <c r="AB12" s="73"/>
      <c r="AC12" s="46"/>
    </row>
    <row r="13" spans="1:29" ht="18" customHeight="1" x14ac:dyDescent="0.25">
      <c r="A13" s="5"/>
      <c r="B13" s="12"/>
      <c r="C13" s="466" t="str">
        <f>O6</f>
        <v/>
      </c>
      <c r="D13" s="467"/>
      <c r="E13" s="468"/>
      <c r="F13" s="19" t="s">
        <v>15</v>
      </c>
      <c r="G13" s="466">
        <f>W6</f>
        <v>0</v>
      </c>
      <c r="H13" s="467"/>
      <c r="I13" s="469"/>
      <c r="J13" s="19" t="s">
        <v>5</v>
      </c>
      <c r="K13" s="466" t="str">
        <f>IF(C13="","",C13-G13)</f>
        <v/>
      </c>
      <c r="L13" s="467"/>
      <c r="M13" s="469"/>
      <c r="N13" s="19" t="s">
        <v>6</v>
      </c>
      <c r="O13" s="470"/>
      <c r="P13" s="471"/>
      <c r="Q13" s="14" t="s">
        <v>5</v>
      </c>
      <c r="R13" s="472" t="str">
        <f>IF(O13=0,"",K13*O13)</f>
        <v/>
      </c>
      <c r="S13" s="477"/>
      <c r="T13" s="62"/>
      <c r="U13" s="62"/>
      <c r="V13" s="78"/>
      <c r="W13" s="78"/>
      <c r="X13" s="78"/>
      <c r="Y13" s="78"/>
      <c r="Z13" s="78"/>
      <c r="AA13" s="78"/>
      <c r="AB13" s="73"/>
      <c r="AC13" s="46"/>
    </row>
    <row r="14" spans="1:29" ht="10.5" customHeight="1" thickBot="1" x14ac:dyDescent="0.3">
      <c r="A14" s="20"/>
      <c r="B14" s="20"/>
      <c r="C14" s="20"/>
      <c r="D14" s="20"/>
      <c r="E14" s="20"/>
      <c r="F14" s="20"/>
      <c r="G14" s="20"/>
      <c r="H14" s="20"/>
      <c r="I14" s="20"/>
      <c r="J14" s="20"/>
      <c r="K14" s="20"/>
      <c r="L14" s="20"/>
      <c r="M14" s="20"/>
      <c r="N14" s="20"/>
      <c r="O14" s="20"/>
      <c r="P14" s="20"/>
      <c r="Q14" s="45"/>
      <c r="R14" s="20"/>
      <c r="S14" s="20"/>
      <c r="T14" s="70"/>
      <c r="U14" s="62"/>
      <c r="V14" s="78"/>
      <c r="W14" s="78"/>
      <c r="X14" s="78"/>
      <c r="Y14" s="78"/>
      <c r="Z14" s="78"/>
      <c r="AA14" s="78"/>
      <c r="AB14" s="73"/>
      <c r="AC14" s="46"/>
    </row>
    <row r="15" spans="1:29" ht="10.5" customHeight="1" thickTop="1" x14ac:dyDescent="0.25">
      <c r="A15" s="5"/>
      <c r="B15" s="5"/>
      <c r="C15" s="5"/>
      <c r="D15" s="5"/>
      <c r="E15" s="5"/>
      <c r="F15" s="5"/>
      <c r="G15" s="5"/>
      <c r="H15" s="5"/>
      <c r="I15" s="5"/>
      <c r="J15" s="5"/>
      <c r="K15" s="5"/>
      <c r="L15" s="5"/>
      <c r="M15" s="5"/>
      <c r="N15" s="5"/>
      <c r="O15" s="5"/>
      <c r="P15" s="5"/>
      <c r="Q15" s="19"/>
      <c r="R15" s="5"/>
      <c r="S15" s="5"/>
      <c r="T15" s="62"/>
      <c r="U15" s="62"/>
      <c r="V15" s="78"/>
      <c r="W15" s="78"/>
      <c r="X15" s="78"/>
      <c r="Y15" s="78"/>
      <c r="Z15" s="78"/>
      <c r="AA15" s="78"/>
      <c r="AB15" s="73"/>
      <c r="AC15" s="46"/>
    </row>
    <row r="16" spans="1:29" ht="16.5" customHeight="1" x14ac:dyDescent="0.3">
      <c r="A16" s="5"/>
      <c r="B16" s="5"/>
      <c r="C16" s="21" t="s">
        <v>33</v>
      </c>
      <c r="D16" s="22"/>
      <c r="E16" s="22"/>
      <c r="F16" s="22"/>
      <c r="G16" s="22"/>
      <c r="H16" s="22"/>
      <c r="I16" s="22"/>
      <c r="J16" s="22"/>
      <c r="K16" s="22"/>
      <c r="L16" s="5"/>
      <c r="M16" s="5"/>
      <c r="N16" s="5"/>
      <c r="O16" s="5"/>
      <c r="P16" s="5"/>
      <c r="Q16" s="19"/>
      <c r="R16" s="5"/>
      <c r="S16" s="5"/>
      <c r="T16" s="62"/>
      <c r="U16" s="62"/>
      <c r="V16" s="78"/>
      <c r="W16" s="78"/>
      <c r="X16" s="78"/>
      <c r="Y16" s="78"/>
      <c r="Z16" s="78"/>
      <c r="AA16" s="78"/>
      <c r="AB16" s="73"/>
      <c r="AC16" s="46"/>
    </row>
    <row r="17" spans="1:29" s="29" customFormat="1" x14ac:dyDescent="0.25">
      <c r="A17" s="27"/>
      <c r="B17" s="27"/>
      <c r="C17" s="481" t="s">
        <v>106</v>
      </c>
      <c r="D17" s="481"/>
      <c r="E17" s="481"/>
      <c r="F17" s="481"/>
      <c r="G17" s="481"/>
      <c r="H17" s="481"/>
      <c r="I17" s="481"/>
      <c r="J17" s="481"/>
      <c r="K17" s="481"/>
      <c r="L17" s="481"/>
      <c r="M17" s="481"/>
      <c r="N17" s="481"/>
      <c r="O17" s="481"/>
      <c r="P17" s="481"/>
      <c r="Q17" s="481"/>
      <c r="R17" s="481"/>
      <c r="S17" s="481"/>
      <c r="T17" s="64"/>
      <c r="U17" s="64"/>
      <c r="V17" s="79"/>
      <c r="W17" s="79"/>
      <c r="X17" s="79"/>
      <c r="Y17" s="79"/>
      <c r="Z17" s="79"/>
      <c r="AA17" s="79"/>
      <c r="AB17" s="74"/>
      <c r="AC17" s="49"/>
    </row>
    <row r="18" spans="1:29" s="9" customFormat="1" ht="16.5" customHeight="1" x14ac:dyDescent="0.25">
      <c r="A18" s="7"/>
      <c r="B18" s="58"/>
      <c r="C18" s="482"/>
      <c r="D18" s="482"/>
      <c r="E18" s="482"/>
      <c r="F18" s="482"/>
      <c r="G18" s="482"/>
      <c r="H18" s="482"/>
      <c r="I18" s="482"/>
      <c r="J18" s="482"/>
      <c r="K18" s="482"/>
      <c r="L18" s="482"/>
      <c r="M18" s="482"/>
      <c r="N18" s="482"/>
      <c r="O18" s="482"/>
      <c r="P18" s="482"/>
      <c r="Q18" s="482"/>
      <c r="R18" s="482"/>
      <c r="S18" s="482"/>
      <c r="T18" s="71"/>
      <c r="U18" s="66"/>
      <c r="V18" s="80"/>
      <c r="W18" s="80"/>
      <c r="X18" s="80"/>
      <c r="Y18" s="80"/>
      <c r="Z18" s="80"/>
      <c r="AA18" s="80"/>
      <c r="AB18" s="75"/>
      <c r="AC18" s="47"/>
    </row>
    <row r="19" spans="1:29" ht="9" customHeight="1" x14ac:dyDescent="0.25">
      <c r="A19" s="5"/>
      <c r="B19" s="5"/>
      <c r="C19" s="5"/>
      <c r="D19" s="5"/>
      <c r="E19" s="5"/>
      <c r="F19" s="5"/>
      <c r="G19" s="5"/>
      <c r="H19" s="5"/>
      <c r="I19" s="5"/>
      <c r="J19" s="5"/>
      <c r="K19" s="5"/>
      <c r="L19" s="5"/>
      <c r="M19" s="5"/>
      <c r="N19" s="5"/>
      <c r="O19" s="5"/>
      <c r="P19" s="5"/>
      <c r="Q19" s="19"/>
      <c r="R19" s="5"/>
      <c r="S19" s="5"/>
      <c r="T19" s="62"/>
      <c r="U19" s="62"/>
      <c r="V19" s="78"/>
      <c r="W19" s="78"/>
      <c r="X19" s="78"/>
      <c r="Y19" s="78"/>
      <c r="Z19" s="78"/>
      <c r="AA19" s="78"/>
      <c r="AB19" s="73"/>
      <c r="AC19" s="46"/>
    </row>
    <row r="20" spans="1:29" ht="18" customHeight="1" x14ac:dyDescent="0.25">
      <c r="A20" s="5"/>
      <c r="B20" s="5"/>
      <c r="C20" s="59" t="s">
        <v>35</v>
      </c>
      <c r="D20" s="59"/>
      <c r="E20" s="60"/>
      <c r="F20" s="61"/>
      <c r="G20" s="453"/>
      <c r="H20" s="454"/>
      <c r="I20" s="455"/>
      <c r="J20" s="27" t="s">
        <v>87</v>
      </c>
      <c r="L20" s="5"/>
      <c r="M20" s="5"/>
      <c r="N20" s="5"/>
      <c r="O20" s="5"/>
      <c r="P20" s="5"/>
      <c r="Q20" s="19"/>
      <c r="R20" s="5"/>
      <c r="S20" s="5"/>
      <c r="T20" s="62"/>
      <c r="U20" s="62"/>
      <c r="V20" s="78"/>
      <c r="W20" s="79"/>
      <c r="X20" s="79"/>
      <c r="Y20" s="85" t="s">
        <v>36</v>
      </c>
      <c r="Z20" s="79"/>
      <c r="AA20" s="79"/>
      <c r="AB20" s="73"/>
      <c r="AC20" s="46"/>
    </row>
    <row r="21" spans="1:29" s="36" customFormat="1" ht="18" customHeight="1" x14ac:dyDescent="0.25">
      <c r="A21" s="35"/>
      <c r="B21" s="35"/>
      <c r="C21" s="446" t="s">
        <v>7</v>
      </c>
      <c r="D21" s="446"/>
      <c r="E21" s="446"/>
      <c r="F21" s="35"/>
      <c r="G21" s="446" t="s">
        <v>8</v>
      </c>
      <c r="H21" s="446"/>
      <c r="I21" s="446"/>
      <c r="J21" s="35"/>
      <c r="K21" s="446" t="s">
        <v>9</v>
      </c>
      <c r="L21" s="446"/>
      <c r="M21" s="446"/>
      <c r="N21" s="35"/>
      <c r="O21" s="446" t="s">
        <v>1</v>
      </c>
      <c r="P21" s="446"/>
      <c r="Q21" s="19"/>
      <c r="R21" s="446" t="s">
        <v>10</v>
      </c>
      <c r="S21" s="446"/>
      <c r="T21" s="72"/>
      <c r="U21" s="72"/>
      <c r="V21" s="82"/>
      <c r="W21" s="79"/>
      <c r="X21" s="79"/>
      <c r="Y21" s="86">
        <f>IF(G22="ATB",(ROUND(Y22/(1+O22),2)),Y22)</f>
        <v>0</v>
      </c>
      <c r="Z21" s="87" t="s">
        <v>38</v>
      </c>
      <c r="AA21" s="88">
        <f>C22</f>
        <v>43714</v>
      </c>
      <c r="AB21" s="76"/>
      <c r="AC21" s="48"/>
    </row>
    <row r="22" spans="1:29" ht="18" customHeight="1" x14ac:dyDescent="0.25">
      <c r="A22" s="5"/>
      <c r="B22" s="5"/>
      <c r="C22" s="461">
        <v>43714</v>
      </c>
      <c r="D22" s="462"/>
      <c r="E22" s="463"/>
      <c r="F22" s="5"/>
      <c r="G22" s="456" t="s">
        <v>134</v>
      </c>
      <c r="H22" s="457"/>
      <c r="I22" s="458"/>
      <c r="J22" s="5"/>
      <c r="K22" s="453">
        <v>2020.8</v>
      </c>
      <c r="L22" s="454"/>
      <c r="M22" s="455"/>
      <c r="N22" s="23" t="s">
        <v>6</v>
      </c>
      <c r="O22" s="459">
        <v>0.03</v>
      </c>
      <c r="P22" s="460"/>
      <c r="Q22" s="23" t="s">
        <v>5</v>
      </c>
      <c r="R22" s="444">
        <f>IF(O22=0,"",IF(AND(O22&gt;0,G20=0)=TRUE,X22*80,IF(Y22&lt;X22,Y22*80,X22*80)))</f>
        <v>2081.6</v>
      </c>
      <c r="S22" s="445"/>
      <c r="T22" s="62"/>
      <c r="U22" s="5"/>
      <c r="V22" s="78"/>
      <c r="W22" s="89">
        <f>K22/80</f>
        <v>25.259999999999998</v>
      </c>
      <c r="X22" s="89">
        <f>ROUND(W22*(1+O22),2)</f>
        <v>26.02</v>
      </c>
      <c r="Y22" s="86">
        <f>IF(G24="ATB",(ROUND(Y24/(1+O24),2)),Y24)</f>
        <v>0</v>
      </c>
      <c r="Z22" s="87" t="s">
        <v>39</v>
      </c>
      <c r="AA22" s="88">
        <f>C22</f>
        <v>43714</v>
      </c>
      <c r="AB22" s="73"/>
      <c r="AC22" s="46"/>
    </row>
    <row r="23" spans="1:29" ht="6" customHeight="1" x14ac:dyDescent="0.25">
      <c r="A23" s="5"/>
      <c r="B23" s="5"/>
      <c r="F23" s="5"/>
      <c r="J23" s="5"/>
      <c r="N23" s="5"/>
      <c r="Q23" s="19"/>
      <c r="R23" s="5"/>
      <c r="S23" s="5"/>
      <c r="T23" s="62"/>
      <c r="U23" s="62"/>
      <c r="V23" s="78"/>
      <c r="W23" s="90"/>
      <c r="X23" s="90"/>
      <c r="Y23" s="86"/>
      <c r="Z23" s="79"/>
      <c r="AA23" s="79"/>
      <c r="AB23" s="73"/>
      <c r="AC23" s="46"/>
    </row>
    <row r="24" spans="1:29" ht="18" customHeight="1" x14ac:dyDescent="0.25">
      <c r="A24" s="5"/>
      <c r="B24" s="5"/>
      <c r="C24" s="461">
        <v>44008</v>
      </c>
      <c r="D24" s="462"/>
      <c r="E24" s="463"/>
      <c r="F24" s="5"/>
      <c r="G24" s="456" t="s">
        <v>133</v>
      </c>
      <c r="H24" s="457"/>
      <c r="I24" s="458"/>
      <c r="J24" s="5"/>
      <c r="K24" s="453">
        <v>2063.1999999999998</v>
      </c>
      <c r="L24" s="454"/>
      <c r="M24" s="455"/>
      <c r="N24" s="23" t="s">
        <v>6</v>
      </c>
      <c r="O24" s="459">
        <v>2.1000000000000001E-2</v>
      </c>
      <c r="P24" s="460"/>
      <c r="Q24" s="23" t="s">
        <v>5</v>
      </c>
      <c r="R24" s="444">
        <f>IF(O24=0,"",IF(AND(O24&gt;0,G20=0)=TRUE,X24*80,IF(Y24&lt;X24,Y24*80,X24*80)))</f>
        <v>2125.6</v>
      </c>
      <c r="S24" s="445"/>
      <c r="T24" s="62"/>
      <c r="U24" s="62"/>
      <c r="V24" s="78"/>
      <c r="W24" s="90"/>
      <c r="X24" s="89">
        <f>ROUND(X22*(1+O24),2)</f>
        <v>26.57</v>
      </c>
      <c r="Y24" s="86">
        <f>IF(G26="ATB",(ROUND(Y26/(1+O26),2)),Y26)</f>
        <v>0</v>
      </c>
      <c r="Z24" s="87" t="s">
        <v>39</v>
      </c>
      <c r="AA24" s="88">
        <f>C24</f>
        <v>44008</v>
      </c>
      <c r="AB24" s="73"/>
      <c r="AC24" s="46"/>
    </row>
    <row r="25" spans="1:29" ht="6" customHeight="1" x14ac:dyDescent="0.25">
      <c r="A25" s="5"/>
      <c r="B25" s="5"/>
      <c r="F25" s="5"/>
      <c r="J25" s="5"/>
      <c r="N25" s="5"/>
      <c r="Q25" s="19"/>
      <c r="R25" s="5"/>
      <c r="S25" s="5"/>
      <c r="T25" s="62"/>
      <c r="U25" s="62"/>
      <c r="V25" s="78"/>
      <c r="W25" s="90"/>
      <c r="X25" s="90"/>
      <c r="Y25" s="86"/>
      <c r="Z25" s="79"/>
      <c r="AA25" s="79"/>
      <c r="AB25" s="73"/>
      <c r="AC25" s="46"/>
    </row>
    <row r="26" spans="1:29" ht="18" customHeight="1" x14ac:dyDescent="0.25">
      <c r="A26" s="5"/>
      <c r="B26" s="5"/>
      <c r="C26" s="461">
        <v>44078</v>
      </c>
      <c r="D26" s="462"/>
      <c r="E26" s="463"/>
      <c r="F26" s="5"/>
      <c r="G26" s="456" t="s">
        <v>134</v>
      </c>
      <c r="H26" s="457"/>
      <c r="I26" s="458"/>
      <c r="J26" s="5"/>
      <c r="K26" s="453">
        <v>2063.1999999999998</v>
      </c>
      <c r="L26" s="454"/>
      <c r="M26" s="455"/>
      <c r="N26" s="23" t="s">
        <v>6</v>
      </c>
      <c r="O26" s="459">
        <v>0.03</v>
      </c>
      <c r="P26" s="460"/>
      <c r="Q26" s="23" t="s">
        <v>5</v>
      </c>
      <c r="R26" s="444">
        <f>IF(O26=0,"",IF(AND(O26&gt;0,G20=0)=TRUE,X26*80,IF(Y26&lt;X26,Y26*80,X26*80)))</f>
        <v>2189.6</v>
      </c>
      <c r="S26" s="445"/>
      <c r="T26" s="62"/>
      <c r="U26" s="62"/>
      <c r="V26" s="78"/>
      <c r="W26" s="90"/>
      <c r="X26" s="89">
        <f>ROUND(X24*(1+O26),2)</f>
        <v>27.37</v>
      </c>
      <c r="Y26" s="86">
        <f>IF(G28="ATB",(ROUND(Y28/(1+O28),2)),Y28)</f>
        <v>0</v>
      </c>
      <c r="Z26" s="87" t="s">
        <v>40</v>
      </c>
      <c r="AA26" s="88">
        <f>C26</f>
        <v>44078</v>
      </c>
      <c r="AB26" s="73"/>
      <c r="AC26" s="46"/>
    </row>
    <row r="27" spans="1:29" ht="6" customHeight="1" x14ac:dyDescent="0.25">
      <c r="A27" s="5"/>
      <c r="B27" s="5"/>
      <c r="F27" s="5"/>
      <c r="J27" s="5"/>
      <c r="N27" s="5"/>
      <c r="Q27" s="19"/>
      <c r="R27" s="5"/>
      <c r="S27" s="5"/>
      <c r="T27" s="62"/>
      <c r="U27" s="62"/>
      <c r="V27" s="78"/>
      <c r="W27" s="90"/>
      <c r="X27" s="90"/>
      <c r="Y27" s="86"/>
      <c r="Z27" s="79"/>
      <c r="AA27" s="79"/>
      <c r="AB27" s="73"/>
      <c r="AC27" s="46"/>
    </row>
    <row r="28" spans="1:29" ht="18" customHeight="1" x14ac:dyDescent="0.25">
      <c r="A28" s="5"/>
      <c r="B28" s="5"/>
      <c r="C28" s="461"/>
      <c r="D28" s="462"/>
      <c r="E28" s="463"/>
      <c r="F28" s="5"/>
      <c r="G28" s="456"/>
      <c r="H28" s="457"/>
      <c r="I28" s="458"/>
      <c r="J28" s="5"/>
      <c r="K28" s="453"/>
      <c r="L28" s="454"/>
      <c r="M28" s="455"/>
      <c r="N28" s="23" t="s">
        <v>6</v>
      </c>
      <c r="O28" s="459"/>
      <c r="P28" s="460"/>
      <c r="Q28" s="23" t="s">
        <v>5</v>
      </c>
      <c r="R28" s="444" t="str">
        <f>IF(O28=0,"",IF(AND(O28&gt;0,G20=0)=TRUE,X28*80,IF(Y28&lt;X28,Y28*80,X28*80)))</f>
        <v/>
      </c>
      <c r="S28" s="445"/>
      <c r="T28" s="62"/>
      <c r="U28" s="62"/>
      <c r="V28" s="78"/>
      <c r="W28" s="90"/>
      <c r="X28" s="89">
        <f>ROUND(X26*(1+O28),2)</f>
        <v>27.37</v>
      </c>
      <c r="Y28" s="86">
        <f>G20/80</f>
        <v>0</v>
      </c>
      <c r="Z28" s="91" t="s">
        <v>37</v>
      </c>
      <c r="AA28" s="79"/>
      <c r="AB28" s="73"/>
      <c r="AC28" s="46"/>
    </row>
    <row r="29" spans="1:29" ht="9" customHeight="1" x14ac:dyDescent="0.25">
      <c r="A29" s="5"/>
      <c r="B29" s="5"/>
      <c r="C29" s="5"/>
      <c r="D29" s="5"/>
      <c r="E29" s="5"/>
      <c r="F29" s="5"/>
      <c r="G29" s="5"/>
      <c r="H29" s="5"/>
      <c r="I29" s="5"/>
      <c r="J29" s="5"/>
      <c r="K29" s="5"/>
      <c r="L29" s="5"/>
      <c r="M29" s="5"/>
      <c r="N29" s="5"/>
      <c r="O29" s="5"/>
      <c r="P29" s="5"/>
      <c r="Q29" s="19"/>
      <c r="R29" s="5"/>
      <c r="S29" s="5"/>
      <c r="T29" s="62"/>
      <c r="U29" s="62"/>
      <c r="V29" s="78"/>
      <c r="W29" s="78"/>
      <c r="X29" s="78"/>
      <c r="Y29" s="83"/>
      <c r="Z29" s="78"/>
      <c r="AA29" s="78"/>
      <c r="AB29" s="73"/>
      <c r="AC29" s="46"/>
    </row>
    <row r="30" spans="1:29" ht="15" customHeight="1" x14ac:dyDescent="0.25">
      <c r="A30" s="5"/>
      <c r="B30" s="5"/>
      <c r="C30" s="465" t="s">
        <v>23</v>
      </c>
      <c r="D30" s="465"/>
      <c r="E30" s="465"/>
      <c r="F30" s="465"/>
      <c r="G30" s="465"/>
      <c r="H30" s="465"/>
      <c r="I30" s="465"/>
      <c r="J30" s="5"/>
      <c r="K30" s="5"/>
      <c r="L30" s="5"/>
      <c r="M30" s="5"/>
      <c r="N30" s="5"/>
      <c r="O30" s="5"/>
      <c r="P30" s="5"/>
      <c r="Q30" s="19"/>
      <c r="R30" s="5"/>
      <c r="S30" s="5"/>
      <c r="T30" s="62"/>
      <c r="U30" s="62"/>
      <c r="V30" s="78"/>
      <c r="W30" s="78"/>
      <c r="X30" s="78"/>
      <c r="Y30" s="78"/>
      <c r="Z30" s="78"/>
      <c r="AA30" s="78"/>
      <c r="AB30" s="73"/>
      <c r="AC30" s="46"/>
    </row>
    <row r="31" spans="1:29" ht="16.5" customHeight="1" x14ac:dyDescent="0.25">
      <c r="A31" s="5"/>
      <c r="B31" s="5"/>
      <c r="C31" s="5"/>
      <c r="D31" s="5"/>
      <c r="E31" s="5"/>
      <c r="F31" s="5"/>
      <c r="G31" s="446" t="s">
        <v>28</v>
      </c>
      <c r="H31" s="446"/>
      <c r="I31" s="446"/>
      <c r="J31" s="5"/>
      <c r="K31" s="446" t="s">
        <v>31</v>
      </c>
      <c r="L31" s="446"/>
      <c r="M31" s="446"/>
      <c r="N31" s="5"/>
      <c r="O31" s="5"/>
      <c r="P31" s="5"/>
      <c r="Q31" s="19"/>
      <c r="R31" s="5"/>
      <c r="S31" s="5"/>
      <c r="T31" s="62"/>
      <c r="U31" s="62"/>
      <c r="V31" s="78"/>
      <c r="W31" s="78"/>
      <c r="X31" s="78"/>
      <c r="Y31" s="78"/>
      <c r="Z31" s="78"/>
      <c r="AA31" s="78"/>
      <c r="AB31" s="73"/>
      <c r="AC31" s="46"/>
    </row>
    <row r="32" spans="1:29" ht="12" customHeight="1" x14ac:dyDescent="0.25">
      <c r="A32" s="5"/>
      <c r="B32" s="5"/>
      <c r="C32" s="464" t="s">
        <v>24</v>
      </c>
      <c r="D32" s="464"/>
      <c r="E32" s="464"/>
      <c r="F32" s="5"/>
      <c r="G32" s="24" t="s">
        <v>26</v>
      </c>
      <c r="H32" s="25"/>
      <c r="I32" s="24" t="s">
        <v>27</v>
      </c>
      <c r="J32" s="5"/>
      <c r="K32" s="24" t="s">
        <v>30</v>
      </c>
      <c r="L32" s="24" t="s">
        <v>17</v>
      </c>
      <c r="M32" s="24" t="s">
        <v>29</v>
      </c>
      <c r="N32" s="5"/>
      <c r="O32" s="446" t="s">
        <v>22</v>
      </c>
      <c r="P32" s="446"/>
      <c r="Q32" s="19"/>
      <c r="R32" s="446" t="s">
        <v>25</v>
      </c>
      <c r="S32" s="446"/>
      <c r="T32" s="62"/>
      <c r="U32" s="62"/>
      <c r="V32" s="78"/>
      <c r="W32" s="78"/>
      <c r="X32" s="78"/>
      <c r="Y32" s="78"/>
      <c r="Z32" s="78"/>
      <c r="AA32" s="78"/>
      <c r="AB32" s="73"/>
      <c r="AC32" s="46"/>
    </row>
    <row r="33" spans="1:29" ht="6" customHeight="1" x14ac:dyDescent="0.25">
      <c r="A33" s="5"/>
      <c r="B33" s="5"/>
      <c r="C33" s="26"/>
      <c r="D33" s="26"/>
      <c r="E33" s="26"/>
      <c r="F33" s="5"/>
      <c r="G33" s="24"/>
      <c r="H33" s="24"/>
      <c r="I33" s="24"/>
      <c r="J33" s="5"/>
      <c r="K33" s="24"/>
      <c r="L33" s="24"/>
      <c r="M33" s="24"/>
      <c r="N33" s="5"/>
      <c r="O33" s="24"/>
      <c r="P33" s="24"/>
      <c r="Q33" s="19"/>
      <c r="R33" s="5"/>
      <c r="S33" s="5"/>
      <c r="T33" s="62"/>
      <c r="U33" s="62"/>
      <c r="V33" s="78"/>
      <c r="W33" s="78"/>
      <c r="X33" s="78"/>
      <c r="Y33" s="78"/>
      <c r="Z33" s="78"/>
      <c r="AA33" s="78"/>
      <c r="AB33" s="73"/>
      <c r="AC33" s="46"/>
    </row>
    <row r="34" spans="1:29" s="29" customFormat="1" ht="18" customHeight="1" x14ac:dyDescent="0.25">
      <c r="A34" s="27"/>
      <c r="B34" s="27"/>
      <c r="C34" s="94">
        <f>IF(C22="","",C22)</f>
        <v>43714</v>
      </c>
      <c r="D34" s="2" t="s">
        <v>15</v>
      </c>
      <c r="E34" s="92">
        <f>IF(C24="","present",C24-1)</f>
        <v>44007</v>
      </c>
      <c r="F34" s="27"/>
      <c r="G34" s="4">
        <f>IF(O22=0,"",R22-K22)</f>
        <v>60.799999999999955</v>
      </c>
      <c r="H34" s="37"/>
      <c r="I34" s="4">
        <f>IF(G34="","",G34/80)</f>
        <v>0.75999999999999945</v>
      </c>
      <c r="J34" s="23" t="s">
        <v>6</v>
      </c>
      <c r="K34" s="1">
        <v>21</v>
      </c>
      <c r="L34" s="28"/>
      <c r="M34" s="224"/>
      <c r="N34" s="23" t="s">
        <v>5</v>
      </c>
      <c r="O34" s="444">
        <f>IF(AND(K34&gt;0,M34&gt;0)=TRUE,"ERROR",IF(AND(K34&gt;0,M34=0),K34*G34,IF(AND(M34&gt;0,K34=0),M34*I34,"")))</f>
        <v>1276.799999999999</v>
      </c>
      <c r="P34" s="445"/>
      <c r="Q34" s="23"/>
      <c r="R34" s="447">
        <f>SUM(O34,O36,O38,O40)</f>
        <v>2600</v>
      </c>
      <c r="S34" s="448"/>
      <c r="T34" s="64"/>
      <c r="U34" s="64"/>
      <c r="V34" s="79"/>
      <c r="W34" s="79"/>
      <c r="X34" s="79"/>
      <c r="Y34" s="79"/>
      <c r="Z34" s="79"/>
      <c r="AA34" s="79"/>
      <c r="AB34" s="74"/>
      <c r="AC34" s="49"/>
    </row>
    <row r="35" spans="1:29" ht="6" customHeight="1" x14ac:dyDescent="0.35">
      <c r="A35" s="5"/>
      <c r="B35" s="5"/>
      <c r="C35" s="30"/>
      <c r="D35" s="30"/>
      <c r="E35" s="30"/>
      <c r="F35" s="5"/>
      <c r="G35" s="31"/>
      <c r="H35" s="38"/>
      <c r="I35" s="31"/>
      <c r="J35" s="19"/>
      <c r="K35" s="32"/>
      <c r="L35" s="31"/>
      <c r="M35" s="32"/>
      <c r="N35" s="19"/>
      <c r="O35" s="5"/>
      <c r="P35" s="5"/>
      <c r="Q35" s="19"/>
      <c r="R35" s="449"/>
      <c r="S35" s="450"/>
      <c r="T35" s="62"/>
      <c r="U35" s="62"/>
      <c r="V35" s="78"/>
      <c r="W35" s="78"/>
      <c r="X35" s="78"/>
      <c r="Y35" s="78"/>
      <c r="Z35" s="78"/>
      <c r="AA35" s="78"/>
      <c r="AB35" s="73"/>
      <c r="AC35" s="46"/>
    </row>
    <row r="36" spans="1:29" s="29" customFormat="1" ht="18" customHeight="1" x14ac:dyDescent="0.25">
      <c r="A36" s="27"/>
      <c r="B36" s="27"/>
      <c r="C36" s="94">
        <f>IF(C24="","",C24)</f>
        <v>44008</v>
      </c>
      <c r="D36" s="3" t="s">
        <v>15</v>
      </c>
      <c r="E36" s="92">
        <f>IF(C24="","",IF(C26="","present",C26-1))</f>
        <v>44077</v>
      </c>
      <c r="F36" s="27"/>
      <c r="G36" s="4">
        <f>IF(O24=0,"",R24-K24)</f>
        <v>62.400000000000091</v>
      </c>
      <c r="H36" s="37"/>
      <c r="I36" s="4">
        <f>IF(G36="","",G36/80)</f>
        <v>0.78000000000000114</v>
      </c>
      <c r="J36" s="23" t="s">
        <v>6</v>
      </c>
      <c r="K36" s="1">
        <v>5</v>
      </c>
      <c r="L36" s="28"/>
      <c r="M36" s="224"/>
      <c r="N36" s="23" t="s">
        <v>5</v>
      </c>
      <c r="O36" s="444">
        <f>IF(AND(K36&gt;0,M36&gt;0)=TRUE,"ERROR",IF(AND(K36&gt;0,M36=0),K36*G36,IF(AND(M36&gt;0,K36=0),M36*I36,"")))</f>
        <v>312.00000000000045</v>
      </c>
      <c r="P36" s="445"/>
      <c r="Q36" s="23"/>
      <c r="R36" s="451"/>
      <c r="S36" s="452"/>
      <c r="T36" s="64"/>
      <c r="U36" s="64"/>
      <c r="V36" s="79"/>
      <c r="W36" s="79"/>
      <c r="X36" s="79"/>
      <c r="Y36" s="79"/>
      <c r="Z36" s="79"/>
      <c r="AA36" s="79"/>
      <c r="AB36" s="74"/>
      <c r="AC36" s="49"/>
    </row>
    <row r="37" spans="1:29" ht="6" customHeight="1" x14ac:dyDescent="0.35">
      <c r="A37" s="5"/>
      <c r="B37" s="5"/>
      <c r="C37" s="30"/>
      <c r="D37" s="33"/>
      <c r="E37" s="30"/>
      <c r="F37" s="5"/>
      <c r="G37" s="31"/>
      <c r="H37" s="38"/>
      <c r="I37" s="31"/>
      <c r="J37" s="19"/>
      <c r="K37" s="32"/>
      <c r="L37" s="31"/>
      <c r="M37" s="32"/>
      <c r="N37" s="19"/>
      <c r="O37" s="5"/>
      <c r="P37" s="5"/>
      <c r="Q37" s="19"/>
      <c r="R37" s="5"/>
      <c r="S37" s="5"/>
      <c r="T37" s="62"/>
      <c r="U37" s="62"/>
      <c r="V37" s="78"/>
      <c r="W37" s="78"/>
      <c r="X37" s="78"/>
      <c r="Y37" s="78"/>
      <c r="Z37" s="78"/>
      <c r="AA37" s="78"/>
      <c r="AB37" s="73"/>
      <c r="AC37" s="46"/>
    </row>
    <row r="38" spans="1:29" s="29" customFormat="1" ht="18" customHeight="1" x14ac:dyDescent="0.25">
      <c r="A38" s="27"/>
      <c r="B38" s="27"/>
      <c r="C38" s="94">
        <f>IF(C26="","",C26)</f>
        <v>44078</v>
      </c>
      <c r="D38" s="3" t="s">
        <v>15</v>
      </c>
      <c r="E38" s="92" t="str">
        <f>IF(C26="","",IF(C28="","present",C28-1))</f>
        <v>present</v>
      </c>
      <c r="F38" s="27"/>
      <c r="G38" s="4">
        <f>IF(O26=0,"",R26-K26)</f>
        <v>126.40000000000009</v>
      </c>
      <c r="H38" s="37"/>
      <c r="I38" s="4">
        <f>IF(G38="","",G38/80)</f>
        <v>1.5800000000000012</v>
      </c>
      <c r="J38" s="23" t="s">
        <v>6</v>
      </c>
      <c r="K38" s="1">
        <v>8</v>
      </c>
      <c r="L38" s="28"/>
      <c r="M38" s="224"/>
      <c r="N38" s="23" t="s">
        <v>5</v>
      </c>
      <c r="O38" s="444">
        <f>IF(AND(K38&gt;0,M38&gt;0)=TRUE,"ERROR",IF(AND(K38&gt;0,M38=0),K38*G38,IF(AND(M38&gt;0,K38=0),M38*I38,"")))</f>
        <v>1011.2000000000007</v>
      </c>
      <c r="P38" s="445"/>
      <c r="Q38" s="23"/>
      <c r="R38" s="27"/>
      <c r="S38" s="27"/>
      <c r="T38" s="64"/>
      <c r="U38" s="64"/>
      <c r="V38" s="79"/>
      <c r="W38" s="79"/>
      <c r="X38" s="79"/>
      <c r="Y38" s="79"/>
      <c r="Z38" s="79"/>
      <c r="AA38" s="79"/>
      <c r="AB38" s="74"/>
      <c r="AC38" s="49"/>
    </row>
    <row r="39" spans="1:29" ht="6" customHeight="1" x14ac:dyDescent="0.35">
      <c r="A39" s="5"/>
      <c r="B39" s="5"/>
      <c r="C39" s="30"/>
      <c r="D39" s="33"/>
      <c r="E39" s="30"/>
      <c r="F39" s="5"/>
      <c r="G39" s="31"/>
      <c r="H39" s="38"/>
      <c r="I39" s="31"/>
      <c r="J39" s="19"/>
      <c r="K39" s="32"/>
      <c r="L39" s="31"/>
      <c r="M39" s="32"/>
      <c r="N39" s="19"/>
      <c r="O39" s="5"/>
      <c r="P39" s="5"/>
      <c r="Q39" s="19"/>
      <c r="R39" s="5"/>
      <c r="S39" s="5"/>
      <c r="T39" s="62"/>
      <c r="U39" s="62"/>
      <c r="V39" s="78"/>
      <c r="W39" s="78"/>
      <c r="X39" s="78"/>
      <c r="Y39" s="78"/>
      <c r="Z39" s="78"/>
      <c r="AA39" s="78"/>
      <c r="AB39" s="73"/>
      <c r="AC39" s="46"/>
    </row>
    <row r="40" spans="1:29" s="29" customFormat="1" ht="18" customHeight="1" x14ac:dyDescent="0.25">
      <c r="A40" s="27"/>
      <c r="B40" s="27"/>
      <c r="C40" s="94" t="str">
        <f>IF(C28="","",C28)</f>
        <v/>
      </c>
      <c r="D40" s="3" t="s">
        <v>15</v>
      </c>
      <c r="E40" s="93" t="str">
        <f>IF(C28="","","present")</f>
        <v/>
      </c>
      <c r="F40" s="27"/>
      <c r="G40" s="4" t="str">
        <f>IF(O28=0,"",R28-K28)</f>
        <v/>
      </c>
      <c r="H40" s="37"/>
      <c r="I40" s="4" t="str">
        <f>IF(G40="","",G40/80)</f>
        <v/>
      </c>
      <c r="J40" s="23" t="s">
        <v>6</v>
      </c>
      <c r="K40" s="1"/>
      <c r="L40" s="28"/>
      <c r="M40" s="224"/>
      <c r="N40" s="23" t="s">
        <v>5</v>
      </c>
      <c r="O40" s="444" t="str">
        <f>IF(AND(K40&gt;0,M40&gt;0)=TRUE,"ERROR",IF(AND(K40&gt;0,M40=0),K40*G40,IF(AND(M40&gt;0,K40=0),M40*I40,"")))</f>
        <v/>
      </c>
      <c r="P40" s="445"/>
      <c r="Q40" s="23"/>
      <c r="R40" s="27"/>
      <c r="S40" s="27"/>
      <c r="T40" s="64"/>
      <c r="U40" s="64"/>
      <c r="V40" s="79"/>
      <c r="W40" s="79"/>
      <c r="X40" s="79"/>
      <c r="Y40" s="79"/>
      <c r="Z40" s="79"/>
      <c r="AA40" s="79"/>
      <c r="AB40" s="74"/>
      <c r="AC40" s="49"/>
    </row>
    <row r="41" spans="1:29" s="189" customFormat="1" ht="15" customHeight="1" x14ac:dyDescent="0.25">
      <c r="A41" s="196"/>
      <c r="B41" s="199"/>
      <c r="C41" s="199"/>
      <c r="D41" s="199"/>
      <c r="E41" s="199"/>
      <c r="F41" s="199"/>
      <c r="G41" s="199"/>
      <c r="H41" s="199"/>
      <c r="I41" s="199"/>
      <c r="J41" s="199"/>
      <c r="K41" s="199"/>
      <c r="L41" s="199"/>
      <c r="M41" s="199"/>
      <c r="N41" s="199"/>
      <c r="O41" s="199"/>
      <c r="P41" s="199"/>
      <c r="Q41" s="199"/>
      <c r="R41" s="199"/>
      <c r="S41" s="199"/>
      <c r="T41" s="199"/>
      <c r="U41" s="197"/>
      <c r="V41" s="79"/>
      <c r="W41" s="79"/>
      <c r="X41" s="79"/>
      <c r="Y41" s="79"/>
      <c r="Z41" s="79"/>
      <c r="AA41" s="79"/>
      <c r="AB41" s="74"/>
      <c r="AC41" s="74"/>
    </row>
    <row r="42" spans="1:29" s="189" customFormat="1" ht="15" customHeight="1" x14ac:dyDescent="0.25">
      <c r="A42" s="196"/>
      <c r="B42" s="199"/>
      <c r="C42" s="199"/>
      <c r="D42" s="199"/>
      <c r="E42" s="199"/>
      <c r="F42" s="199"/>
      <c r="G42" s="199"/>
      <c r="H42" s="199"/>
      <c r="I42" s="199"/>
      <c r="J42" s="199"/>
      <c r="K42" s="199"/>
      <c r="L42" s="199"/>
      <c r="M42" s="199"/>
      <c r="N42" s="199"/>
      <c r="O42" s="199"/>
      <c r="P42" s="199"/>
      <c r="Q42" s="199"/>
      <c r="R42" s="199"/>
      <c r="S42" s="199"/>
      <c r="T42" s="199"/>
      <c r="U42" s="197"/>
      <c r="V42" s="79"/>
      <c r="W42" s="79"/>
      <c r="X42" s="79"/>
      <c r="Y42" s="79"/>
      <c r="Z42" s="79"/>
      <c r="AA42" s="79"/>
      <c r="AB42" s="74"/>
      <c r="AC42" s="74"/>
    </row>
    <row r="43" spans="1:29" s="189" customFormat="1" ht="15" customHeight="1" x14ac:dyDescent="0.25">
      <c r="A43" s="196"/>
      <c r="B43" s="199"/>
      <c r="C43" s="199"/>
      <c r="D43" s="199"/>
      <c r="E43" s="199"/>
      <c r="F43" s="199"/>
      <c r="G43" s="199"/>
      <c r="H43" s="199"/>
      <c r="I43" s="199"/>
      <c r="J43" s="199"/>
      <c r="K43" s="199"/>
      <c r="L43" s="199"/>
      <c r="M43" s="199"/>
      <c r="N43" s="199"/>
      <c r="O43" s="199"/>
      <c r="P43" s="199"/>
      <c r="Q43" s="199"/>
      <c r="R43" s="199"/>
      <c r="S43" s="199"/>
      <c r="T43" s="199"/>
      <c r="U43" s="197"/>
      <c r="V43" s="79"/>
      <c r="W43" s="79"/>
      <c r="X43" s="79"/>
      <c r="Y43" s="79"/>
      <c r="Z43" s="79"/>
      <c r="AA43" s="79"/>
      <c r="AB43" s="74"/>
      <c r="AC43" s="74"/>
    </row>
    <row r="44" spans="1:29" s="189" customFormat="1" ht="15" customHeight="1" x14ac:dyDescent="0.25">
      <c r="A44" s="196"/>
      <c r="B44" s="199"/>
      <c r="C44" s="199"/>
      <c r="D44" s="199"/>
      <c r="E44" s="199"/>
      <c r="F44" s="199"/>
      <c r="G44" s="199"/>
      <c r="H44" s="199"/>
      <c r="I44" s="199"/>
      <c r="J44" s="199"/>
      <c r="K44" s="199"/>
      <c r="L44" s="199"/>
      <c r="M44" s="199"/>
      <c r="N44" s="199"/>
      <c r="O44" s="199"/>
      <c r="P44" s="199"/>
      <c r="Q44" s="199"/>
      <c r="R44" s="199"/>
      <c r="S44" s="199"/>
      <c r="T44" s="199"/>
      <c r="U44" s="197"/>
      <c r="V44" s="79"/>
      <c r="W44" s="79"/>
      <c r="X44" s="79"/>
      <c r="Y44" s="79"/>
      <c r="Z44" s="79"/>
      <c r="AA44" s="79"/>
      <c r="AB44" s="74"/>
      <c r="AC44" s="74"/>
    </row>
    <row r="45" spans="1:29" s="189" customFormat="1" ht="15" customHeight="1" x14ac:dyDescent="0.25">
      <c r="A45" s="196"/>
      <c r="B45" s="199"/>
      <c r="C45" s="199"/>
      <c r="D45" s="199"/>
      <c r="E45" s="199"/>
      <c r="F45" s="199"/>
      <c r="G45" s="199"/>
      <c r="H45" s="199"/>
      <c r="I45" s="199"/>
      <c r="J45" s="199"/>
      <c r="K45" s="199"/>
      <c r="L45" s="199"/>
      <c r="M45" s="199"/>
      <c r="N45" s="199"/>
      <c r="O45" s="199"/>
      <c r="P45" s="199"/>
      <c r="Q45" s="199"/>
      <c r="R45" s="199"/>
      <c r="S45" s="199"/>
      <c r="T45" s="199"/>
      <c r="U45" s="197"/>
      <c r="V45" s="79"/>
      <c r="W45" s="79"/>
      <c r="X45" s="79"/>
      <c r="Y45" s="79"/>
      <c r="Z45" s="79"/>
      <c r="AA45" s="79"/>
      <c r="AB45" s="74"/>
      <c r="AC45" s="74"/>
    </row>
    <row r="46" spans="1:29" s="189" customFormat="1" ht="15" customHeight="1" x14ac:dyDescent="0.25">
      <c r="A46" s="196"/>
      <c r="B46" s="199"/>
      <c r="C46" s="199"/>
      <c r="D46" s="199"/>
      <c r="E46" s="199"/>
      <c r="F46" s="199"/>
      <c r="G46" s="199"/>
      <c r="H46" s="199"/>
      <c r="I46" s="199"/>
      <c r="J46" s="199"/>
      <c r="K46" s="199"/>
      <c r="L46" s="199"/>
      <c r="M46" s="199"/>
      <c r="N46" s="199"/>
      <c r="O46" s="199"/>
      <c r="P46" s="199"/>
      <c r="Q46" s="199"/>
      <c r="R46" s="199"/>
      <c r="S46" s="199"/>
      <c r="T46" s="199"/>
      <c r="U46" s="197"/>
      <c r="V46" s="79"/>
      <c r="W46" s="79"/>
      <c r="X46" s="79"/>
      <c r="Y46" s="79"/>
      <c r="Z46" s="79"/>
      <c r="AA46" s="79"/>
      <c r="AB46" s="74"/>
      <c r="AC46" s="74"/>
    </row>
    <row r="47" spans="1:29" s="189" customFormat="1" ht="15" customHeight="1" x14ac:dyDescent="0.25">
      <c r="A47" s="196"/>
      <c r="B47" s="196"/>
      <c r="C47" s="190"/>
      <c r="D47" s="191"/>
      <c r="E47" s="191"/>
      <c r="F47" s="196"/>
      <c r="G47" s="192"/>
      <c r="H47" s="193"/>
      <c r="I47" s="192"/>
      <c r="J47" s="191"/>
      <c r="K47" s="194"/>
      <c r="L47" s="195"/>
      <c r="M47" s="194"/>
      <c r="N47" s="191"/>
      <c r="O47" s="192"/>
      <c r="P47" s="192"/>
      <c r="Q47" s="191"/>
      <c r="R47" s="196"/>
      <c r="S47" s="196"/>
      <c r="T47" s="197"/>
      <c r="U47" s="197"/>
      <c r="V47" s="79"/>
      <c r="W47" s="79"/>
      <c r="X47" s="79"/>
      <c r="Y47" s="79"/>
      <c r="Z47" s="79"/>
      <c r="AA47" s="79"/>
      <c r="AB47" s="74"/>
      <c r="AC47" s="74"/>
    </row>
    <row r="48" spans="1:29" s="189" customFormat="1" ht="15" customHeight="1" x14ac:dyDescent="0.25">
      <c r="A48" s="196"/>
      <c r="B48" s="196"/>
      <c r="C48" s="190"/>
      <c r="D48" s="191"/>
      <c r="E48" s="191"/>
      <c r="F48" s="196"/>
      <c r="G48" s="192"/>
      <c r="H48" s="193"/>
      <c r="I48" s="192"/>
      <c r="J48" s="191"/>
      <c r="K48" s="194"/>
      <c r="L48" s="195"/>
      <c r="M48" s="194"/>
      <c r="N48" s="191"/>
      <c r="O48" s="192"/>
      <c r="P48" s="192"/>
      <c r="Q48" s="191"/>
      <c r="R48" s="196"/>
      <c r="S48" s="196"/>
      <c r="T48" s="197"/>
      <c r="U48" s="197"/>
      <c r="V48" s="79"/>
      <c r="W48" s="79"/>
      <c r="X48" s="79"/>
      <c r="Y48" s="79"/>
      <c r="Z48" s="79"/>
      <c r="AA48" s="79"/>
      <c r="AB48" s="74"/>
      <c r="AC48" s="74"/>
    </row>
    <row r="49" spans="1:29" s="189" customFormat="1" ht="15" customHeight="1" x14ac:dyDescent="0.25">
      <c r="A49" s="196"/>
      <c r="B49" s="196"/>
      <c r="C49" s="190"/>
      <c r="D49" s="191"/>
      <c r="E49" s="191"/>
      <c r="F49" s="196"/>
      <c r="G49" s="192"/>
      <c r="H49" s="193"/>
      <c r="I49" s="192"/>
      <c r="J49" s="191"/>
      <c r="K49" s="194"/>
      <c r="L49" s="195"/>
      <c r="M49" s="194"/>
      <c r="N49" s="191"/>
      <c r="O49" s="192"/>
      <c r="P49" s="192"/>
      <c r="Q49" s="191"/>
      <c r="R49" s="196"/>
      <c r="S49" s="196"/>
      <c r="T49" s="197"/>
      <c r="U49" s="197"/>
      <c r="V49" s="79"/>
      <c r="W49" s="79"/>
      <c r="X49" s="79"/>
      <c r="Y49" s="79"/>
      <c r="Z49" s="79"/>
      <c r="AA49" s="79"/>
      <c r="AB49" s="74"/>
      <c r="AC49" s="74"/>
    </row>
    <row r="50" spans="1:29" s="189" customFormat="1" ht="15" customHeight="1" x14ac:dyDescent="0.25">
      <c r="A50" s="196"/>
      <c r="B50" s="196"/>
      <c r="C50" s="190"/>
      <c r="D50" s="191"/>
      <c r="E50" s="191"/>
      <c r="F50" s="196"/>
      <c r="G50" s="192"/>
      <c r="H50" s="193"/>
      <c r="I50" s="192"/>
      <c r="J50" s="191"/>
      <c r="K50" s="194"/>
      <c r="L50" s="195"/>
      <c r="M50" s="194"/>
      <c r="N50" s="191"/>
      <c r="O50" s="192"/>
      <c r="P50" s="192"/>
      <c r="Q50" s="191"/>
      <c r="R50" s="196"/>
      <c r="S50" s="196"/>
      <c r="T50" s="197"/>
      <c r="U50" s="197"/>
      <c r="V50" s="79"/>
      <c r="W50" s="79"/>
      <c r="X50" s="79"/>
      <c r="Y50" s="79"/>
      <c r="Z50" s="79"/>
      <c r="AA50" s="79"/>
      <c r="AB50" s="74"/>
      <c r="AC50" s="74"/>
    </row>
    <row r="51" spans="1:29" s="189" customFormat="1" ht="15" customHeight="1" x14ac:dyDescent="0.25">
      <c r="A51" s="196"/>
      <c r="B51" s="196"/>
      <c r="C51" s="190"/>
      <c r="D51" s="191"/>
      <c r="E51" s="191"/>
      <c r="F51" s="196"/>
      <c r="G51" s="192"/>
      <c r="H51" s="193"/>
      <c r="I51" s="192"/>
      <c r="J51" s="191"/>
      <c r="K51" s="194"/>
      <c r="L51" s="195"/>
      <c r="M51" s="194"/>
      <c r="N51" s="191"/>
      <c r="O51" s="192"/>
      <c r="P51" s="192"/>
      <c r="Q51" s="191"/>
      <c r="R51" s="196"/>
      <c r="S51" s="196"/>
      <c r="T51" s="197"/>
      <c r="U51" s="197"/>
      <c r="V51" s="79"/>
      <c r="W51" s="79"/>
      <c r="X51" s="79"/>
      <c r="Y51" s="79"/>
      <c r="Z51" s="79"/>
      <c r="AA51" s="79"/>
      <c r="AB51" s="74"/>
      <c r="AC51" s="74"/>
    </row>
    <row r="52" spans="1:29" s="189" customFormat="1" ht="15" customHeight="1" x14ac:dyDescent="0.25">
      <c r="A52" s="196"/>
      <c r="B52" s="196"/>
      <c r="C52" s="190"/>
      <c r="D52" s="191"/>
      <c r="E52" s="191"/>
      <c r="F52" s="196"/>
      <c r="G52" s="192"/>
      <c r="H52" s="193"/>
      <c r="I52" s="192"/>
      <c r="J52" s="191"/>
      <c r="K52" s="194"/>
      <c r="L52" s="195"/>
      <c r="M52" s="194"/>
      <c r="N52" s="191"/>
      <c r="O52" s="192"/>
      <c r="P52" s="192"/>
      <c r="Q52" s="191"/>
      <c r="R52" s="196"/>
      <c r="S52" s="196"/>
      <c r="T52" s="197"/>
      <c r="U52" s="197"/>
      <c r="V52" s="79"/>
      <c r="W52" s="79"/>
      <c r="X52" s="79"/>
      <c r="Y52" s="79"/>
      <c r="Z52" s="79"/>
      <c r="AA52" s="79"/>
      <c r="AB52" s="74"/>
      <c r="AC52" s="74"/>
    </row>
    <row r="53" spans="1:29" s="189" customFormat="1" ht="15" customHeight="1" x14ac:dyDescent="0.25">
      <c r="A53" s="196"/>
      <c r="B53" s="196"/>
      <c r="C53" s="190"/>
      <c r="D53" s="191"/>
      <c r="E53" s="191"/>
      <c r="F53" s="196"/>
      <c r="G53" s="192"/>
      <c r="H53" s="193"/>
      <c r="I53" s="192"/>
      <c r="J53" s="191"/>
      <c r="K53" s="194"/>
      <c r="L53" s="195"/>
      <c r="M53" s="194"/>
      <c r="N53" s="191"/>
      <c r="O53" s="192"/>
      <c r="P53" s="192"/>
      <c r="Q53" s="191"/>
      <c r="R53" s="196"/>
      <c r="S53" s="196"/>
      <c r="T53" s="197"/>
      <c r="U53" s="197"/>
      <c r="V53" s="79"/>
      <c r="W53" s="79"/>
      <c r="X53" s="79"/>
      <c r="Y53" s="79"/>
      <c r="Z53" s="79"/>
      <c r="AA53" s="79"/>
      <c r="AB53" s="74"/>
      <c r="AC53" s="74"/>
    </row>
    <row r="54" spans="1:29" s="189" customFormat="1" ht="15" customHeight="1" x14ac:dyDescent="0.25">
      <c r="A54" s="196"/>
      <c r="B54" s="196"/>
      <c r="C54" s="190"/>
      <c r="D54" s="191"/>
      <c r="E54" s="191"/>
      <c r="F54" s="196"/>
      <c r="G54" s="192"/>
      <c r="H54" s="193"/>
      <c r="I54" s="192"/>
      <c r="J54" s="191"/>
      <c r="K54" s="194"/>
      <c r="L54" s="195"/>
      <c r="M54" s="194"/>
      <c r="N54" s="191"/>
      <c r="O54" s="192"/>
      <c r="P54" s="192"/>
      <c r="Q54" s="191"/>
      <c r="R54" s="196"/>
      <c r="S54" s="196"/>
      <c r="T54" s="197"/>
      <c r="U54" s="197"/>
      <c r="V54" s="79"/>
      <c r="W54" s="79"/>
      <c r="X54" s="79"/>
      <c r="Y54" s="79"/>
      <c r="Z54" s="79"/>
      <c r="AA54" s="79"/>
      <c r="AB54" s="74"/>
      <c r="AC54" s="74"/>
    </row>
    <row r="55" spans="1:29" s="189" customFormat="1" ht="15" customHeight="1" x14ac:dyDescent="0.25">
      <c r="A55" s="196"/>
      <c r="B55" s="196"/>
      <c r="C55" s="190"/>
      <c r="D55" s="191"/>
      <c r="E55" s="191"/>
      <c r="F55" s="196"/>
      <c r="G55" s="192"/>
      <c r="H55" s="193"/>
      <c r="I55" s="192"/>
      <c r="J55" s="191"/>
      <c r="K55" s="194"/>
      <c r="L55" s="195"/>
      <c r="M55" s="194"/>
      <c r="N55" s="191"/>
      <c r="O55" s="192"/>
      <c r="P55" s="192"/>
      <c r="Q55" s="191"/>
      <c r="R55" s="196"/>
      <c r="S55" s="196"/>
      <c r="T55" s="197"/>
      <c r="U55" s="197"/>
      <c r="V55" s="79"/>
      <c r="W55" s="79"/>
      <c r="X55" s="79"/>
      <c r="Y55" s="79"/>
      <c r="Z55" s="79"/>
      <c r="AA55" s="79"/>
      <c r="AB55" s="74"/>
      <c r="AC55" s="74"/>
    </row>
    <row r="56" spans="1:29" s="189" customFormat="1" ht="15" customHeight="1" x14ac:dyDescent="0.25">
      <c r="A56" s="196"/>
      <c r="B56" s="196"/>
      <c r="C56" s="190"/>
      <c r="D56" s="191"/>
      <c r="E56" s="191"/>
      <c r="F56" s="196"/>
      <c r="G56" s="192"/>
      <c r="H56" s="193"/>
      <c r="I56" s="192"/>
      <c r="J56" s="191"/>
      <c r="K56" s="194"/>
      <c r="L56" s="195"/>
      <c r="M56" s="194"/>
      <c r="N56" s="191"/>
      <c r="O56" s="192"/>
      <c r="P56" s="192"/>
      <c r="Q56" s="191"/>
      <c r="R56" s="196"/>
      <c r="S56" s="196"/>
      <c r="T56" s="197"/>
      <c r="U56" s="197"/>
      <c r="V56" s="79"/>
      <c r="W56" s="79"/>
      <c r="X56" s="79"/>
      <c r="Y56" s="79"/>
      <c r="Z56" s="79"/>
      <c r="AA56" s="79"/>
      <c r="AB56" s="74"/>
      <c r="AC56" s="74"/>
    </row>
    <row r="57" spans="1:29" s="189" customFormat="1" ht="15" customHeight="1" x14ac:dyDescent="0.25">
      <c r="A57" s="196"/>
      <c r="B57" s="196"/>
      <c r="C57" s="190"/>
      <c r="D57" s="191"/>
      <c r="E57" s="191"/>
      <c r="F57" s="196"/>
      <c r="G57" s="192"/>
      <c r="H57" s="193"/>
      <c r="I57" s="192"/>
      <c r="J57" s="191"/>
      <c r="K57" s="194"/>
      <c r="L57" s="195"/>
      <c r="M57" s="194"/>
      <c r="N57" s="191"/>
      <c r="O57" s="192"/>
      <c r="P57" s="192"/>
      <c r="Q57" s="191"/>
      <c r="R57" s="196"/>
      <c r="S57" s="196"/>
      <c r="T57" s="197"/>
      <c r="U57" s="197"/>
      <c r="V57" s="79"/>
      <c r="W57" s="79"/>
      <c r="X57" s="79"/>
      <c r="Y57" s="79"/>
      <c r="Z57" s="79"/>
      <c r="AA57" s="79"/>
      <c r="AB57" s="74"/>
      <c r="AC57" s="74"/>
    </row>
    <row r="58" spans="1:29" s="189" customFormat="1" ht="15" customHeight="1" x14ac:dyDescent="0.25">
      <c r="A58" s="196"/>
      <c r="B58" s="196"/>
      <c r="C58" s="190"/>
      <c r="D58" s="191"/>
      <c r="E58" s="191"/>
      <c r="F58" s="196"/>
      <c r="G58" s="192"/>
      <c r="H58" s="193"/>
      <c r="I58" s="192"/>
      <c r="J58" s="191"/>
      <c r="K58" s="194"/>
      <c r="L58" s="195"/>
      <c r="M58" s="194"/>
      <c r="N58" s="191"/>
      <c r="O58" s="192"/>
      <c r="P58" s="192"/>
      <c r="Q58" s="191"/>
      <c r="R58" s="196"/>
      <c r="S58" s="196"/>
      <c r="T58" s="197"/>
      <c r="U58" s="197"/>
      <c r="V58" s="79"/>
      <c r="W58" s="79"/>
      <c r="X58" s="79"/>
      <c r="Y58" s="79"/>
      <c r="Z58" s="79"/>
      <c r="AA58" s="79"/>
      <c r="AB58" s="74"/>
      <c r="AC58" s="74"/>
    </row>
    <row r="59" spans="1:29" s="189" customFormat="1" ht="15" customHeight="1" x14ac:dyDescent="0.25">
      <c r="A59" s="196"/>
      <c r="B59" s="196"/>
      <c r="C59" s="190"/>
      <c r="D59" s="191"/>
      <c r="E59" s="191"/>
      <c r="F59" s="196"/>
      <c r="G59" s="192"/>
      <c r="H59" s="193"/>
      <c r="I59" s="192"/>
      <c r="J59" s="191"/>
      <c r="K59" s="194"/>
      <c r="L59" s="195"/>
      <c r="M59" s="194"/>
      <c r="N59" s="191"/>
      <c r="O59" s="192"/>
      <c r="P59" s="192"/>
      <c r="Q59" s="191"/>
      <c r="R59" s="196"/>
      <c r="S59" s="196"/>
      <c r="T59" s="197"/>
      <c r="U59" s="197"/>
      <c r="V59" s="79"/>
      <c r="W59" s="79"/>
      <c r="X59" s="79"/>
      <c r="Y59" s="79"/>
      <c r="Z59" s="79"/>
      <c r="AA59" s="79"/>
      <c r="AB59" s="74"/>
      <c r="AC59" s="74"/>
    </row>
    <row r="60" spans="1:29" s="189" customFormat="1" ht="15" customHeight="1" x14ac:dyDescent="0.25">
      <c r="A60" s="196"/>
      <c r="B60" s="196"/>
      <c r="C60" s="190"/>
      <c r="D60" s="191"/>
      <c r="E60" s="191"/>
      <c r="F60" s="196"/>
      <c r="G60" s="192"/>
      <c r="H60" s="193"/>
      <c r="I60" s="192"/>
      <c r="J60" s="191"/>
      <c r="K60" s="194"/>
      <c r="L60" s="195"/>
      <c r="M60" s="194"/>
      <c r="N60" s="191"/>
      <c r="O60" s="192"/>
      <c r="P60" s="192"/>
      <c r="Q60" s="191"/>
      <c r="R60" s="196"/>
      <c r="S60" s="196"/>
      <c r="T60" s="197"/>
      <c r="U60" s="197"/>
      <c r="V60" s="79"/>
      <c r="W60" s="79"/>
      <c r="X60" s="79"/>
      <c r="Y60" s="79"/>
      <c r="Z60" s="79"/>
      <c r="AA60" s="79"/>
      <c r="AB60" s="74"/>
      <c r="AC60" s="74"/>
    </row>
    <row r="61" spans="1:29" s="189" customFormat="1" ht="15" customHeight="1" x14ac:dyDescent="0.25">
      <c r="A61" s="196"/>
      <c r="B61" s="196"/>
      <c r="C61" s="190"/>
      <c r="D61" s="191"/>
      <c r="E61" s="191"/>
      <c r="F61" s="196"/>
      <c r="G61" s="192"/>
      <c r="H61" s="193"/>
      <c r="I61" s="192"/>
      <c r="J61" s="191"/>
      <c r="K61" s="194"/>
      <c r="L61" s="195"/>
      <c r="M61" s="194"/>
      <c r="N61" s="191"/>
      <c r="O61" s="192"/>
      <c r="P61" s="192"/>
      <c r="Q61" s="191"/>
      <c r="R61" s="196"/>
      <c r="S61" s="196"/>
      <c r="T61" s="197"/>
      <c r="U61" s="197"/>
      <c r="V61" s="79"/>
      <c r="W61" s="79"/>
      <c r="X61" s="79"/>
      <c r="Y61" s="79"/>
      <c r="Z61" s="79"/>
      <c r="AA61" s="79"/>
      <c r="AB61" s="74"/>
      <c r="AC61" s="74"/>
    </row>
    <row r="62" spans="1:29" s="189" customFormat="1" ht="15" customHeight="1" x14ac:dyDescent="0.25">
      <c r="A62" s="196"/>
      <c r="B62" s="196"/>
      <c r="C62" s="190"/>
      <c r="D62" s="191"/>
      <c r="E62" s="191"/>
      <c r="F62" s="196"/>
      <c r="G62" s="192"/>
      <c r="H62" s="193"/>
      <c r="I62" s="192"/>
      <c r="J62" s="191"/>
      <c r="K62" s="194"/>
      <c r="L62" s="195"/>
      <c r="M62" s="194"/>
      <c r="N62" s="191"/>
      <c r="O62" s="192"/>
      <c r="P62" s="192"/>
      <c r="Q62" s="191"/>
      <c r="R62" s="196"/>
      <c r="S62" s="196"/>
      <c r="T62" s="197"/>
      <c r="U62" s="197"/>
      <c r="V62" s="79"/>
      <c r="W62" s="79"/>
      <c r="X62" s="79"/>
      <c r="Y62" s="79"/>
      <c r="Z62" s="79"/>
      <c r="AA62" s="79"/>
      <c r="AB62" s="74"/>
      <c r="AC62" s="74"/>
    </row>
    <row r="63" spans="1:29" s="189" customFormat="1" ht="15" customHeight="1" x14ac:dyDescent="0.25">
      <c r="A63" s="196"/>
      <c r="B63" s="196"/>
      <c r="C63" s="190"/>
      <c r="D63" s="191"/>
      <c r="E63" s="191"/>
      <c r="F63" s="196"/>
      <c r="G63" s="192"/>
      <c r="H63" s="193"/>
      <c r="I63" s="192"/>
      <c r="J63" s="191"/>
      <c r="K63" s="194"/>
      <c r="L63" s="195"/>
      <c r="M63" s="194"/>
      <c r="N63" s="191"/>
      <c r="O63" s="192"/>
      <c r="P63" s="192"/>
      <c r="Q63" s="191"/>
      <c r="R63" s="196"/>
      <c r="S63" s="196"/>
      <c r="T63" s="197"/>
      <c r="U63" s="197"/>
      <c r="V63" s="79"/>
      <c r="W63" s="79"/>
      <c r="X63" s="79"/>
      <c r="Y63" s="79"/>
      <c r="Z63" s="79"/>
      <c r="AA63" s="79"/>
      <c r="AB63" s="74"/>
      <c r="AC63" s="74"/>
    </row>
    <row r="64" spans="1:29" s="189" customFormat="1" ht="15" customHeight="1" x14ac:dyDescent="0.25">
      <c r="A64" s="196"/>
      <c r="B64" s="196"/>
      <c r="C64" s="190"/>
      <c r="D64" s="191"/>
      <c r="E64" s="191"/>
      <c r="F64" s="196"/>
      <c r="G64" s="192"/>
      <c r="H64" s="193"/>
      <c r="I64" s="192"/>
      <c r="J64" s="191"/>
      <c r="K64" s="194"/>
      <c r="L64" s="195"/>
      <c r="M64" s="194"/>
      <c r="N64" s="191"/>
      <c r="O64" s="192"/>
      <c r="P64" s="192"/>
      <c r="Q64" s="191"/>
      <c r="R64" s="196"/>
      <c r="S64" s="196"/>
      <c r="T64" s="197"/>
      <c r="U64" s="197"/>
      <c r="V64" s="79"/>
      <c r="W64" s="79"/>
      <c r="X64" s="79"/>
      <c r="Y64" s="79"/>
      <c r="Z64" s="79"/>
      <c r="AA64" s="79"/>
      <c r="AB64" s="74"/>
      <c r="AC64" s="74"/>
    </row>
    <row r="65" spans="1:29" s="189" customFormat="1" ht="15" customHeight="1" x14ac:dyDescent="0.25">
      <c r="A65" s="196"/>
      <c r="B65" s="196"/>
      <c r="C65" s="190"/>
      <c r="D65" s="191"/>
      <c r="E65" s="191"/>
      <c r="F65" s="196"/>
      <c r="G65" s="192"/>
      <c r="H65" s="193"/>
      <c r="I65" s="192"/>
      <c r="J65" s="191"/>
      <c r="K65" s="194"/>
      <c r="L65" s="195"/>
      <c r="M65" s="194"/>
      <c r="N65" s="191"/>
      <c r="O65" s="192"/>
      <c r="P65" s="192"/>
      <c r="Q65" s="191"/>
      <c r="R65" s="196"/>
      <c r="S65" s="196"/>
      <c r="T65" s="197"/>
      <c r="U65" s="197"/>
      <c r="V65" s="79"/>
      <c r="W65" s="79"/>
      <c r="X65" s="79"/>
      <c r="Y65" s="79"/>
      <c r="Z65" s="79"/>
      <c r="AA65" s="79"/>
      <c r="AB65" s="74"/>
      <c r="AC65" s="74"/>
    </row>
    <row r="66" spans="1:29" s="189" customFormat="1" ht="15" customHeight="1" x14ac:dyDescent="0.25">
      <c r="A66" s="196"/>
      <c r="B66" s="196"/>
      <c r="C66" s="190"/>
      <c r="D66" s="191"/>
      <c r="E66" s="191"/>
      <c r="F66" s="196"/>
      <c r="G66" s="192"/>
      <c r="H66" s="193"/>
      <c r="I66" s="192"/>
      <c r="J66" s="191"/>
      <c r="K66" s="194"/>
      <c r="L66" s="195"/>
      <c r="M66" s="194"/>
      <c r="N66" s="191"/>
      <c r="O66" s="192"/>
      <c r="P66" s="192"/>
      <c r="Q66" s="191"/>
      <c r="R66" s="196"/>
      <c r="S66" s="196"/>
      <c r="T66" s="197"/>
      <c r="U66" s="197"/>
      <c r="V66" s="79"/>
      <c r="W66" s="79"/>
      <c r="X66" s="79"/>
      <c r="Y66" s="79"/>
      <c r="Z66" s="79"/>
      <c r="AA66" s="79"/>
      <c r="AB66" s="74"/>
      <c r="AC66" s="74"/>
    </row>
    <row r="67" spans="1:29" s="189" customFormat="1" ht="15" customHeight="1" x14ac:dyDescent="0.25">
      <c r="A67" s="196"/>
      <c r="B67" s="196"/>
      <c r="C67" s="190"/>
      <c r="D67" s="191"/>
      <c r="E67" s="191"/>
      <c r="F67" s="196"/>
      <c r="G67" s="192"/>
      <c r="H67" s="193"/>
      <c r="I67" s="192"/>
      <c r="J67" s="191"/>
      <c r="K67" s="194"/>
      <c r="L67" s="195"/>
      <c r="M67" s="194"/>
      <c r="N67" s="191"/>
      <c r="O67" s="192"/>
      <c r="P67" s="192"/>
      <c r="Q67" s="191"/>
      <c r="R67" s="196"/>
      <c r="S67" s="196"/>
      <c r="T67" s="197"/>
      <c r="U67" s="197"/>
      <c r="V67" s="79"/>
      <c r="W67" s="79"/>
      <c r="X67" s="79"/>
      <c r="Y67" s="79"/>
      <c r="Z67" s="79"/>
      <c r="AA67" s="79"/>
      <c r="AB67" s="74"/>
      <c r="AC67" s="74"/>
    </row>
    <row r="68" spans="1:29" s="189" customFormat="1" ht="15" customHeight="1" x14ac:dyDescent="0.25">
      <c r="A68" s="196"/>
      <c r="B68" s="196"/>
      <c r="C68" s="190"/>
      <c r="D68" s="191"/>
      <c r="E68" s="191"/>
      <c r="F68" s="196"/>
      <c r="G68" s="192"/>
      <c r="H68" s="193"/>
      <c r="I68" s="192"/>
      <c r="J68" s="191"/>
      <c r="K68" s="194"/>
      <c r="L68" s="195"/>
      <c r="M68" s="194"/>
      <c r="N68" s="191"/>
      <c r="O68" s="192"/>
      <c r="P68" s="192"/>
      <c r="Q68" s="191"/>
      <c r="R68" s="196"/>
      <c r="S68" s="196"/>
      <c r="T68" s="197"/>
      <c r="U68" s="197"/>
      <c r="V68" s="79"/>
      <c r="W68" s="79"/>
      <c r="X68" s="79"/>
      <c r="Y68" s="79"/>
      <c r="Z68" s="79"/>
      <c r="AA68" s="79"/>
      <c r="AB68" s="74"/>
      <c r="AC68" s="74"/>
    </row>
    <row r="69" spans="1:29" s="189" customFormat="1" ht="15" customHeight="1" x14ac:dyDescent="0.25">
      <c r="A69" s="196"/>
      <c r="B69" s="196"/>
      <c r="C69" s="190"/>
      <c r="D69" s="191"/>
      <c r="E69" s="191"/>
      <c r="F69" s="196"/>
      <c r="G69" s="192"/>
      <c r="H69" s="193"/>
      <c r="I69" s="192"/>
      <c r="J69" s="191"/>
      <c r="K69" s="194"/>
      <c r="L69" s="195"/>
      <c r="M69" s="194"/>
      <c r="N69" s="191"/>
      <c r="O69" s="192"/>
      <c r="P69" s="192"/>
      <c r="Q69" s="191"/>
      <c r="R69" s="196"/>
      <c r="S69" s="196"/>
      <c r="T69" s="197"/>
      <c r="U69" s="197"/>
      <c r="V69" s="79"/>
      <c r="W69" s="79"/>
      <c r="X69" s="79"/>
      <c r="Y69" s="79"/>
      <c r="Z69" s="79"/>
      <c r="AA69" s="79"/>
      <c r="AB69" s="74"/>
      <c r="AC69" s="74"/>
    </row>
    <row r="70" spans="1:29" s="189" customFormat="1" ht="15" customHeight="1" x14ac:dyDescent="0.25">
      <c r="A70" s="196"/>
      <c r="B70" s="196"/>
      <c r="C70" s="190"/>
      <c r="D70" s="191"/>
      <c r="E70" s="191"/>
      <c r="F70" s="196"/>
      <c r="G70" s="192"/>
      <c r="H70" s="193"/>
      <c r="I70" s="192"/>
      <c r="J70" s="191"/>
      <c r="K70" s="194"/>
      <c r="L70" s="195"/>
      <c r="M70" s="194"/>
      <c r="N70" s="191"/>
      <c r="O70" s="192"/>
      <c r="P70" s="192"/>
      <c r="Q70" s="191"/>
      <c r="R70" s="196"/>
      <c r="S70" s="196"/>
      <c r="T70" s="197"/>
      <c r="U70" s="197"/>
      <c r="V70" s="79"/>
      <c r="W70" s="79"/>
      <c r="X70" s="79"/>
      <c r="Y70" s="79"/>
      <c r="Z70" s="79"/>
      <c r="AA70" s="79"/>
      <c r="AB70" s="74"/>
      <c r="AC70" s="74"/>
    </row>
    <row r="71" spans="1:29" s="189" customFormat="1" ht="15" customHeight="1" x14ac:dyDescent="0.25">
      <c r="A71" s="196"/>
      <c r="B71" s="196"/>
      <c r="C71" s="190"/>
      <c r="D71" s="191"/>
      <c r="E71" s="191"/>
      <c r="F71" s="196"/>
      <c r="G71" s="192"/>
      <c r="H71" s="193"/>
      <c r="I71" s="192"/>
      <c r="J71" s="191"/>
      <c r="K71" s="194"/>
      <c r="L71" s="195"/>
      <c r="M71" s="194"/>
      <c r="N71" s="191"/>
      <c r="O71" s="192"/>
      <c r="P71" s="192"/>
      <c r="Q71" s="191"/>
      <c r="R71" s="196"/>
      <c r="S71" s="196"/>
      <c r="T71" s="197"/>
      <c r="U71" s="197"/>
      <c r="V71" s="79"/>
      <c r="W71" s="79"/>
      <c r="X71" s="79"/>
      <c r="Y71" s="79"/>
      <c r="Z71" s="79"/>
      <c r="AA71" s="79"/>
      <c r="AB71" s="74"/>
      <c r="AC71" s="74"/>
    </row>
    <row r="72" spans="1:29" s="189" customFormat="1" ht="15" customHeight="1" x14ac:dyDescent="0.25">
      <c r="A72" s="196"/>
      <c r="B72" s="196"/>
      <c r="C72" s="190"/>
      <c r="D72" s="191"/>
      <c r="E72" s="191"/>
      <c r="F72" s="196"/>
      <c r="G72" s="192"/>
      <c r="H72" s="193"/>
      <c r="I72" s="192"/>
      <c r="J72" s="191"/>
      <c r="K72" s="194"/>
      <c r="L72" s="195"/>
      <c r="M72" s="194"/>
      <c r="N72" s="191"/>
      <c r="O72" s="192"/>
      <c r="P72" s="192"/>
      <c r="Q72" s="191"/>
      <c r="R72" s="196"/>
      <c r="S72" s="196"/>
      <c r="T72" s="197"/>
      <c r="U72" s="197"/>
      <c r="V72" s="79"/>
      <c r="W72" s="79"/>
      <c r="X72" s="79"/>
      <c r="Y72" s="79"/>
      <c r="Z72" s="79"/>
      <c r="AA72" s="79"/>
      <c r="AB72" s="74"/>
      <c r="AC72" s="74"/>
    </row>
    <row r="73" spans="1:29" s="189" customFormat="1" ht="15" customHeight="1" x14ac:dyDescent="0.25">
      <c r="A73" s="196"/>
      <c r="B73" s="196"/>
      <c r="C73" s="190"/>
      <c r="D73" s="191"/>
      <c r="E73" s="191"/>
      <c r="F73" s="196"/>
      <c r="G73" s="192"/>
      <c r="H73" s="193"/>
      <c r="I73" s="192"/>
      <c r="J73" s="191"/>
      <c r="K73" s="194"/>
      <c r="L73" s="195"/>
      <c r="M73" s="194"/>
      <c r="N73" s="191"/>
      <c r="O73" s="192"/>
      <c r="P73" s="192"/>
      <c r="Q73" s="191"/>
      <c r="R73" s="196"/>
      <c r="S73" s="196"/>
      <c r="T73" s="197"/>
      <c r="U73" s="197"/>
      <c r="V73" s="79"/>
      <c r="W73" s="79"/>
      <c r="X73" s="79"/>
      <c r="Y73" s="79"/>
      <c r="Z73" s="79"/>
      <c r="AA73" s="79"/>
      <c r="AB73" s="74"/>
      <c r="AC73" s="74"/>
    </row>
    <row r="74" spans="1:29" s="189" customFormat="1" ht="15" customHeight="1" x14ac:dyDescent="0.25">
      <c r="A74" s="196"/>
      <c r="B74" s="196"/>
      <c r="C74" s="190"/>
      <c r="D74" s="191"/>
      <c r="E74" s="191"/>
      <c r="F74" s="196"/>
      <c r="G74" s="192"/>
      <c r="H74" s="193"/>
      <c r="I74" s="192"/>
      <c r="J74" s="191"/>
      <c r="K74" s="194"/>
      <c r="L74" s="195"/>
      <c r="M74" s="194"/>
      <c r="N74" s="191"/>
      <c r="O74" s="192"/>
      <c r="P74" s="192"/>
      <c r="Q74" s="191"/>
      <c r="R74" s="196"/>
      <c r="S74" s="196"/>
      <c r="T74" s="197"/>
      <c r="U74" s="197"/>
      <c r="V74" s="79"/>
      <c r="W74" s="79"/>
      <c r="X74" s="79"/>
      <c r="Y74" s="79"/>
      <c r="Z74" s="79"/>
      <c r="AA74" s="79"/>
      <c r="AB74" s="74"/>
      <c r="AC74" s="74"/>
    </row>
    <row r="75" spans="1:29" s="189" customFormat="1" ht="15" customHeight="1" x14ac:dyDescent="0.25">
      <c r="A75" s="196"/>
      <c r="B75" s="121"/>
      <c r="C75" s="123"/>
      <c r="D75" s="123"/>
      <c r="E75" s="123"/>
      <c r="F75" s="123"/>
      <c r="G75" s="123"/>
      <c r="H75" s="123"/>
      <c r="I75" s="123"/>
      <c r="J75" s="123"/>
      <c r="K75" s="123"/>
      <c r="L75" s="123"/>
      <c r="M75" s="123"/>
      <c r="N75" s="122"/>
      <c r="O75" s="123"/>
      <c r="P75" s="123"/>
      <c r="Q75" s="191"/>
      <c r="R75" s="196"/>
      <c r="S75" s="196"/>
      <c r="T75" s="197"/>
      <c r="U75" s="197"/>
      <c r="V75" s="79"/>
      <c r="W75" s="79"/>
      <c r="X75" s="79"/>
      <c r="Y75" s="79"/>
      <c r="Z75" s="79"/>
      <c r="AA75" s="79"/>
      <c r="AB75" s="74"/>
      <c r="AC75" s="74"/>
    </row>
    <row r="76" spans="1:29" s="189" customFormat="1" ht="15" customHeight="1" x14ac:dyDescent="0.25">
      <c r="A76" s="196"/>
      <c r="B76" s="123"/>
      <c r="C76" s="123"/>
      <c r="D76" s="123"/>
      <c r="E76" s="123"/>
      <c r="F76" s="123"/>
      <c r="G76" s="123"/>
      <c r="H76" s="123"/>
      <c r="I76" s="123"/>
      <c r="J76" s="123"/>
      <c r="K76" s="123"/>
      <c r="L76" s="123"/>
      <c r="M76" s="123"/>
      <c r="N76" s="123"/>
      <c r="O76" s="123"/>
      <c r="P76" s="123"/>
      <c r="Q76" s="191"/>
      <c r="R76" s="196"/>
      <c r="S76" s="196"/>
      <c r="T76" s="197"/>
      <c r="U76" s="197"/>
      <c r="V76" s="79"/>
      <c r="W76" s="79"/>
      <c r="X76" s="79"/>
      <c r="Y76" s="79"/>
      <c r="Z76" s="79"/>
      <c r="AA76" s="79"/>
      <c r="AB76" s="74"/>
      <c r="AC76" s="74"/>
    </row>
    <row r="77" spans="1:29" s="189" customFormat="1" ht="15" customHeight="1" x14ac:dyDescent="0.25">
      <c r="A77" s="196"/>
      <c r="B77" s="198"/>
      <c r="C77" s="198"/>
      <c r="D77" s="198"/>
      <c r="E77" s="198"/>
      <c r="F77" s="198"/>
      <c r="G77" s="198"/>
      <c r="H77" s="198"/>
      <c r="I77" s="198"/>
      <c r="J77" s="198"/>
      <c r="K77" s="198"/>
      <c r="L77" s="198"/>
      <c r="M77" s="198"/>
      <c r="N77" s="198"/>
      <c r="O77" s="198"/>
      <c r="P77" s="198"/>
      <c r="Q77" s="198"/>
      <c r="R77" s="198"/>
      <c r="S77" s="198"/>
      <c r="T77" s="198"/>
      <c r="U77" s="197"/>
      <c r="V77" s="79"/>
      <c r="W77" s="79"/>
      <c r="X77" s="79"/>
      <c r="Y77" s="79"/>
      <c r="Z77" s="79"/>
      <c r="AA77" s="79"/>
      <c r="AB77" s="74"/>
      <c r="AC77" s="74"/>
    </row>
    <row r="78" spans="1:29" s="189" customFormat="1" ht="15" customHeight="1" x14ac:dyDescent="0.25">
      <c r="A78" s="196"/>
      <c r="B78" s="198"/>
      <c r="C78" s="198"/>
      <c r="D78" s="198"/>
      <c r="E78" s="198"/>
      <c r="F78" s="198"/>
      <c r="G78" s="198"/>
      <c r="H78" s="198"/>
      <c r="I78" s="198"/>
      <c r="J78" s="198"/>
      <c r="K78" s="198"/>
      <c r="L78" s="198"/>
      <c r="M78" s="198"/>
      <c r="N78" s="198"/>
      <c r="O78" s="198"/>
      <c r="P78" s="198"/>
      <c r="Q78" s="198"/>
      <c r="R78" s="198"/>
      <c r="S78" s="198"/>
      <c r="T78" s="198"/>
      <c r="U78" s="197"/>
      <c r="V78" s="79"/>
      <c r="W78" s="79"/>
      <c r="X78" s="79"/>
      <c r="Y78" s="79"/>
      <c r="Z78" s="79"/>
      <c r="AA78" s="79"/>
      <c r="AB78" s="74"/>
      <c r="AC78" s="74"/>
    </row>
    <row r="79" spans="1:29" s="189" customFormat="1" ht="15" customHeight="1" x14ac:dyDescent="0.25">
      <c r="A79" s="196"/>
      <c r="B79" s="198"/>
      <c r="C79" s="198"/>
      <c r="D79" s="198"/>
      <c r="E79" s="198"/>
      <c r="F79" s="198"/>
      <c r="G79" s="198"/>
      <c r="H79" s="198"/>
      <c r="I79" s="198"/>
      <c r="J79" s="198"/>
      <c r="K79" s="198"/>
      <c r="L79" s="198"/>
      <c r="M79" s="198"/>
      <c r="N79" s="198"/>
      <c r="O79" s="198"/>
      <c r="P79" s="198"/>
      <c r="Q79" s="198"/>
      <c r="R79" s="198"/>
      <c r="S79" s="198"/>
      <c r="T79" s="198"/>
      <c r="U79" s="197"/>
      <c r="V79" s="79"/>
      <c r="W79" s="79"/>
      <c r="X79" s="79"/>
      <c r="Y79" s="79"/>
      <c r="Z79" s="79"/>
      <c r="AA79" s="79"/>
      <c r="AB79" s="74"/>
      <c r="AC79" s="74"/>
    </row>
    <row r="80" spans="1:29" s="189" customFormat="1" ht="15" customHeight="1" x14ac:dyDescent="0.25">
      <c r="A80" s="196"/>
      <c r="B80" s="198"/>
      <c r="C80" s="198"/>
      <c r="D80" s="198"/>
      <c r="E80" s="198"/>
      <c r="F80" s="198"/>
      <c r="G80" s="198"/>
      <c r="H80" s="198"/>
      <c r="I80" s="198"/>
      <c r="J80" s="198"/>
      <c r="K80" s="198"/>
      <c r="L80" s="198"/>
      <c r="M80" s="198"/>
      <c r="N80" s="198"/>
      <c r="O80" s="198"/>
      <c r="P80" s="198"/>
      <c r="Q80" s="198"/>
      <c r="R80" s="198"/>
      <c r="S80" s="198"/>
      <c r="T80" s="198"/>
      <c r="U80" s="197"/>
      <c r="V80" s="79"/>
      <c r="W80" s="79"/>
      <c r="X80" s="79"/>
      <c r="Y80" s="79"/>
      <c r="Z80" s="79"/>
      <c r="AA80" s="79"/>
      <c r="AB80" s="74"/>
      <c r="AC80" s="74"/>
    </row>
    <row r="81" spans="1:29" s="189" customFormat="1" ht="15" customHeight="1" x14ac:dyDescent="0.25">
      <c r="A81" s="196"/>
      <c r="B81" s="198"/>
      <c r="C81" s="198"/>
      <c r="D81" s="198"/>
      <c r="E81" s="198"/>
      <c r="F81" s="198"/>
      <c r="G81" s="198"/>
      <c r="H81" s="198"/>
      <c r="I81" s="198"/>
      <c r="J81" s="198"/>
      <c r="K81" s="198"/>
      <c r="L81" s="198"/>
      <c r="M81" s="198"/>
      <c r="N81" s="198"/>
      <c r="O81" s="198"/>
      <c r="P81" s="198"/>
      <c r="Q81" s="198"/>
      <c r="R81" s="198"/>
      <c r="S81" s="198"/>
      <c r="T81" s="198"/>
      <c r="U81" s="197"/>
      <c r="V81" s="79"/>
      <c r="W81" s="79"/>
      <c r="X81" s="79"/>
      <c r="Y81" s="79"/>
      <c r="Z81" s="79"/>
      <c r="AA81" s="79"/>
      <c r="AB81" s="74"/>
      <c r="AC81" s="74"/>
    </row>
    <row r="82" spans="1:29" s="189" customFormat="1" ht="15" customHeight="1" x14ac:dyDescent="0.25">
      <c r="A82" s="196"/>
      <c r="B82" s="198"/>
      <c r="C82" s="198"/>
      <c r="D82" s="198"/>
      <c r="E82" s="198"/>
      <c r="F82" s="198"/>
      <c r="G82" s="198"/>
      <c r="H82" s="198"/>
      <c r="I82" s="198"/>
      <c r="J82" s="198"/>
      <c r="K82" s="198"/>
      <c r="L82" s="198"/>
      <c r="M82" s="198"/>
      <c r="N82" s="198"/>
      <c r="O82" s="198"/>
      <c r="P82" s="198"/>
      <c r="Q82" s="198"/>
      <c r="R82" s="198"/>
      <c r="S82" s="198"/>
      <c r="T82" s="198"/>
      <c r="U82" s="197"/>
      <c r="V82" s="79"/>
      <c r="W82" s="79"/>
      <c r="X82" s="79"/>
      <c r="Y82" s="79"/>
      <c r="Z82" s="79"/>
      <c r="AA82" s="79"/>
      <c r="AB82" s="74"/>
      <c r="AC82" s="74"/>
    </row>
    <row r="83" spans="1:29" s="189" customFormat="1" ht="15" customHeight="1" x14ac:dyDescent="0.25">
      <c r="A83" s="196"/>
      <c r="B83" s="198"/>
      <c r="C83" s="198"/>
      <c r="D83" s="198"/>
      <c r="E83" s="198"/>
      <c r="F83" s="198"/>
      <c r="G83" s="198"/>
      <c r="H83" s="198"/>
      <c r="I83" s="198"/>
      <c r="J83" s="198"/>
      <c r="K83" s="198"/>
      <c r="L83" s="198"/>
      <c r="M83" s="198"/>
      <c r="N83" s="198"/>
      <c r="O83" s="198"/>
      <c r="P83" s="198"/>
      <c r="Q83" s="198"/>
      <c r="R83" s="198"/>
      <c r="S83" s="198"/>
      <c r="T83" s="198"/>
      <c r="U83" s="197"/>
      <c r="V83" s="79"/>
      <c r="W83" s="79"/>
      <c r="X83" s="79"/>
      <c r="Y83" s="79"/>
      <c r="Z83" s="79"/>
      <c r="AA83" s="79"/>
      <c r="AB83" s="74"/>
      <c r="AC83" s="74"/>
    </row>
    <row r="84" spans="1:29" s="189" customFormat="1" ht="15" customHeight="1" x14ac:dyDescent="0.25">
      <c r="A84" s="196"/>
      <c r="B84" s="200"/>
      <c r="C84" s="200"/>
      <c r="D84" s="200"/>
      <c r="E84" s="200"/>
      <c r="F84" s="200"/>
      <c r="G84" s="200"/>
      <c r="H84" s="200"/>
      <c r="I84" s="200"/>
      <c r="J84" s="200"/>
      <c r="K84" s="200"/>
      <c r="L84" s="200"/>
      <c r="M84" s="200"/>
      <c r="N84" s="200"/>
      <c r="O84" s="200"/>
      <c r="P84" s="200"/>
      <c r="Q84" s="200"/>
      <c r="R84" s="200"/>
      <c r="S84" s="200"/>
      <c r="T84" s="200"/>
      <c r="U84" s="197"/>
      <c r="V84" s="79"/>
      <c r="W84" s="79"/>
      <c r="X84" s="79"/>
      <c r="Y84" s="79"/>
      <c r="Z84" s="79"/>
      <c r="AA84" s="79"/>
      <c r="AB84" s="74"/>
      <c r="AC84" s="74"/>
    </row>
    <row r="85" spans="1:29" s="189" customFormat="1" ht="15" customHeight="1" x14ac:dyDescent="0.25">
      <c r="A85" s="196"/>
      <c r="B85" s="200"/>
      <c r="C85" s="200"/>
      <c r="D85" s="200"/>
      <c r="E85" s="200"/>
      <c r="F85" s="200"/>
      <c r="G85" s="200"/>
      <c r="H85" s="200"/>
      <c r="I85" s="200"/>
      <c r="J85" s="200"/>
      <c r="K85" s="200"/>
      <c r="L85" s="200"/>
      <c r="M85" s="200"/>
      <c r="N85" s="200"/>
      <c r="O85" s="200"/>
      <c r="P85" s="200"/>
      <c r="Q85" s="200"/>
      <c r="R85" s="200"/>
      <c r="S85" s="200"/>
      <c r="T85" s="200"/>
      <c r="U85" s="197"/>
      <c r="V85" s="79"/>
      <c r="W85" s="79"/>
      <c r="X85" s="79"/>
      <c r="Y85" s="79"/>
      <c r="Z85" s="79"/>
      <c r="AA85" s="79"/>
      <c r="AB85" s="74"/>
      <c r="AC85" s="74"/>
    </row>
    <row r="86" spans="1:29" s="189" customFormat="1" ht="15" customHeight="1" x14ac:dyDescent="0.25">
      <c r="A86" s="196"/>
      <c r="B86" s="200"/>
      <c r="C86" s="200"/>
      <c r="D86" s="200"/>
      <c r="E86" s="200"/>
      <c r="F86" s="200"/>
      <c r="G86" s="200"/>
      <c r="H86" s="200"/>
      <c r="I86" s="200"/>
      <c r="J86" s="200"/>
      <c r="K86" s="200"/>
      <c r="L86" s="200"/>
      <c r="M86" s="200"/>
      <c r="N86" s="200"/>
      <c r="O86" s="200"/>
      <c r="P86" s="200"/>
      <c r="Q86" s="200"/>
      <c r="R86" s="200"/>
      <c r="S86" s="200"/>
      <c r="T86" s="200"/>
      <c r="U86" s="197"/>
      <c r="V86" s="79"/>
      <c r="W86" s="79"/>
      <c r="X86" s="79"/>
      <c r="Y86" s="79"/>
      <c r="Z86" s="79"/>
      <c r="AA86" s="79"/>
      <c r="AB86" s="74"/>
      <c r="AC86" s="74"/>
    </row>
    <row r="87" spans="1:29" s="189" customFormat="1" ht="15" customHeight="1" x14ac:dyDescent="0.25">
      <c r="A87" s="196"/>
      <c r="B87" s="200"/>
      <c r="C87" s="200"/>
      <c r="D87" s="200"/>
      <c r="E87" s="200"/>
      <c r="F87" s="200"/>
      <c r="G87" s="200"/>
      <c r="H87" s="200"/>
      <c r="I87" s="200"/>
      <c r="J87" s="200"/>
      <c r="K87" s="200"/>
      <c r="L87" s="200"/>
      <c r="M87" s="200"/>
      <c r="N87" s="200"/>
      <c r="O87" s="200"/>
      <c r="P87" s="200"/>
      <c r="Q87" s="200"/>
      <c r="R87" s="200"/>
      <c r="S87" s="200"/>
      <c r="T87" s="200"/>
      <c r="U87" s="197"/>
      <c r="V87" s="79"/>
      <c r="W87" s="79"/>
      <c r="X87" s="79"/>
      <c r="Y87" s="79"/>
      <c r="Z87" s="79"/>
      <c r="AA87" s="79"/>
      <c r="AB87" s="74"/>
      <c r="AC87" s="74"/>
    </row>
    <row r="88" spans="1:29" s="189" customFormat="1" ht="15" customHeight="1" x14ac:dyDescent="0.25">
      <c r="A88" s="196"/>
      <c r="B88" s="200"/>
      <c r="C88" s="200"/>
      <c r="D88" s="200"/>
      <c r="E88" s="200"/>
      <c r="F88" s="200"/>
      <c r="G88" s="200"/>
      <c r="H88" s="200"/>
      <c r="I88" s="200"/>
      <c r="J88" s="200"/>
      <c r="K88" s="200"/>
      <c r="L88" s="200"/>
      <c r="M88" s="200"/>
      <c r="N88" s="200"/>
      <c r="O88" s="200"/>
      <c r="P88" s="200"/>
      <c r="Q88" s="200"/>
      <c r="R88" s="200"/>
      <c r="S88" s="200"/>
      <c r="T88" s="200"/>
      <c r="U88" s="197"/>
      <c r="V88" s="79"/>
      <c r="W88" s="79"/>
      <c r="X88" s="79"/>
      <c r="Y88" s="79"/>
      <c r="Z88" s="79"/>
      <c r="AA88" s="79"/>
      <c r="AB88" s="74"/>
      <c r="AC88" s="74"/>
    </row>
    <row r="89" spans="1:29" s="189" customFormat="1" ht="15" customHeight="1" x14ac:dyDescent="0.25">
      <c r="A89" s="196"/>
      <c r="B89" s="200"/>
      <c r="C89" s="200"/>
      <c r="D89" s="200"/>
      <c r="E89" s="200"/>
      <c r="F89" s="200"/>
      <c r="G89" s="200"/>
      <c r="H89" s="200"/>
      <c r="I89" s="200"/>
      <c r="J89" s="200"/>
      <c r="K89" s="200"/>
      <c r="L89" s="200"/>
      <c r="M89" s="200"/>
      <c r="N89" s="200"/>
      <c r="O89" s="200"/>
      <c r="P89" s="200"/>
      <c r="Q89" s="200"/>
      <c r="R89" s="200"/>
      <c r="S89" s="200"/>
      <c r="T89" s="200"/>
      <c r="U89" s="197"/>
      <c r="V89" s="79"/>
      <c r="W89" s="79"/>
      <c r="X89" s="79"/>
      <c r="Y89" s="79"/>
      <c r="Z89" s="79"/>
      <c r="AA89" s="79"/>
      <c r="AB89" s="74"/>
      <c r="AC89" s="74"/>
    </row>
    <row r="90" spans="1:29" s="189" customFormat="1" ht="15" customHeight="1" x14ac:dyDescent="0.25">
      <c r="A90" s="196"/>
      <c r="B90" s="200"/>
      <c r="C90" s="200"/>
      <c r="D90" s="200"/>
      <c r="E90" s="200"/>
      <c r="F90" s="200"/>
      <c r="G90" s="200"/>
      <c r="H90" s="200"/>
      <c r="I90" s="200"/>
      <c r="J90" s="200"/>
      <c r="K90" s="200"/>
      <c r="L90" s="200"/>
      <c r="M90" s="200"/>
      <c r="N90" s="200"/>
      <c r="O90" s="200"/>
      <c r="P90" s="200"/>
      <c r="Q90" s="200"/>
      <c r="R90" s="200"/>
      <c r="S90" s="200"/>
      <c r="T90" s="200"/>
      <c r="U90" s="197"/>
      <c r="V90" s="79"/>
      <c r="W90" s="79"/>
      <c r="X90" s="79"/>
      <c r="Y90" s="79"/>
      <c r="Z90" s="79"/>
      <c r="AA90" s="79"/>
      <c r="AB90" s="74"/>
      <c r="AC90" s="74"/>
    </row>
    <row r="91" spans="1:29" s="189" customFormat="1" ht="15" customHeight="1" x14ac:dyDescent="0.25">
      <c r="A91" s="196"/>
      <c r="B91" s="200"/>
      <c r="C91" s="200"/>
      <c r="D91" s="200"/>
      <c r="E91" s="200"/>
      <c r="F91" s="200"/>
      <c r="G91" s="200"/>
      <c r="H91" s="200"/>
      <c r="I91" s="200"/>
      <c r="J91" s="200"/>
      <c r="K91" s="200"/>
      <c r="L91" s="200"/>
      <c r="M91" s="200"/>
      <c r="N91" s="200"/>
      <c r="O91" s="200"/>
      <c r="P91" s="200"/>
      <c r="Q91" s="200"/>
      <c r="R91" s="200"/>
      <c r="S91" s="200"/>
      <c r="T91" s="200"/>
      <c r="U91" s="197"/>
      <c r="V91" s="79"/>
      <c r="W91" s="79"/>
      <c r="X91" s="79"/>
      <c r="Y91" s="79"/>
      <c r="Z91" s="79"/>
      <c r="AA91" s="79"/>
      <c r="AB91" s="74"/>
      <c r="AC91" s="74"/>
    </row>
    <row r="92" spans="1:29" s="189" customFormat="1" ht="15" customHeight="1" x14ac:dyDescent="0.25">
      <c r="A92" s="196"/>
      <c r="B92" s="200"/>
      <c r="C92" s="200"/>
      <c r="D92" s="200"/>
      <c r="E92" s="200"/>
      <c r="F92" s="200"/>
      <c r="G92" s="200"/>
      <c r="H92" s="200"/>
      <c r="I92" s="200"/>
      <c r="J92" s="200"/>
      <c r="K92" s="200"/>
      <c r="L92" s="200"/>
      <c r="M92" s="200"/>
      <c r="N92" s="200"/>
      <c r="O92" s="200"/>
      <c r="P92" s="200"/>
      <c r="Q92" s="200"/>
      <c r="R92" s="200"/>
      <c r="S92" s="200"/>
      <c r="T92" s="200"/>
      <c r="U92" s="197"/>
      <c r="V92" s="79"/>
      <c r="W92" s="79"/>
      <c r="X92" s="79"/>
      <c r="Y92" s="79"/>
      <c r="Z92" s="79"/>
      <c r="AA92" s="79"/>
      <c r="AB92" s="74"/>
      <c r="AC92" s="74"/>
    </row>
    <row r="93" spans="1:29" s="189" customFormat="1" ht="15" customHeight="1" x14ac:dyDescent="0.25">
      <c r="A93" s="196"/>
      <c r="B93" s="198"/>
      <c r="C93" s="198"/>
      <c r="D93" s="198"/>
      <c r="E93" s="198"/>
      <c r="F93" s="198"/>
      <c r="G93" s="198"/>
      <c r="H93" s="198"/>
      <c r="I93" s="198"/>
      <c r="J93" s="198"/>
      <c r="K93" s="198"/>
      <c r="L93" s="198"/>
      <c r="M93" s="198"/>
      <c r="N93" s="198"/>
      <c r="O93" s="198"/>
      <c r="P93" s="198"/>
      <c r="Q93" s="198"/>
      <c r="R93" s="198"/>
      <c r="S93" s="198"/>
      <c r="T93" s="198"/>
      <c r="U93" s="197"/>
      <c r="V93" s="79"/>
      <c r="W93" s="79"/>
      <c r="X93" s="79"/>
      <c r="Y93" s="79"/>
      <c r="Z93" s="79"/>
      <c r="AA93" s="79"/>
      <c r="AB93" s="74"/>
      <c r="AC93" s="74"/>
    </row>
    <row r="94" spans="1:29" s="189" customFormat="1" ht="15" customHeight="1" x14ac:dyDescent="0.25">
      <c r="A94" s="196"/>
      <c r="B94" s="198"/>
      <c r="C94" s="201"/>
      <c r="D94" s="201"/>
      <c r="E94" s="201"/>
      <c r="F94" s="123"/>
      <c r="G94" s="207"/>
      <c r="H94" s="207"/>
      <c r="I94" s="207"/>
      <c r="J94" s="196"/>
      <c r="K94" s="123"/>
      <c r="L94" s="123"/>
      <c r="M94" s="123"/>
      <c r="N94" s="123"/>
      <c r="O94" s="123"/>
      <c r="P94" s="123"/>
      <c r="Q94" s="122"/>
      <c r="R94" s="123"/>
      <c r="S94" s="123"/>
      <c r="T94" s="198"/>
      <c r="U94" s="197"/>
      <c r="V94" s="79"/>
      <c r="W94" s="79"/>
      <c r="X94" s="79"/>
      <c r="Y94" s="79"/>
      <c r="Z94" s="79"/>
      <c r="AA94" s="79"/>
      <c r="AB94" s="74"/>
      <c r="AC94" s="74"/>
    </row>
    <row r="95" spans="1:29" s="189" customFormat="1" ht="15" customHeight="1" x14ac:dyDescent="0.25">
      <c r="A95" s="196"/>
      <c r="B95" s="198"/>
      <c r="C95" s="124"/>
      <c r="D95" s="124"/>
      <c r="E95" s="124"/>
      <c r="F95" s="202"/>
      <c r="G95" s="124"/>
      <c r="H95" s="124"/>
      <c r="I95" s="124"/>
      <c r="J95" s="202"/>
      <c r="K95" s="124"/>
      <c r="L95" s="124"/>
      <c r="M95" s="124"/>
      <c r="N95" s="202"/>
      <c r="O95" s="124"/>
      <c r="P95" s="124"/>
      <c r="Q95" s="122"/>
      <c r="R95" s="124"/>
      <c r="S95" s="124"/>
      <c r="T95" s="198"/>
      <c r="U95" s="197"/>
      <c r="V95" s="79"/>
      <c r="W95" s="79"/>
      <c r="X95" s="79"/>
      <c r="Y95" s="79"/>
      <c r="Z95" s="79"/>
      <c r="AA95" s="79"/>
      <c r="AB95" s="74"/>
      <c r="AC95" s="74"/>
    </row>
    <row r="96" spans="1:29" s="189" customFormat="1" ht="15" customHeight="1" x14ac:dyDescent="0.25">
      <c r="A96" s="196"/>
      <c r="B96" s="198"/>
      <c r="C96" s="208"/>
      <c r="D96" s="208"/>
      <c r="E96" s="208"/>
      <c r="F96" s="123"/>
      <c r="G96" s="209"/>
      <c r="H96" s="209"/>
      <c r="I96" s="209"/>
      <c r="J96" s="123"/>
      <c r="K96" s="207"/>
      <c r="L96" s="207"/>
      <c r="M96" s="207"/>
      <c r="N96" s="191"/>
      <c r="O96" s="210"/>
      <c r="P96" s="210"/>
      <c r="Q96" s="191"/>
      <c r="R96" s="192"/>
      <c r="S96" s="192"/>
      <c r="T96" s="198"/>
      <c r="U96" s="197"/>
      <c r="V96" s="79"/>
      <c r="W96" s="79"/>
      <c r="X96" s="79"/>
      <c r="Y96" s="79"/>
      <c r="Z96" s="79"/>
      <c r="AA96" s="79"/>
      <c r="AB96" s="74"/>
      <c r="AC96" s="74"/>
    </row>
    <row r="97" spans="1:29" s="189" customFormat="1" ht="15" customHeight="1" x14ac:dyDescent="0.25">
      <c r="A97" s="196"/>
      <c r="B97" s="198"/>
      <c r="C97" s="123"/>
      <c r="D97" s="123"/>
      <c r="E97" s="123"/>
      <c r="F97" s="123"/>
      <c r="G97" s="123"/>
      <c r="H97" s="123"/>
      <c r="I97" s="123"/>
      <c r="J97" s="123"/>
      <c r="K97" s="123"/>
      <c r="L97" s="123"/>
      <c r="M97" s="123"/>
      <c r="N97" s="123"/>
      <c r="O97" s="123"/>
      <c r="P97" s="123"/>
      <c r="Q97" s="122"/>
      <c r="R97" s="123"/>
      <c r="S97" s="123"/>
      <c r="T97" s="198"/>
      <c r="U97" s="197"/>
      <c r="V97" s="79"/>
      <c r="W97" s="79"/>
      <c r="X97" s="79"/>
      <c r="Y97" s="79"/>
      <c r="Z97" s="79"/>
      <c r="AA97" s="79"/>
      <c r="AB97" s="74"/>
      <c r="AC97" s="74"/>
    </row>
    <row r="98" spans="1:29" s="189" customFormat="1" ht="15" customHeight="1" x14ac:dyDescent="0.25">
      <c r="A98" s="196"/>
      <c r="B98" s="198"/>
      <c r="C98" s="208"/>
      <c r="D98" s="208"/>
      <c r="E98" s="208"/>
      <c r="F98" s="123"/>
      <c r="G98" s="209"/>
      <c r="H98" s="209"/>
      <c r="I98" s="209"/>
      <c r="J98" s="123"/>
      <c r="K98" s="207"/>
      <c r="L98" s="207"/>
      <c r="M98" s="207"/>
      <c r="N98" s="191"/>
      <c r="O98" s="210"/>
      <c r="P98" s="210"/>
      <c r="Q98" s="191"/>
      <c r="R98" s="192"/>
      <c r="S98" s="192"/>
      <c r="T98" s="198"/>
      <c r="U98" s="197"/>
      <c r="V98" s="79"/>
      <c r="W98" s="79"/>
      <c r="X98" s="79"/>
      <c r="Y98" s="79"/>
      <c r="Z98" s="79"/>
      <c r="AA98" s="79"/>
      <c r="AB98" s="74"/>
      <c r="AC98" s="74"/>
    </row>
    <row r="99" spans="1:29" s="189" customFormat="1" ht="15" customHeight="1" x14ac:dyDescent="0.25">
      <c r="A99" s="196"/>
      <c r="B99" s="196"/>
      <c r="C99" s="190"/>
      <c r="D99" s="191"/>
      <c r="E99" s="191"/>
      <c r="F99" s="196"/>
      <c r="G99" s="192"/>
      <c r="H99" s="193"/>
      <c r="I99" s="192"/>
      <c r="J99" s="191"/>
      <c r="K99" s="194"/>
      <c r="L99" s="195"/>
      <c r="M99" s="194"/>
      <c r="N99" s="191"/>
      <c r="O99" s="192"/>
      <c r="P99" s="192"/>
      <c r="Q99" s="191"/>
      <c r="R99" s="196"/>
      <c r="S99" s="196"/>
      <c r="T99" s="197"/>
      <c r="U99" s="197"/>
      <c r="V99" s="79"/>
      <c r="W99" s="79"/>
      <c r="X99" s="79"/>
      <c r="Y99" s="79"/>
      <c r="Z99" s="79"/>
      <c r="AA99" s="79"/>
      <c r="AB99" s="74"/>
      <c r="AC99" s="74"/>
    </row>
    <row r="100" spans="1:29" s="189" customFormat="1" ht="15" customHeight="1" x14ac:dyDescent="0.25">
      <c r="A100" s="196"/>
      <c r="B100" s="196"/>
      <c r="C100" s="211"/>
      <c r="D100" s="211"/>
      <c r="E100" s="211"/>
      <c r="F100" s="211"/>
      <c r="G100" s="211"/>
      <c r="H100" s="211"/>
      <c r="I100" s="211"/>
      <c r="J100" s="123"/>
      <c r="K100" s="123"/>
      <c r="L100" s="123"/>
      <c r="M100" s="123"/>
      <c r="N100" s="123"/>
      <c r="O100" s="123"/>
      <c r="P100" s="123"/>
      <c r="Q100" s="122"/>
      <c r="R100" s="123"/>
      <c r="S100" s="123"/>
      <c r="T100" s="197"/>
      <c r="U100" s="197"/>
      <c r="V100" s="79"/>
      <c r="W100" s="79"/>
      <c r="X100" s="79"/>
      <c r="Y100" s="79"/>
      <c r="Z100" s="79"/>
      <c r="AA100" s="79"/>
      <c r="AB100" s="74"/>
      <c r="AC100" s="74"/>
    </row>
    <row r="101" spans="1:29" s="189" customFormat="1" ht="15" customHeight="1" x14ac:dyDescent="0.25">
      <c r="A101" s="196"/>
      <c r="B101" s="196"/>
      <c r="C101" s="123"/>
      <c r="D101" s="123"/>
      <c r="E101" s="123"/>
      <c r="F101" s="123"/>
      <c r="G101" s="124"/>
      <c r="H101" s="124"/>
      <c r="I101" s="124"/>
      <c r="J101" s="123"/>
      <c r="K101" s="124"/>
      <c r="L101" s="124"/>
      <c r="M101" s="124"/>
      <c r="N101" s="123"/>
      <c r="O101" s="123"/>
      <c r="P101" s="123"/>
      <c r="Q101" s="122"/>
      <c r="R101" s="123"/>
      <c r="S101" s="123"/>
      <c r="T101" s="197"/>
      <c r="U101" s="197"/>
      <c r="V101" s="79"/>
      <c r="W101" s="79"/>
      <c r="X101" s="79"/>
      <c r="Y101" s="79"/>
      <c r="Z101" s="79"/>
      <c r="AA101" s="79"/>
      <c r="AB101" s="74"/>
      <c r="AC101" s="74"/>
    </row>
    <row r="102" spans="1:29" s="189" customFormat="1" ht="15" customHeight="1" x14ac:dyDescent="0.25">
      <c r="A102" s="196"/>
      <c r="B102" s="196"/>
      <c r="C102" s="124"/>
      <c r="D102" s="124"/>
      <c r="E102" s="124"/>
      <c r="F102" s="123"/>
      <c r="G102" s="124"/>
      <c r="H102" s="203"/>
      <c r="I102" s="124"/>
      <c r="J102" s="123"/>
      <c r="K102" s="124"/>
      <c r="L102" s="124"/>
      <c r="M102" s="124"/>
      <c r="N102" s="123"/>
      <c r="O102" s="124"/>
      <c r="P102" s="124"/>
      <c r="Q102" s="122"/>
      <c r="R102" s="124"/>
      <c r="S102" s="124"/>
      <c r="T102" s="197"/>
      <c r="U102" s="197"/>
      <c r="V102" s="79"/>
      <c r="W102" s="79"/>
      <c r="X102" s="79"/>
      <c r="Y102" s="79"/>
      <c r="Z102" s="79"/>
      <c r="AA102" s="79"/>
      <c r="AB102" s="74"/>
      <c r="AC102" s="74"/>
    </row>
    <row r="103" spans="1:29" s="189" customFormat="1" ht="15" customHeight="1" x14ac:dyDescent="0.25">
      <c r="A103" s="196"/>
      <c r="B103" s="196"/>
      <c r="C103" s="124"/>
      <c r="D103" s="124"/>
      <c r="E103" s="124"/>
      <c r="F103" s="123"/>
      <c r="G103" s="124"/>
      <c r="H103" s="124"/>
      <c r="I103" s="124"/>
      <c r="J103" s="123"/>
      <c r="K103" s="124"/>
      <c r="L103" s="124"/>
      <c r="M103" s="124"/>
      <c r="N103" s="123"/>
      <c r="O103" s="124"/>
      <c r="P103" s="124"/>
      <c r="Q103" s="122"/>
      <c r="R103" s="123"/>
      <c r="S103" s="123"/>
      <c r="T103" s="197"/>
      <c r="U103" s="197"/>
      <c r="V103" s="79"/>
      <c r="W103" s="79"/>
      <c r="X103" s="79"/>
      <c r="Y103" s="79"/>
      <c r="Z103" s="79"/>
      <c r="AA103" s="79"/>
      <c r="AB103" s="74"/>
      <c r="AC103" s="74"/>
    </row>
    <row r="104" spans="1:29" s="189" customFormat="1" ht="15" customHeight="1" x14ac:dyDescent="0.3">
      <c r="A104" s="196"/>
      <c r="B104" s="196"/>
      <c r="C104" s="190"/>
      <c r="D104" s="190"/>
      <c r="E104" s="190"/>
      <c r="F104" s="196"/>
      <c r="G104" s="192"/>
      <c r="H104" s="193"/>
      <c r="I104" s="192"/>
      <c r="J104" s="191"/>
      <c r="K104" s="194"/>
      <c r="L104" s="195"/>
      <c r="M104" s="194"/>
      <c r="N104" s="191"/>
      <c r="O104" s="192"/>
      <c r="P104" s="192"/>
      <c r="Q104" s="191"/>
      <c r="R104" s="212"/>
      <c r="S104" s="213"/>
      <c r="T104" s="197"/>
      <c r="U104" s="197"/>
      <c r="V104" s="79"/>
      <c r="W104" s="79"/>
      <c r="X104" s="79"/>
      <c r="Y104" s="79"/>
      <c r="Z104" s="79"/>
      <c r="AA104" s="79"/>
      <c r="AB104" s="74"/>
      <c r="AC104" s="74"/>
    </row>
    <row r="105" spans="1:29" ht="15" customHeight="1" x14ac:dyDescent="0.35">
      <c r="A105" s="123"/>
      <c r="B105" s="123"/>
      <c r="C105" s="204"/>
      <c r="D105" s="204"/>
      <c r="E105" s="204"/>
      <c r="F105" s="123"/>
      <c r="G105" s="205"/>
      <c r="H105" s="206"/>
      <c r="I105" s="205"/>
      <c r="J105" s="122"/>
      <c r="K105" s="205"/>
      <c r="L105" s="205"/>
      <c r="M105" s="205"/>
      <c r="N105" s="122"/>
      <c r="O105" s="123"/>
      <c r="P105" s="123"/>
      <c r="Q105" s="122"/>
      <c r="R105" s="213"/>
      <c r="S105" s="213"/>
      <c r="T105" s="123"/>
      <c r="U105" s="123"/>
    </row>
    <row r="106" spans="1:29" ht="15" customHeight="1" x14ac:dyDescent="0.3">
      <c r="A106" s="123"/>
      <c r="B106" s="123"/>
      <c r="C106" s="190"/>
      <c r="D106" s="191"/>
      <c r="E106" s="190"/>
      <c r="F106" s="196"/>
      <c r="G106" s="192"/>
      <c r="H106" s="193"/>
      <c r="I106" s="192"/>
      <c r="J106" s="191"/>
      <c r="K106" s="194"/>
      <c r="L106" s="195"/>
      <c r="M106" s="194"/>
      <c r="N106" s="191"/>
      <c r="O106" s="192"/>
      <c r="P106" s="192"/>
      <c r="Q106" s="191"/>
      <c r="R106" s="213"/>
      <c r="S106" s="213"/>
      <c r="T106" s="123"/>
      <c r="U106" s="123"/>
    </row>
    <row r="107" spans="1:29" ht="15" customHeight="1" x14ac:dyDescent="0.25">
      <c r="A107" s="123"/>
      <c r="B107" s="123"/>
      <c r="C107" s="123"/>
      <c r="D107" s="123"/>
      <c r="E107" s="123"/>
      <c r="F107" s="123"/>
      <c r="G107" s="123"/>
      <c r="H107" s="123"/>
      <c r="I107" s="123"/>
      <c r="J107" s="123"/>
      <c r="K107" s="123"/>
      <c r="L107" s="123"/>
      <c r="M107" s="123"/>
      <c r="N107" s="123"/>
      <c r="O107" s="123"/>
      <c r="P107" s="123"/>
      <c r="Q107" s="122"/>
      <c r="R107" s="123"/>
      <c r="S107" s="123"/>
      <c r="T107" s="123"/>
      <c r="U107" s="123"/>
    </row>
    <row r="108" spans="1:29" ht="15" customHeight="1" x14ac:dyDescent="0.25">
      <c r="A108" s="123"/>
      <c r="B108" s="123"/>
      <c r="C108" s="123"/>
      <c r="D108" s="123"/>
      <c r="E108" s="123"/>
      <c r="F108" s="123"/>
      <c r="G108" s="123"/>
      <c r="H108" s="123"/>
      <c r="I108" s="123"/>
      <c r="J108" s="123"/>
      <c r="K108" s="123"/>
      <c r="L108" s="123"/>
      <c r="M108" s="123"/>
      <c r="N108" s="123"/>
      <c r="O108" s="123"/>
      <c r="P108" s="123"/>
      <c r="Q108" s="122"/>
      <c r="R108" s="123"/>
      <c r="S108" s="123"/>
      <c r="T108" s="123"/>
      <c r="U108" s="123"/>
    </row>
    <row r="109" spans="1:29" ht="15" customHeight="1" x14ac:dyDescent="0.25">
      <c r="A109" s="123"/>
      <c r="B109" s="123"/>
      <c r="C109" s="123"/>
      <c r="D109" s="123"/>
      <c r="E109" s="123"/>
      <c r="F109" s="123"/>
      <c r="G109" s="123"/>
      <c r="H109" s="123"/>
      <c r="I109" s="123"/>
      <c r="J109" s="123"/>
      <c r="K109" s="123"/>
      <c r="L109" s="123"/>
      <c r="M109" s="123"/>
      <c r="N109" s="123"/>
      <c r="O109" s="123"/>
      <c r="P109" s="123"/>
      <c r="Q109" s="122"/>
      <c r="R109" s="123"/>
      <c r="S109" s="123"/>
      <c r="T109" s="123"/>
      <c r="U109" s="123"/>
    </row>
    <row r="110" spans="1:29" ht="15" customHeight="1" x14ac:dyDescent="0.25">
      <c r="A110" s="123"/>
      <c r="B110" s="123"/>
      <c r="C110" s="123"/>
      <c r="D110" s="123"/>
      <c r="E110" s="123"/>
      <c r="F110" s="123"/>
      <c r="G110" s="123"/>
      <c r="H110" s="123"/>
      <c r="I110" s="123"/>
      <c r="J110" s="123"/>
      <c r="K110" s="123"/>
      <c r="L110" s="123"/>
      <c r="M110" s="123"/>
      <c r="N110" s="123"/>
      <c r="O110" s="123"/>
      <c r="P110" s="123"/>
      <c r="Q110" s="122"/>
      <c r="R110" s="123"/>
      <c r="S110" s="123"/>
      <c r="T110" s="123"/>
      <c r="U110" s="123"/>
    </row>
    <row r="111" spans="1:29" ht="15" customHeight="1" x14ac:dyDescent="0.25">
      <c r="A111" s="123"/>
      <c r="B111" s="123"/>
      <c r="C111" s="123"/>
      <c r="D111" s="123"/>
      <c r="E111" s="123"/>
      <c r="F111" s="123"/>
      <c r="G111" s="123"/>
      <c r="H111" s="123"/>
      <c r="I111" s="123"/>
      <c r="J111" s="123"/>
      <c r="K111" s="123"/>
      <c r="L111" s="123"/>
      <c r="M111" s="123"/>
      <c r="N111" s="123"/>
      <c r="O111" s="123"/>
      <c r="P111" s="123"/>
      <c r="Q111" s="122"/>
      <c r="R111" s="123"/>
      <c r="S111" s="123"/>
      <c r="T111" s="123"/>
      <c r="U111" s="123"/>
    </row>
    <row r="112" spans="1:29" ht="15" customHeight="1" x14ac:dyDescent="0.25">
      <c r="A112" s="123"/>
      <c r="B112" s="121"/>
      <c r="C112" s="123"/>
      <c r="D112" s="123"/>
      <c r="E112" s="123"/>
      <c r="F112" s="123"/>
      <c r="G112" s="123"/>
      <c r="H112" s="123"/>
      <c r="I112" s="123"/>
      <c r="J112" s="123"/>
      <c r="K112" s="123"/>
      <c r="L112" s="123"/>
      <c r="M112" s="123"/>
      <c r="N112" s="122"/>
      <c r="O112" s="123"/>
      <c r="P112" s="123"/>
      <c r="Q112" s="122"/>
      <c r="R112" s="123"/>
      <c r="S112" s="123"/>
      <c r="T112" s="123"/>
      <c r="U112" s="123"/>
    </row>
    <row r="113" spans="1:21" ht="15" customHeight="1" x14ac:dyDescent="0.25">
      <c r="A113" s="123"/>
      <c r="B113" s="123"/>
      <c r="C113" s="123"/>
      <c r="D113" s="123"/>
      <c r="E113" s="123"/>
      <c r="F113" s="123"/>
      <c r="G113" s="123"/>
      <c r="H113" s="123"/>
      <c r="I113" s="123"/>
      <c r="J113" s="123"/>
      <c r="K113" s="123"/>
      <c r="L113" s="123"/>
      <c r="M113" s="123"/>
      <c r="N113" s="123"/>
      <c r="O113" s="123"/>
      <c r="P113" s="123"/>
      <c r="Q113" s="122"/>
      <c r="R113" s="123"/>
      <c r="S113" s="123"/>
      <c r="T113" s="123"/>
      <c r="U113" s="123"/>
    </row>
    <row r="114" spans="1:21" ht="15" customHeight="1" x14ac:dyDescent="0.25">
      <c r="A114" s="123"/>
      <c r="B114" s="199"/>
      <c r="C114" s="199"/>
      <c r="D114" s="199"/>
      <c r="E114" s="199"/>
      <c r="F114" s="199"/>
      <c r="G114" s="199"/>
      <c r="H114" s="199"/>
      <c r="I114" s="199"/>
      <c r="J114" s="199"/>
      <c r="K114" s="199"/>
      <c r="L114" s="199"/>
      <c r="M114" s="199"/>
      <c r="N114" s="199"/>
      <c r="O114" s="199"/>
      <c r="P114" s="199"/>
      <c r="Q114" s="199"/>
      <c r="R114" s="199"/>
      <c r="S114" s="199"/>
      <c r="T114" s="199"/>
      <c r="U114" s="123"/>
    </row>
    <row r="115" spans="1:21" ht="15" customHeight="1" x14ac:dyDescent="0.25">
      <c r="A115" s="123"/>
      <c r="B115" s="199"/>
      <c r="C115" s="199"/>
      <c r="D115" s="199"/>
      <c r="E115" s="199"/>
      <c r="F115" s="199"/>
      <c r="G115" s="199"/>
      <c r="H115" s="199"/>
      <c r="I115" s="199"/>
      <c r="J115" s="199"/>
      <c r="K115" s="199"/>
      <c r="L115" s="199"/>
      <c r="M115" s="199"/>
      <c r="N115" s="199"/>
      <c r="O115" s="199"/>
      <c r="P115" s="199"/>
      <c r="Q115" s="199"/>
      <c r="R115" s="199"/>
      <c r="S115" s="199"/>
      <c r="T115" s="199"/>
      <c r="U115" s="123"/>
    </row>
    <row r="116" spans="1:21" ht="15" customHeight="1" x14ac:dyDescent="0.25">
      <c r="A116" s="123"/>
      <c r="B116" s="199"/>
      <c r="C116" s="199"/>
      <c r="D116" s="199"/>
      <c r="E116" s="199"/>
      <c r="F116" s="199"/>
      <c r="G116" s="199"/>
      <c r="H116" s="199"/>
      <c r="I116" s="199"/>
      <c r="J116" s="199"/>
      <c r="K116" s="199"/>
      <c r="L116" s="199"/>
      <c r="M116" s="199"/>
      <c r="N116" s="199"/>
      <c r="O116" s="199"/>
      <c r="P116" s="199"/>
      <c r="Q116" s="199"/>
      <c r="R116" s="199"/>
      <c r="S116" s="199"/>
      <c r="T116" s="199"/>
      <c r="U116" s="123"/>
    </row>
    <row r="117" spans="1:21" ht="15" customHeight="1" x14ac:dyDescent="0.25">
      <c r="A117" s="123"/>
      <c r="B117" s="199"/>
      <c r="C117" s="199"/>
      <c r="D117" s="199"/>
      <c r="E117" s="199"/>
      <c r="F117" s="199"/>
      <c r="G117" s="199"/>
      <c r="H117" s="199"/>
      <c r="I117" s="199"/>
      <c r="J117" s="199"/>
      <c r="K117" s="199"/>
      <c r="L117" s="199"/>
      <c r="M117" s="199"/>
      <c r="N117" s="199"/>
      <c r="O117" s="199"/>
      <c r="P117" s="199"/>
      <c r="Q117" s="199"/>
      <c r="R117" s="199"/>
      <c r="S117" s="199"/>
      <c r="T117" s="199"/>
      <c r="U117" s="123"/>
    </row>
    <row r="118" spans="1:21" ht="15" customHeight="1" x14ac:dyDescent="0.25">
      <c r="A118" s="123"/>
      <c r="B118" s="199"/>
      <c r="C118" s="199"/>
      <c r="D118" s="199"/>
      <c r="E118" s="199"/>
      <c r="F118" s="199"/>
      <c r="G118" s="199"/>
      <c r="H118" s="199"/>
      <c r="I118" s="199"/>
      <c r="J118" s="199"/>
      <c r="K118" s="199"/>
      <c r="L118" s="199"/>
      <c r="M118" s="199"/>
      <c r="N118" s="199"/>
      <c r="O118" s="199"/>
      <c r="P118" s="199"/>
      <c r="Q118" s="199"/>
      <c r="R118" s="199"/>
      <c r="S118" s="199"/>
      <c r="T118" s="199"/>
      <c r="U118" s="123"/>
    </row>
    <row r="119" spans="1:21" ht="15" customHeight="1" x14ac:dyDescent="0.25">
      <c r="A119" s="123"/>
      <c r="B119" s="199"/>
      <c r="C119" s="199"/>
      <c r="D119" s="199"/>
      <c r="E119" s="199"/>
      <c r="F119" s="199"/>
      <c r="G119" s="199"/>
      <c r="H119" s="199"/>
      <c r="I119" s="199"/>
      <c r="J119" s="199"/>
      <c r="K119" s="199"/>
      <c r="L119" s="199"/>
      <c r="M119" s="199"/>
      <c r="N119" s="199"/>
      <c r="O119" s="199"/>
      <c r="P119" s="199"/>
      <c r="Q119" s="199"/>
      <c r="R119" s="199"/>
      <c r="S119" s="199"/>
      <c r="T119" s="199"/>
      <c r="U119" s="123"/>
    </row>
    <row r="120" spans="1:21" ht="15" customHeight="1" x14ac:dyDescent="0.25">
      <c r="A120" s="123"/>
      <c r="B120" s="199"/>
      <c r="C120" s="199"/>
      <c r="D120" s="199"/>
      <c r="E120" s="199"/>
      <c r="F120" s="199"/>
      <c r="G120" s="199"/>
      <c r="H120" s="199"/>
      <c r="I120" s="199"/>
      <c r="J120" s="199"/>
      <c r="K120" s="199"/>
      <c r="L120" s="199"/>
      <c r="M120" s="199"/>
      <c r="N120" s="199"/>
      <c r="O120" s="199"/>
      <c r="P120" s="199"/>
      <c r="Q120" s="199"/>
      <c r="R120" s="199"/>
      <c r="S120" s="199"/>
      <c r="T120" s="199"/>
      <c r="U120" s="123"/>
    </row>
    <row r="121" spans="1:21" ht="15" customHeight="1" x14ac:dyDescent="0.25">
      <c r="A121" s="123"/>
      <c r="B121" s="199"/>
      <c r="C121" s="199"/>
      <c r="D121" s="199"/>
      <c r="E121" s="199"/>
      <c r="F121" s="199"/>
      <c r="G121" s="199"/>
      <c r="H121" s="199"/>
      <c r="I121" s="199"/>
      <c r="J121" s="199"/>
      <c r="K121" s="199"/>
      <c r="L121" s="199"/>
      <c r="M121" s="199"/>
      <c r="N121" s="199"/>
      <c r="O121" s="199"/>
      <c r="P121" s="199"/>
      <c r="Q121" s="199"/>
      <c r="R121" s="199"/>
      <c r="S121" s="199"/>
      <c r="T121" s="199"/>
      <c r="U121" s="123"/>
    </row>
    <row r="122" spans="1:21" ht="15" customHeight="1" x14ac:dyDescent="0.25">
      <c r="A122" s="123"/>
      <c r="B122" s="199"/>
      <c r="C122" s="199"/>
      <c r="D122" s="199"/>
      <c r="E122" s="199"/>
      <c r="F122" s="199"/>
      <c r="G122" s="199"/>
      <c r="H122" s="199"/>
      <c r="I122" s="199"/>
      <c r="J122" s="199"/>
      <c r="K122" s="199"/>
      <c r="L122" s="199"/>
      <c r="M122" s="199"/>
      <c r="N122" s="199"/>
      <c r="O122" s="199"/>
      <c r="P122" s="199"/>
      <c r="Q122" s="199"/>
      <c r="R122" s="199"/>
      <c r="S122" s="199"/>
      <c r="T122" s="199"/>
      <c r="U122" s="123"/>
    </row>
    <row r="123" spans="1:21" ht="15" customHeight="1" x14ac:dyDescent="0.25">
      <c r="A123" s="123"/>
      <c r="B123" s="199"/>
      <c r="C123" s="199"/>
      <c r="D123" s="199"/>
      <c r="E123" s="199"/>
      <c r="F123" s="199"/>
      <c r="G123" s="199"/>
      <c r="H123" s="199"/>
      <c r="I123" s="199"/>
      <c r="J123" s="199"/>
      <c r="K123" s="199"/>
      <c r="L123" s="199"/>
      <c r="M123" s="199"/>
      <c r="N123" s="199"/>
      <c r="O123" s="199"/>
      <c r="P123" s="199"/>
      <c r="Q123" s="199"/>
      <c r="R123" s="199"/>
      <c r="S123" s="199"/>
      <c r="T123" s="199"/>
      <c r="U123" s="123"/>
    </row>
    <row r="124" spans="1:21" ht="15" customHeight="1" x14ac:dyDescent="0.25">
      <c r="A124" s="123"/>
      <c r="B124" s="200"/>
      <c r="C124" s="200"/>
      <c r="D124" s="200"/>
      <c r="E124" s="200"/>
      <c r="F124" s="200"/>
      <c r="G124" s="200"/>
      <c r="H124" s="200"/>
      <c r="I124" s="200"/>
      <c r="J124" s="200"/>
      <c r="K124" s="200"/>
      <c r="L124" s="200"/>
      <c r="M124" s="200"/>
      <c r="N124" s="200"/>
      <c r="O124" s="200"/>
      <c r="P124" s="200"/>
      <c r="Q124" s="200"/>
      <c r="R124" s="200"/>
      <c r="S124" s="200"/>
      <c r="T124" s="200"/>
      <c r="U124" s="123"/>
    </row>
    <row r="125" spans="1:21" ht="15" customHeight="1" x14ac:dyDescent="0.25">
      <c r="A125" s="123"/>
      <c r="B125" s="200"/>
      <c r="C125" s="200"/>
      <c r="D125" s="200"/>
      <c r="E125" s="200"/>
      <c r="F125" s="200"/>
      <c r="G125" s="200"/>
      <c r="H125" s="200"/>
      <c r="I125" s="200"/>
      <c r="J125" s="200"/>
      <c r="K125" s="200"/>
      <c r="L125" s="200"/>
      <c r="M125" s="200"/>
      <c r="N125" s="200"/>
      <c r="O125" s="200"/>
      <c r="P125" s="200"/>
      <c r="Q125" s="200"/>
      <c r="R125" s="200"/>
      <c r="S125" s="200"/>
      <c r="T125" s="200"/>
      <c r="U125" s="123"/>
    </row>
    <row r="126" spans="1:21" ht="15" customHeight="1" x14ac:dyDescent="0.25">
      <c r="A126" s="123"/>
      <c r="B126" s="200"/>
      <c r="C126" s="200"/>
      <c r="D126" s="200"/>
      <c r="E126" s="200"/>
      <c r="F126" s="200"/>
      <c r="G126" s="200"/>
      <c r="H126" s="200"/>
      <c r="I126" s="200"/>
      <c r="J126" s="200"/>
      <c r="K126" s="200"/>
      <c r="L126" s="200"/>
      <c r="M126" s="200"/>
      <c r="N126" s="200"/>
      <c r="O126" s="200"/>
      <c r="P126" s="200"/>
      <c r="Q126" s="200"/>
      <c r="R126" s="200"/>
      <c r="S126" s="200"/>
      <c r="T126" s="200"/>
      <c r="U126" s="123"/>
    </row>
    <row r="127" spans="1:21" ht="15" customHeight="1" x14ac:dyDescent="0.25">
      <c r="A127" s="123"/>
      <c r="B127" s="200"/>
      <c r="C127" s="200"/>
      <c r="D127" s="200"/>
      <c r="E127" s="200"/>
      <c r="F127" s="200"/>
      <c r="G127" s="200"/>
      <c r="H127" s="200"/>
      <c r="I127" s="200"/>
      <c r="J127" s="200"/>
      <c r="K127" s="200"/>
      <c r="L127" s="200"/>
      <c r="M127" s="200"/>
      <c r="N127" s="200"/>
      <c r="O127" s="200"/>
      <c r="P127" s="200"/>
      <c r="Q127" s="200"/>
      <c r="R127" s="200"/>
      <c r="S127" s="200"/>
      <c r="T127" s="200"/>
      <c r="U127" s="123"/>
    </row>
    <row r="128" spans="1:21" ht="15" customHeight="1" x14ac:dyDescent="0.25">
      <c r="A128" s="123"/>
      <c r="B128" s="200"/>
      <c r="C128" s="200"/>
      <c r="D128" s="200"/>
      <c r="E128" s="200"/>
      <c r="F128" s="200"/>
      <c r="G128" s="200"/>
      <c r="H128" s="200"/>
      <c r="I128" s="200"/>
      <c r="J128" s="200"/>
      <c r="K128" s="200"/>
      <c r="L128" s="200"/>
      <c r="M128" s="200"/>
      <c r="N128" s="200"/>
      <c r="O128" s="200"/>
      <c r="P128" s="200"/>
      <c r="Q128" s="200"/>
      <c r="R128" s="200"/>
      <c r="S128" s="200"/>
      <c r="T128" s="200"/>
      <c r="U128" s="123"/>
    </row>
    <row r="129" spans="1:21" ht="15" customHeight="1" x14ac:dyDescent="0.25">
      <c r="A129" s="123"/>
      <c r="B129" s="200"/>
      <c r="C129" s="200"/>
      <c r="D129" s="200"/>
      <c r="E129" s="200"/>
      <c r="F129" s="200"/>
      <c r="G129" s="200"/>
      <c r="H129" s="200"/>
      <c r="I129" s="200"/>
      <c r="J129" s="200"/>
      <c r="K129" s="200"/>
      <c r="L129" s="200"/>
      <c r="M129" s="200"/>
      <c r="N129" s="200"/>
      <c r="O129" s="200"/>
      <c r="P129" s="200"/>
      <c r="Q129" s="200"/>
      <c r="R129" s="200"/>
      <c r="S129" s="200"/>
      <c r="T129" s="200"/>
      <c r="U129" s="123"/>
    </row>
    <row r="130" spans="1:21" ht="15" customHeight="1" x14ac:dyDescent="0.25">
      <c r="A130" s="123"/>
      <c r="B130" s="200"/>
      <c r="C130" s="200"/>
      <c r="D130" s="200"/>
      <c r="E130" s="200"/>
      <c r="F130" s="200"/>
      <c r="G130" s="200"/>
      <c r="H130" s="200"/>
      <c r="I130" s="200"/>
      <c r="J130" s="200"/>
      <c r="K130" s="200"/>
      <c r="L130" s="200"/>
      <c r="M130" s="200"/>
      <c r="N130" s="200"/>
      <c r="O130" s="200"/>
      <c r="P130" s="200"/>
      <c r="Q130" s="200"/>
      <c r="R130" s="200"/>
      <c r="S130" s="200"/>
      <c r="T130" s="200"/>
      <c r="U130" s="123"/>
    </row>
    <row r="131" spans="1:21" ht="15" customHeight="1" x14ac:dyDescent="0.25">
      <c r="A131" s="123"/>
      <c r="B131" s="200"/>
      <c r="C131" s="200"/>
      <c r="D131" s="200"/>
      <c r="E131" s="200"/>
      <c r="F131" s="200"/>
      <c r="G131" s="200"/>
      <c r="H131" s="200"/>
      <c r="I131" s="200"/>
      <c r="J131" s="200"/>
      <c r="K131" s="200"/>
      <c r="L131" s="200"/>
      <c r="M131" s="200"/>
      <c r="N131" s="200"/>
      <c r="O131" s="200"/>
      <c r="P131" s="200"/>
      <c r="Q131" s="200"/>
      <c r="R131" s="200"/>
      <c r="S131" s="200"/>
      <c r="T131" s="200"/>
      <c r="U131" s="123"/>
    </row>
    <row r="132" spans="1:21" ht="15" customHeight="1" x14ac:dyDescent="0.25">
      <c r="A132" s="123"/>
      <c r="B132" s="200"/>
      <c r="C132" s="200"/>
      <c r="D132" s="200"/>
      <c r="E132" s="200"/>
      <c r="F132" s="200"/>
      <c r="G132" s="200"/>
      <c r="H132" s="200"/>
      <c r="I132" s="200"/>
      <c r="J132" s="200"/>
      <c r="K132" s="200"/>
      <c r="L132" s="200"/>
      <c r="M132" s="200"/>
      <c r="N132" s="200"/>
      <c r="O132" s="200"/>
      <c r="P132" s="200"/>
      <c r="Q132" s="200"/>
      <c r="R132" s="200"/>
      <c r="S132" s="200"/>
      <c r="T132" s="200"/>
      <c r="U132" s="123"/>
    </row>
    <row r="133" spans="1:21" ht="15" customHeight="1" x14ac:dyDescent="0.25">
      <c r="A133" s="123"/>
      <c r="B133" s="200"/>
      <c r="C133" s="200"/>
      <c r="D133" s="200"/>
      <c r="E133" s="200"/>
      <c r="F133" s="200"/>
      <c r="G133" s="200"/>
      <c r="H133" s="200"/>
      <c r="I133" s="200"/>
      <c r="J133" s="200"/>
      <c r="K133" s="200"/>
      <c r="L133" s="200"/>
      <c r="M133" s="200"/>
      <c r="N133" s="200"/>
      <c r="O133" s="200"/>
      <c r="P133" s="200"/>
      <c r="Q133" s="200"/>
      <c r="R133" s="200"/>
      <c r="S133" s="200"/>
      <c r="T133" s="200"/>
      <c r="U133" s="123"/>
    </row>
    <row r="134" spans="1:21" ht="15" customHeight="1" x14ac:dyDescent="0.25">
      <c r="A134" s="123"/>
      <c r="B134" s="200"/>
      <c r="C134" s="201"/>
      <c r="D134" s="201"/>
      <c r="E134" s="201"/>
      <c r="F134" s="123"/>
      <c r="G134" s="207"/>
      <c r="H134" s="207"/>
      <c r="I134" s="207"/>
      <c r="J134" s="123"/>
      <c r="K134" s="123"/>
      <c r="L134" s="123"/>
      <c r="M134" s="123"/>
      <c r="N134" s="123"/>
      <c r="O134" s="123"/>
      <c r="P134" s="123"/>
      <c r="Q134" s="122"/>
      <c r="R134" s="123"/>
      <c r="S134" s="123"/>
      <c r="T134" s="200"/>
      <c r="U134" s="123"/>
    </row>
    <row r="135" spans="1:21" ht="15" customHeight="1" x14ac:dyDescent="0.25">
      <c r="A135" s="123"/>
      <c r="B135" s="200"/>
      <c r="C135" s="124"/>
      <c r="D135" s="124"/>
      <c r="E135" s="124"/>
      <c r="F135" s="202"/>
      <c r="G135" s="124"/>
      <c r="H135" s="124"/>
      <c r="I135" s="124"/>
      <c r="J135" s="202"/>
      <c r="K135" s="124"/>
      <c r="L135" s="124"/>
      <c r="M135" s="124"/>
      <c r="N135" s="202"/>
      <c r="O135" s="124"/>
      <c r="P135" s="124"/>
      <c r="Q135" s="122"/>
      <c r="R135" s="124"/>
      <c r="S135" s="124"/>
      <c r="T135" s="200"/>
      <c r="U135" s="123"/>
    </row>
    <row r="136" spans="1:21" ht="15" customHeight="1" x14ac:dyDescent="0.25">
      <c r="A136" s="123"/>
      <c r="B136" s="200"/>
      <c r="C136" s="208"/>
      <c r="D136" s="208"/>
      <c r="E136" s="208"/>
      <c r="F136" s="123"/>
      <c r="G136" s="209"/>
      <c r="H136" s="209"/>
      <c r="I136" s="209"/>
      <c r="J136" s="123"/>
      <c r="K136" s="207"/>
      <c r="L136" s="207"/>
      <c r="M136" s="207"/>
      <c r="N136" s="191"/>
      <c r="O136" s="210"/>
      <c r="P136" s="210"/>
      <c r="Q136" s="191"/>
      <c r="R136" s="192"/>
      <c r="S136" s="192"/>
      <c r="T136" s="200"/>
      <c r="U136" s="123"/>
    </row>
    <row r="137" spans="1:21" ht="15" customHeight="1" x14ac:dyDescent="0.25">
      <c r="A137" s="123"/>
      <c r="B137" s="200"/>
      <c r="C137" s="123"/>
      <c r="D137" s="123"/>
      <c r="E137" s="123"/>
      <c r="F137" s="123"/>
      <c r="G137" s="123"/>
      <c r="H137" s="123"/>
      <c r="I137" s="123"/>
      <c r="J137" s="123"/>
      <c r="K137" s="123"/>
      <c r="L137" s="123"/>
      <c r="M137" s="123"/>
      <c r="N137" s="123"/>
      <c r="O137" s="123"/>
      <c r="P137" s="123"/>
      <c r="Q137" s="122"/>
      <c r="R137" s="123"/>
      <c r="S137" s="123"/>
      <c r="T137" s="200"/>
      <c r="U137" s="123"/>
    </row>
    <row r="138" spans="1:21" ht="15" customHeight="1" x14ac:dyDescent="0.25">
      <c r="A138" s="123"/>
      <c r="B138" s="200"/>
      <c r="C138" s="208"/>
      <c r="D138" s="208"/>
      <c r="E138" s="208"/>
      <c r="F138" s="123"/>
      <c r="G138" s="209"/>
      <c r="H138" s="209"/>
      <c r="I138" s="209"/>
      <c r="J138" s="123"/>
      <c r="K138" s="207"/>
      <c r="L138" s="207"/>
      <c r="M138" s="207"/>
      <c r="N138" s="191"/>
      <c r="O138" s="210"/>
      <c r="P138" s="210"/>
      <c r="Q138" s="191"/>
      <c r="R138" s="192"/>
      <c r="S138" s="192"/>
      <c r="T138" s="200"/>
      <c r="U138" s="123"/>
    </row>
    <row r="139" spans="1:21" ht="15" customHeight="1" x14ac:dyDescent="0.25">
      <c r="A139" s="123"/>
      <c r="B139" s="200"/>
      <c r="C139" s="200"/>
      <c r="D139" s="200"/>
      <c r="E139" s="200"/>
      <c r="F139" s="200"/>
      <c r="G139" s="200"/>
      <c r="H139" s="200"/>
      <c r="I139" s="200"/>
      <c r="J139" s="200"/>
      <c r="K139" s="200"/>
      <c r="L139" s="200"/>
      <c r="M139" s="200"/>
      <c r="N139" s="200"/>
      <c r="O139" s="200"/>
      <c r="P139" s="200"/>
      <c r="Q139" s="200"/>
      <c r="R139" s="200"/>
      <c r="S139" s="200"/>
      <c r="T139" s="200"/>
      <c r="U139" s="123"/>
    </row>
    <row r="140" spans="1:21" ht="15" customHeight="1" x14ac:dyDescent="0.25">
      <c r="A140" s="123"/>
      <c r="B140" s="200"/>
      <c r="C140" s="200"/>
      <c r="D140" s="200"/>
      <c r="E140" s="200"/>
      <c r="F140" s="200"/>
      <c r="G140" s="200"/>
      <c r="H140" s="200"/>
      <c r="I140" s="200"/>
      <c r="J140" s="200"/>
      <c r="K140" s="200"/>
      <c r="L140" s="200"/>
      <c r="M140" s="200"/>
      <c r="N140" s="200"/>
      <c r="O140" s="200"/>
      <c r="P140" s="200"/>
      <c r="Q140" s="200"/>
      <c r="R140" s="200"/>
      <c r="S140" s="200"/>
      <c r="T140" s="200"/>
      <c r="U140" s="123"/>
    </row>
    <row r="141" spans="1:21" ht="15" customHeight="1" x14ac:dyDescent="0.25">
      <c r="A141" s="123"/>
      <c r="B141" s="200"/>
      <c r="C141" s="200"/>
      <c r="D141" s="200"/>
      <c r="E141" s="200"/>
      <c r="F141" s="200"/>
      <c r="G141" s="200"/>
      <c r="H141" s="200"/>
      <c r="I141" s="200"/>
      <c r="J141" s="200"/>
      <c r="K141" s="200"/>
      <c r="L141" s="200"/>
      <c r="M141" s="200"/>
      <c r="N141" s="200"/>
      <c r="O141" s="200"/>
      <c r="P141" s="200"/>
      <c r="Q141" s="200"/>
      <c r="R141" s="200"/>
      <c r="S141" s="200"/>
      <c r="T141" s="200"/>
      <c r="U141" s="123"/>
    </row>
    <row r="142" spans="1:21" ht="15" customHeight="1" x14ac:dyDescent="0.25">
      <c r="A142" s="123"/>
      <c r="B142" s="202"/>
      <c r="C142" s="123"/>
      <c r="D142" s="123"/>
      <c r="E142" s="123"/>
      <c r="F142" s="123"/>
      <c r="G142" s="123"/>
      <c r="H142" s="123"/>
      <c r="I142" s="123"/>
      <c r="J142" s="123"/>
      <c r="K142" s="123"/>
      <c r="L142" s="123"/>
      <c r="M142" s="123"/>
      <c r="N142" s="123"/>
      <c r="O142" s="123"/>
      <c r="P142" s="123"/>
      <c r="Q142" s="122"/>
      <c r="R142" s="123"/>
      <c r="S142" s="123"/>
      <c r="T142" s="123"/>
      <c r="U142" s="123"/>
    </row>
    <row r="143" spans="1:21" ht="15" customHeight="1" x14ac:dyDescent="0.25">
      <c r="A143" s="123"/>
      <c r="B143" s="202"/>
      <c r="C143" s="123"/>
      <c r="D143" s="123"/>
      <c r="E143" s="123"/>
      <c r="F143" s="123"/>
      <c r="G143" s="123"/>
      <c r="H143" s="123"/>
      <c r="I143" s="123"/>
      <c r="J143" s="123"/>
      <c r="K143" s="123"/>
      <c r="L143" s="123"/>
      <c r="M143" s="123"/>
      <c r="N143" s="123"/>
      <c r="O143" s="123"/>
      <c r="P143" s="123"/>
      <c r="Q143" s="122"/>
      <c r="R143" s="123"/>
      <c r="S143" s="123"/>
      <c r="T143" s="123"/>
      <c r="U143" s="123"/>
    </row>
    <row r="144" spans="1:21" ht="15" customHeight="1" x14ac:dyDescent="0.25">
      <c r="A144" s="123"/>
      <c r="B144" s="123"/>
      <c r="C144" s="123"/>
      <c r="D144" s="123"/>
      <c r="E144" s="123"/>
      <c r="F144" s="123"/>
      <c r="G144" s="123"/>
      <c r="H144" s="123"/>
      <c r="I144" s="123"/>
      <c r="J144" s="123"/>
      <c r="K144" s="123"/>
      <c r="L144" s="123"/>
      <c r="M144" s="123"/>
      <c r="N144" s="123"/>
      <c r="O144" s="123"/>
      <c r="P144" s="123"/>
      <c r="Q144" s="122"/>
      <c r="R144" s="123"/>
      <c r="S144" s="123"/>
      <c r="T144" s="123"/>
      <c r="U144" s="123"/>
    </row>
    <row r="145" spans="1:21" ht="15" customHeight="1" x14ac:dyDescent="0.25">
      <c r="A145" s="123"/>
      <c r="B145" s="123"/>
      <c r="C145" s="123"/>
      <c r="D145" s="123"/>
      <c r="E145" s="123"/>
      <c r="F145" s="123"/>
      <c r="G145" s="123"/>
      <c r="H145" s="123"/>
      <c r="I145" s="123"/>
      <c r="J145" s="123"/>
      <c r="K145" s="123"/>
      <c r="L145" s="123"/>
      <c r="M145" s="123"/>
      <c r="N145" s="123"/>
      <c r="O145" s="123"/>
      <c r="P145" s="123"/>
      <c r="Q145" s="122"/>
      <c r="R145" s="123"/>
      <c r="S145" s="123"/>
      <c r="T145" s="123"/>
      <c r="U145" s="123"/>
    </row>
    <row r="146" spans="1:21" ht="15" customHeight="1" x14ac:dyDescent="0.25">
      <c r="A146" s="123"/>
      <c r="B146" s="123"/>
      <c r="C146" s="123"/>
      <c r="D146" s="123"/>
      <c r="E146" s="123"/>
      <c r="F146" s="123"/>
      <c r="G146" s="123"/>
      <c r="H146" s="123"/>
      <c r="I146" s="123"/>
      <c r="J146" s="123"/>
      <c r="K146" s="123"/>
      <c r="L146" s="123"/>
      <c r="M146" s="123"/>
      <c r="N146" s="123"/>
      <c r="O146" s="123"/>
      <c r="P146" s="123"/>
      <c r="Q146" s="122"/>
      <c r="R146" s="123"/>
      <c r="S146" s="123"/>
      <c r="T146" s="123"/>
      <c r="U146" s="123"/>
    </row>
    <row r="147" spans="1:21" ht="15" customHeight="1" x14ac:dyDescent="0.25">
      <c r="A147" s="123"/>
      <c r="B147" s="123"/>
      <c r="C147" s="123"/>
      <c r="D147" s="123"/>
      <c r="E147" s="123"/>
      <c r="F147" s="123"/>
      <c r="G147" s="123"/>
      <c r="H147" s="123"/>
      <c r="I147" s="123"/>
      <c r="J147" s="123"/>
      <c r="K147" s="123"/>
      <c r="L147" s="123"/>
      <c r="M147" s="123"/>
      <c r="N147" s="123"/>
      <c r="O147" s="123"/>
      <c r="P147" s="123"/>
      <c r="Q147" s="122"/>
      <c r="R147" s="123"/>
      <c r="S147" s="123"/>
      <c r="T147" s="123"/>
      <c r="U147" s="123"/>
    </row>
  </sheetData>
  <sheetProtection selectLockedCells="1"/>
  <mergeCells count="71">
    <mergeCell ref="R5:S5"/>
    <mergeCell ref="O12:P12"/>
    <mergeCell ref="C17:S18"/>
    <mergeCell ref="C6:E6"/>
    <mergeCell ref="C5:E5"/>
    <mergeCell ref="O11:P11"/>
    <mergeCell ref="G6:I6"/>
    <mergeCell ref="K6:M6"/>
    <mergeCell ref="O6:P6"/>
    <mergeCell ref="O10:P10"/>
    <mergeCell ref="C9:E9"/>
    <mergeCell ref="O9:P9"/>
    <mergeCell ref="K9:M9"/>
    <mergeCell ref="G10:I10"/>
    <mergeCell ref="K10:M10"/>
    <mergeCell ref="G9:I9"/>
    <mergeCell ref="C10:E10"/>
    <mergeCell ref="R6:S6"/>
    <mergeCell ref="O24:P24"/>
    <mergeCell ref="C1:I1"/>
    <mergeCell ref="G5:I5"/>
    <mergeCell ref="G20:I20"/>
    <mergeCell ref="O5:P5"/>
    <mergeCell ref="K5:M5"/>
    <mergeCell ref="R10:S10"/>
    <mergeCell ref="R13:S13"/>
    <mergeCell ref="C8:I8"/>
    <mergeCell ref="R12:S12"/>
    <mergeCell ref="R9:S9"/>
    <mergeCell ref="C12:E12"/>
    <mergeCell ref="G12:I12"/>
    <mergeCell ref="K12:M12"/>
    <mergeCell ref="R26:S26"/>
    <mergeCell ref="C28:E28"/>
    <mergeCell ref="G28:I28"/>
    <mergeCell ref="K28:M28"/>
    <mergeCell ref="O28:P28"/>
    <mergeCell ref="R28:S28"/>
    <mergeCell ref="C13:E13"/>
    <mergeCell ref="G13:I13"/>
    <mergeCell ref="K13:M13"/>
    <mergeCell ref="O13:P13"/>
    <mergeCell ref="G31:I31"/>
    <mergeCell ref="C32:E32"/>
    <mergeCell ref="O34:P34"/>
    <mergeCell ref="K31:M31"/>
    <mergeCell ref="C30:I30"/>
    <mergeCell ref="C26:E26"/>
    <mergeCell ref="G26:I26"/>
    <mergeCell ref="K26:M26"/>
    <mergeCell ref="O26:P26"/>
    <mergeCell ref="R24:S24"/>
    <mergeCell ref="C21:E21"/>
    <mergeCell ref="K22:M22"/>
    <mergeCell ref="G22:I22"/>
    <mergeCell ref="O22:P22"/>
    <mergeCell ref="R22:S22"/>
    <mergeCell ref="G21:I21"/>
    <mergeCell ref="K21:M21"/>
    <mergeCell ref="O21:P21"/>
    <mergeCell ref="R21:S21"/>
    <mergeCell ref="C22:E22"/>
    <mergeCell ref="C24:E24"/>
    <mergeCell ref="K24:M24"/>
    <mergeCell ref="G24:I24"/>
    <mergeCell ref="O38:P38"/>
    <mergeCell ref="O40:P40"/>
    <mergeCell ref="O32:P32"/>
    <mergeCell ref="R32:S32"/>
    <mergeCell ref="R34:S36"/>
    <mergeCell ref="O36:P36"/>
  </mergeCells>
  <printOptions horizontalCentered="1"/>
  <pageMargins left="0.3" right="0.3" top="0.5" bottom="0.5" header="0.2" footer="0.1"/>
  <pageSetup orientation="landscape" r:id="rId1"/>
  <headerFooter differentFirst="1">
    <oddFooter>&amp;C
&amp;P</oddFooter>
    <firstHeader>&amp;C&amp;"-,Bold"&amp;16Pay Increase and Back Pay Calculators</firstHeader>
    <firstFooter>&amp;C&amp;P</first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52C0DA"/>
  </sheetPr>
  <dimension ref="A1:U133"/>
  <sheetViews>
    <sheetView showGridLines="0" view="pageLayout" zoomScale="110" zoomScaleNormal="100" zoomScalePageLayoutView="110" workbookViewId="0">
      <selection activeCell="N13" sqref="N13"/>
    </sheetView>
  </sheetViews>
  <sheetFormatPr defaultRowHeight="15" customHeight="1" x14ac:dyDescent="0.25"/>
  <cols>
    <col min="1" max="1" width="2.7109375" style="6" customWidth="1"/>
    <col min="2" max="2" width="3.7109375" style="6" customWidth="1"/>
    <col min="3" max="3" width="8.7109375" style="6" customWidth="1"/>
    <col min="4" max="4" width="2.7109375" style="6" customWidth="1"/>
    <col min="5" max="5" width="8.7109375" style="6" customWidth="1"/>
    <col min="6" max="6" width="3.7109375" style="6" customWidth="1"/>
    <col min="7" max="7" width="8.7109375" style="6" customWidth="1"/>
    <col min="8" max="8" width="2.7109375" style="6" customWidth="1"/>
    <col min="9" max="9" width="8.7109375" style="6" customWidth="1"/>
    <col min="10" max="10" width="3.7109375" style="6" customWidth="1"/>
    <col min="11" max="11" width="8.7109375" style="6" customWidth="1"/>
    <col min="12" max="12" width="2.7109375" style="6" customWidth="1"/>
    <col min="13" max="13" width="8.7109375" style="6" customWidth="1"/>
    <col min="14" max="14" width="3.7109375" style="6" customWidth="1"/>
    <col min="15" max="16" width="9.7109375" style="6" customWidth="1"/>
    <col min="17" max="17" width="3.7109375" style="6" customWidth="1"/>
    <col min="18" max="19" width="8.7109375" style="6" customWidth="1"/>
    <col min="20" max="20" width="3.7109375" style="6" customWidth="1"/>
    <col min="21" max="21" width="2.7109375" style="6" customWidth="1"/>
    <col min="22" max="16384" width="9.140625" style="6"/>
  </cols>
  <sheetData>
    <row r="1" spans="1:21" ht="7.5" customHeight="1" x14ac:dyDescent="0.25">
      <c r="A1" s="189"/>
      <c r="B1" s="189"/>
      <c r="C1" s="190"/>
      <c r="D1" s="191"/>
      <c r="E1" s="191"/>
      <c r="F1" s="189"/>
      <c r="G1" s="192"/>
      <c r="H1" s="193"/>
      <c r="I1" s="192"/>
      <c r="J1" s="14"/>
      <c r="K1" s="229"/>
      <c r="L1" s="195"/>
      <c r="M1" s="229"/>
      <c r="N1" s="14"/>
      <c r="O1" s="192"/>
      <c r="P1" s="192"/>
      <c r="Q1" s="14"/>
      <c r="R1" s="189"/>
      <c r="S1" s="189"/>
      <c r="T1" s="74"/>
      <c r="U1" s="74"/>
    </row>
    <row r="2" spans="1:21" ht="15" customHeight="1" x14ac:dyDescent="0.25">
      <c r="A2" s="189"/>
      <c r="B2" s="509" t="s">
        <v>118</v>
      </c>
      <c r="C2" s="509"/>
      <c r="D2" s="509"/>
      <c r="E2" s="509"/>
      <c r="F2" s="509"/>
      <c r="G2" s="509"/>
      <c r="H2" s="509"/>
      <c r="I2" s="509"/>
      <c r="J2" s="509"/>
      <c r="K2" s="509"/>
      <c r="L2" s="509"/>
      <c r="M2" s="509"/>
      <c r="N2" s="509"/>
      <c r="O2" s="509"/>
      <c r="P2" s="509"/>
      <c r="Q2" s="509"/>
      <c r="R2" s="509"/>
      <c r="S2" s="509"/>
      <c r="T2" s="509"/>
      <c r="U2" s="74"/>
    </row>
    <row r="3" spans="1:21" ht="15" customHeight="1" x14ac:dyDescent="0.25">
      <c r="A3" s="189"/>
      <c r="B3" s="509"/>
      <c r="C3" s="509"/>
      <c r="D3" s="509"/>
      <c r="E3" s="509"/>
      <c r="F3" s="509"/>
      <c r="G3" s="509"/>
      <c r="H3" s="509"/>
      <c r="I3" s="509"/>
      <c r="J3" s="509"/>
      <c r="K3" s="509"/>
      <c r="L3" s="509"/>
      <c r="M3" s="509"/>
      <c r="N3" s="509"/>
      <c r="O3" s="509"/>
      <c r="P3" s="509"/>
      <c r="Q3" s="509"/>
      <c r="R3" s="509"/>
      <c r="S3" s="509"/>
      <c r="T3" s="509"/>
      <c r="U3" s="74"/>
    </row>
    <row r="4" spans="1:21" ht="15" customHeight="1" x14ac:dyDescent="0.25">
      <c r="A4" s="189"/>
      <c r="B4" s="509"/>
      <c r="C4" s="509"/>
      <c r="D4" s="509"/>
      <c r="E4" s="509"/>
      <c r="F4" s="509"/>
      <c r="G4" s="509"/>
      <c r="H4" s="509"/>
      <c r="I4" s="509"/>
      <c r="J4" s="509"/>
      <c r="K4" s="509"/>
      <c r="L4" s="509"/>
      <c r="M4" s="509"/>
      <c r="N4" s="509"/>
      <c r="O4" s="509"/>
      <c r="P4" s="509"/>
      <c r="Q4" s="509"/>
      <c r="R4" s="509"/>
      <c r="S4" s="509"/>
      <c r="T4" s="509"/>
      <c r="U4" s="74"/>
    </row>
    <row r="5" spans="1:21" ht="15" customHeight="1" x14ac:dyDescent="0.25">
      <c r="A5" s="189"/>
      <c r="B5" s="509"/>
      <c r="C5" s="509"/>
      <c r="D5" s="509"/>
      <c r="E5" s="509"/>
      <c r="F5" s="509"/>
      <c r="G5" s="509"/>
      <c r="H5" s="509"/>
      <c r="I5" s="509"/>
      <c r="J5" s="509"/>
      <c r="K5" s="509"/>
      <c r="L5" s="509"/>
      <c r="M5" s="509"/>
      <c r="N5" s="509"/>
      <c r="O5" s="509"/>
      <c r="P5" s="509"/>
      <c r="Q5" s="509"/>
      <c r="R5" s="509"/>
      <c r="S5" s="509"/>
      <c r="T5" s="509"/>
      <c r="U5" s="74"/>
    </row>
    <row r="6" spans="1:21" ht="12" customHeight="1" x14ac:dyDescent="0.25">
      <c r="A6" s="189"/>
      <c r="B6" s="509"/>
      <c r="C6" s="509"/>
      <c r="D6" s="509"/>
      <c r="E6" s="509"/>
      <c r="F6" s="509"/>
      <c r="G6" s="509"/>
      <c r="H6" s="509"/>
      <c r="I6" s="509"/>
      <c r="J6" s="509"/>
      <c r="K6" s="509"/>
      <c r="L6" s="509"/>
      <c r="M6" s="509"/>
      <c r="N6" s="509"/>
      <c r="O6" s="509"/>
      <c r="P6" s="509"/>
      <c r="Q6" s="509"/>
      <c r="R6" s="509"/>
      <c r="S6" s="509"/>
      <c r="T6" s="509"/>
      <c r="U6" s="74"/>
    </row>
    <row r="7" spans="1:21" ht="30" customHeight="1" x14ac:dyDescent="0.25">
      <c r="A7" s="189"/>
      <c r="B7" s="214"/>
      <c r="E7" s="510" t="s">
        <v>97</v>
      </c>
      <c r="F7" s="510"/>
      <c r="G7" s="510"/>
      <c r="H7" s="515" t="s">
        <v>98</v>
      </c>
      <c r="I7" s="515"/>
      <c r="J7" s="511" t="s">
        <v>99</v>
      </c>
      <c r="K7" s="511"/>
      <c r="L7" s="511"/>
      <c r="M7" s="511"/>
      <c r="N7" s="512" t="s">
        <v>100</v>
      </c>
      <c r="O7" s="513"/>
      <c r="P7" s="513"/>
      <c r="Q7" s="514"/>
      <c r="R7" s="230" t="s">
        <v>116</v>
      </c>
      <c r="T7" s="221"/>
      <c r="U7" s="74"/>
    </row>
    <row r="8" spans="1:21" x14ac:dyDescent="0.25">
      <c r="A8" s="189"/>
      <c r="B8" s="221"/>
      <c r="E8" s="498">
        <v>41068</v>
      </c>
      <c r="F8" s="498"/>
      <c r="G8" s="498"/>
      <c r="H8" s="500" t="s">
        <v>96</v>
      </c>
      <c r="I8" s="500"/>
      <c r="J8" s="499" t="s">
        <v>104</v>
      </c>
      <c r="K8" s="499"/>
      <c r="L8" s="499"/>
      <c r="M8" s="499"/>
      <c r="N8" s="494" t="s">
        <v>101</v>
      </c>
      <c r="O8" s="495"/>
      <c r="P8" s="495"/>
      <c r="Q8" s="496"/>
      <c r="R8" s="236">
        <v>1</v>
      </c>
      <c r="T8" s="221"/>
      <c r="U8" s="74"/>
    </row>
    <row r="9" spans="1:21" ht="15" customHeight="1" x14ac:dyDescent="0.25">
      <c r="A9" s="189"/>
      <c r="B9" s="221"/>
      <c r="E9" s="498">
        <v>41068</v>
      </c>
      <c r="F9" s="498"/>
      <c r="G9" s="498"/>
      <c r="H9" s="500" t="s">
        <v>102</v>
      </c>
      <c r="I9" s="500"/>
      <c r="J9" s="499" t="s">
        <v>0</v>
      </c>
      <c r="K9" s="499"/>
      <c r="L9" s="499"/>
      <c r="M9" s="499"/>
      <c r="N9" s="494" t="s">
        <v>264</v>
      </c>
      <c r="O9" s="495"/>
      <c r="P9" s="495"/>
      <c r="Q9" s="496"/>
      <c r="R9" s="236">
        <v>2</v>
      </c>
      <c r="T9" s="221"/>
      <c r="U9" s="74"/>
    </row>
    <row r="10" spans="1:21" ht="15" customHeight="1" x14ac:dyDescent="0.25">
      <c r="A10" s="189"/>
      <c r="B10" s="221"/>
      <c r="D10" s="231" t="s">
        <v>119</v>
      </c>
      <c r="E10" s="498">
        <v>41082</v>
      </c>
      <c r="F10" s="498"/>
      <c r="G10" s="498"/>
      <c r="H10" s="500" t="s">
        <v>103</v>
      </c>
      <c r="I10" s="500"/>
      <c r="J10" s="499" t="s">
        <v>0</v>
      </c>
      <c r="K10" s="499"/>
      <c r="L10" s="499"/>
      <c r="M10" s="499"/>
      <c r="N10" s="494" t="s">
        <v>265</v>
      </c>
      <c r="O10" s="495"/>
      <c r="P10" s="495"/>
      <c r="Q10" s="496"/>
      <c r="R10" s="236">
        <v>2</v>
      </c>
      <c r="T10" s="221"/>
      <c r="U10" s="74"/>
    </row>
    <row r="11" spans="1:21" ht="15" customHeight="1" x14ac:dyDescent="0.25">
      <c r="A11" s="189"/>
      <c r="B11" s="221"/>
      <c r="E11" s="498">
        <v>41096</v>
      </c>
      <c r="F11" s="498"/>
      <c r="G11" s="498"/>
      <c r="H11" s="500" t="s">
        <v>103</v>
      </c>
      <c r="I11" s="500"/>
      <c r="J11" s="499" t="s">
        <v>0</v>
      </c>
      <c r="K11" s="499"/>
      <c r="L11" s="499"/>
      <c r="M11" s="499"/>
      <c r="N11" s="494" t="s">
        <v>265</v>
      </c>
      <c r="O11" s="495"/>
      <c r="P11" s="495"/>
      <c r="Q11" s="496"/>
      <c r="R11" s="236">
        <v>2</v>
      </c>
      <c r="T11" s="221"/>
      <c r="U11" s="74"/>
    </row>
    <row r="12" spans="1:21" ht="15" customHeight="1" x14ac:dyDescent="0.25">
      <c r="A12" s="189"/>
      <c r="B12" s="221"/>
      <c r="D12" s="231" t="s">
        <v>120</v>
      </c>
      <c r="E12" s="498">
        <v>41110</v>
      </c>
      <c r="F12" s="498"/>
      <c r="G12" s="498"/>
      <c r="H12" s="500" t="s">
        <v>102</v>
      </c>
      <c r="I12" s="500"/>
      <c r="J12" s="499" t="s">
        <v>0</v>
      </c>
      <c r="K12" s="499"/>
      <c r="L12" s="499"/>
      <c r="M12" s="499"/>
      <c r="N12" s="494" t="s">
        <v>264</v>
      </c>
      <c r="O12" s="495"/>
      <c r="P12" s="495"/>
      <c r="Q12" s="496"/>
      <c r="R12" s="236">
        <v>2</v>
      </c>
      <c r="T12" s="221"/>
      <c r="U12" s="74"/>
    </row>
    <row r="13" spans="1:21" ht="12" customHeight="1" x14ac:dyDescent="0.25">
      <c r="A13" s="189"/>
      <c r="B13" s="221"/>
      <c r="C13" s="215"/>
      <c r="D13" s="215"/>
      <c r="E13" s="215"/>
      <c r="F13" s="215"/>
      <c r="G13" s="215"/>
      <c r="H13" s="215"/>
      <c r="I13" s="216"/>
      <c r="J13" s="216"/>
      <c r="K13" s="216"/>
      <c r="L13" s="216"/>
      <c r="M13" s="232"/>
      <c r="N13" s="232"/>
      <c r="O13" s="216"/>
      <c r="P13" s="216"/>
      <c r="Q13" s="216"/>
      <c r="R13" s="216"/>
      <c r="S13" s="199"/>
      <c r="T13" s="221"/>
      <c r="U13" s="74"/>
    </row>
    <row r="14" spans="1:21" ht="15" customHeight="1" x14ac:dyDescent="0.25">
      <c r="A14" s="196"/>
      <c r="B14" s="501" t="s">
        <v>110</v>
      </c>
      <c r="C14" s="501"/>
      <c r="D14" s="501"/>
      <c r="E14" s="501"/>
      <c r="F14" s="501"/>
      <c r="G14" s="501"/>
      <c r="H14" s="501"/>
      <c r="I14" s="501"/>
      <c r="J14" s="501"/>
      <c r="K14" s="501"/>
      <c r="L14" s="501"/>
      <c r="M14" s="501"/>
      <c r="N14" s="501"/>
      <c r="O14" s="501"/>
      <c r="P14" s="501"/>
      <c r="Q14" s="501"/>
      <c r="R14" s="501"/>
      <c r="S14" s="501"/>
      <c r="T14" s="501"/>
      <c r="U14" s="74"/>
    </row>
    <row r="15" spans="1:21" ht="15" customHeight="1" x14ac:dyDescent="0.25">
      <c r="A15" s="228"/>
      <c r="B15" s="502"/>
      <c r="C15" s="502"/>
      <c r="D15" s="502"/>
      <c r="E15" s="502"/>
      <c r="F15" s="502"/>
      <c r="G15" s="502"/>
      <c r="H15" s="502"/>
      <c r="I15" s="502"/>
      <c r="J15" s="502"/>
      <c r="K15" s="502"/>
      <c r="L15" s="502"/>
      <c r="M15" s="502"/>
      <c r="N15" s="502"/>
      <c r="O15" s="502"/>
      <c r="P15" s="502"/>
      <c r="Q15" s="502"/>
      <c r="R15" s="502"/>
      <c r="S15" s="502"/>
      <c r="T15" s="502"/>
      <c r="U15" s="74"/>
    </row>
    <row r="16" spans="1:21" ht="15" customHeight="1" x14ac:dyDescent="0.25">
      <c r="A16" s="189"/>
      <c r="B16" s="221"/>
      <c r="C16" s="233"/>
      <c r="D16" s="233"/>
      <c r="E16" s="233"/>
      <c r="F16" s="233"/>
      <c r="G16" s="233"/>
      <c r="H16" s="233"/>
      <c r="I16" s="233"/>
      <c r="J16" s="233"/>
      <c r="K16" s="233"/>
      <c r="L16" s="233"/>
      <c r="M16" s="233"/>
      <c r="N16" s="233"/>
      <c r="O16" s="233"/>
      <c r="P16" s="233"/>
      <c r="Q16" s="233"/>
      <c r="R16" s="233"/>
      <c r="S16" s="233"/>
      <c r="T16" s="233"/>
      <c r="U16" s="74"/>
    </row>
    <row r="17" spans="1:21" ht="15" customHeight="1" x14ac:dyDescent="0.25">
      <c r="A17" s="227" t="s">
        <v>112</v>
      </c>
      <c r="B17" s="220"/>
      <c r="C17" s="220"/>
      <c r="D17" s="220"/>
      <c r="E17" s="220"/>
      <c r="F17" s="220"/>
      <c r="G17" s="220"/>
      <c r="H17" s="220"/>
      <c r="I17" s="220"/>
      <c r="J17" s="220"/>
      <c r="K17" s="220"/>
      <c r="L17" s="220"/>
      <c r="M17" s="220"/>
      <c r="N17" s="220"/>
      <c r="O17" s="220"/>
      <c r="P17" s="220"/>
      <c r="Q17" s="220"/>
      <c r="R17" s="220"/>
      <c r="S17" s="220"/>
      <c r="T17" s="220"/>
      <c r="U17" s="220"/>
    </row>
    <row r="18" spans="1:21" ht="15" customHeight="1" x14ac:dyDescent="0.25">
      <c r="A18" s="503" t="s">
        <v>111</v>
      </c>
      <c r="B18" s="503"/>
      <c r="C18" s="503"/>
      <c r="D18" s="503"/>
      <c r="E18" s="503"/>
      <c r="F18" s="503"/>
      <c r="G18" s="503"/>
      <c r="H18" s="503"/>
      <c r="I18" s="503"/>
      <c r="J18" s="503"/>
      <c r="K18" s="503"/>
      <c r="L18" s="503"/>
      <c r="M18" s="503"/>
      <c r="N18" s="503"/>
      <c r="O18" s="503"/>
      <c r="P18" s="503"/>
      <c r="Q18" s="503"/>
      <c r="R18" s="503"/>
      <c r="S18" s="503"/>
      <c r="T18" s="503"/>
      <c r="U18" s="503"/>
    </row>
    <row r="19" spans="1:21" ht="15" customHeight="1" x14ac:dyDescent="0.25">
      <c r="A19" s="503"/>
      <c r="B19" s="503"/>
      <c r="C19" s="503"/>
      <c r="D19" s="503"/>
      <c r="E19" s="503"/>
      <c r="F19" s="503"/>
      <c r="G19" s="503"/>
      <c r="H19" s="503"/>
      <c r="I19" s="503"/>
      <c r="J19" s="503"/>
      <c r="K19" s="503"/>
      <c r="L19" s="503"/>
      <c r="M19" s="503"/>
      <c r="N19" s="503"/>
      <c r="O19" s="503"/>
      <c r="P19" s="503"/>
      <c r="Q19" s="503"/>
      <c r="R19" s="503"/>
      <c r="S19" s="503"/>
      <c r="T19" s="503"/>
      <c r="U19" s="503"/>
    </row>
    <row r="20" spans="1:21" ht="15" customHeight="1" x14ac:dyDescent="0.25">
      <c r="A20" s="503"/>
      <c r="B20" s="503"/>
      <c r="C20" s="503"/>
      <c r="D20" s="503"/>
      <c r="E20" s="503"/>
      <c r="F20" s="503"/>
      <c r="G20" s="503"/>
      <c r="H20" s="503"/>
      <c r="I20" s="503"/>
      <c r="J20" s="503"/>
      <c r="K20" s="503"/>
      <c r="L20" s="503"/>
      <c r="M20" s="503"/>
      <c r="N20" s="503"/>
      <c r="O20" s="503"/>
      <c r="P20" s="503"/>
      <c r="Q20" s="503"/>
      <c r="R20" s="503"/>
      <c r="S20" s="503"/>
      <c r="T20" s="503"/>
      <c r="U20" s="503"/>
    </row>
    <row r="21" spans="1:21" ht="15" customHeight="1" x14ac:dyDescent="0.25">
      <c r="A21" s="503" t="s">
        <v>117</v>
      </c>
      <c r="B21" s="503"/>
      <c r="C21" s="503"/>
      <c r="D21" s="503"/>
      <c r="E21" s="503"/>
      <c r="F21" s="503"/>
      <c r="G21" s="503"/>
      <c r="H21" s="503"/>
      <c r="I21" s="503"/>
      <c r="J21" s="503"/>
      <c r="K21" s="503"/>
      <c r="L21" s="503"/>
      <c r="M21" s="503"/>
      <c r="N21" s="503"/>
      <c r="O21" s="503"/>
      <c r="P21" s="503"/>
      <c r="Q21" s="503"/>
      <c r="R21" s="503"/>
      <c r="S21" s="503"/>
      <c r="T21" s="503"/>
      <c r="U21" s="503"/>
    </row>
    <row r="22" spans="1:21" ht="15" customHeight="1" x14ac:dyDescent="0.25">
      <c r="A22" s="503"/>
      <c r="B22" s="503"/>
      <c r="C22" s="503"/>
      <c r="D22" s="503"/>
      <c r="E22" s="503"/>
      <c r="F22" s="503"/>
      <c r="G22" s="503"/>
      <c r="H22" s="503"/>
      <c r="I22" s="503"/>
      <c r="J22" s="503"/>
      <c r="K22" s="503"/>
      <c r="L22" s="503"/>
      <c r="M22" s="503"/>
      <c r="N22" s="503"/>
      <c r="O22" s="503"/>
      <c r="P22" s="503"/>
      <c r="Q22" s="503"/>
      <c r="R22" s="503"/>
      <c r="S22" s="503"/>
      <c r="T22" s="503"/>
      <c r="U22" s="503"/>
    </row>
    <row r="23" spans="1:21" ht="15" customHeight="1" x14ac:dyDescent="0.25">
      <c r="A23" s="503"/>
      <c r="B23" s="503"/>
      <c r="C23" s="503"/>
      <c r="D23" s="503"/>
      <c r="E23" s="503"/>
      <c r="F23" s="503"/>
      <c r="G23" s="503"/>
      <c r="H23" s="503"/>
      <c r="I23" s="503"/>
      <c r="J23" s="503"/>
      <c r="K23" s="503"/>
      <c r="L23" s="503"/>
      <c r="M23" s="503"/>
      <c r="N23" s="503"/>
      <c r="O23" s="503"/>
      <c r="P23" s="503"/>
      <c r="Q23" s="503"/>
      <c r="R23" s="503"/>
      <c r="S23" s="503"/>
      <c r="T23" s="503"/>
      <c r="U23" s="503"/>
    </row>
    <row r="24" spans="1:21" ht="15" customHeight="1" x14ac:dyDescent="0.25">
      <c r="A24" s="503"/>
      <c r="B24" s="503"/>
      <c r="C24" s="503"/>
      <c r="D24" s="503"/>
      <c r="E24" s="503"/>
      <c r="F24" s="503"/>
      <c r="G24" s="503"/>
      <c r="H24" s="503"/>
      <c r="I24" s="503"/>
      <c r="J24" s="503"/>
      <c r="K24" s="503"/>
      <c r="L24" s="503"/>
      <c r="M24" s="503"/>
      <c r="N24" s="503"/>
      <c r="O24" s="503"/>
      <c r="P24" s="503"/>
      <c r="Q24" s="503"/>
      <c r="R24" s="503"/>
      <c r="S24" s="503"/>
      <c r="T24" s="503"/>
      <c r="U24" s="503"/>
    </row>
    <row r="25" spans="1:21" ht="15" customHeight="1" x14ac:dyDescent="0.25">
      <c r="A25" s="503"/>
      <c r="B25" s="503"/>
      <c r="C25" s="503"/>
      <c r="D25" s="503"/>
      <c r="E25" s="503"/>
      <c r="F25" s="503"/>
      <c r="G25" s="503"/>
      <c r="H25" s="503"/>
      <c r="I25" s="503"/>
      <c r="J25" s="503"/>
      <c r="K25" s="503"/>
      <c r="L25" s="503"/>
      <c r="M25" s="503"/>
      <c r="N25" s="503"/>
      <c r="O25" s="503"/>
      <c r="P25" s="503"/>
      <c r="Q25" s="503"/>
      <c r="R25" s="503"/>
      <c r="S25" s="503"/>
      <c r="T25" s="503"/>
      <c r="U25" s="503"/>
    </row>
    <row r="26" spans="1:21" ht="15" customHeight="1" x14ac:dyDescent="0.25">
      <c r="A26" s="503"/>
      <c r="B26" s="503"/>
      <c r="C26" s="503"/>
      <c r="D26" s="503"/>
      <c r="E26" s="503"/>
      <c r="F26" s="503"/>
      <c r="G26" s="503"/>
      <c r="H26" s="503"/>
      <c r="I26" s="503"/>
      <c r="J26" s="503"/>
      <c r="K26" s="503"/>
      <c r="L26" s="503"/>
      <c r="M26" s="503"/>
      <c r="N26" s="503"/>
      <c r="O26" s="503"/>
      <c r="P26" s="503"/>
      <c r="Q26" s="503"/>
      <c r="R26" s="503"/>
      <c r="S26" s="503"/>
      <c r="T26" s="503"/>
      <c r="U26" s="503"/>
    </row>
    <row r="27" spans="1:21" ht="16.5" customHeight="1" x14ac:dyDescent="0.25">
      <c r="A27" s="503"/>
      <c r="B27" s="503"/>
      <c r="C27" s="503"/>
      <c r="D27" s="503"/>
      <c r="E27" s="503"/>
      <c r="F27" s="503"/>
      <c r="G27" s="503"/>
      <c r="H27" s="503"/>
      <c r="I27" s="503"/>
      <c r="J27" s="503"/>
      <c r="K27" s="503"/>
      <c r="L27" s="503"/>
      <c r="M27" s="503"/>
      <c r="N27" s="503"/>
      <c r="O27" s="503"/>
      <c r="P27" s="503"/>
      <c r="Q27" s="503"/>
      <c r="R27" s="503"/>
      <c r="S27" s="503"/>
      <c r="T27" s="503"/>
      <c r="U27" s="503"/>
    </row>
    <row r="28" spans="1:21" ht="15" customHeight="1" x14ac:dyDescent="0.25">
      <c r="A28" s="189"/>
      <c r="B28" s="223"/>
      <c r="C28" s="223"/>
      <c r="D28" s="223"/>
      <c r="E28" s="223"/>
      <c r="F28" s="223"/>
      <c r="G28" s="223"/>
      <c r="H28" s="223"/>
      <c r="I28" s="223"/>
      <c r="J28" s="223"/>
      <c r="K28" s="223"/>
      <c r="L28" s="223"/>
      <c r="M28" s="223"/>
      <c r="N28" s="223"/>
      <c r="O28" s="223"/>
      <c r="P28" s="223"/>
      <c r="Q28" s="223"/>
      <c r="R28" s="223"/>
      <c r="S28" s="223"/>
      <c r="T28" s="223"/>
      <c r="U28" s="74"/>
    </row>
    <row r="29" spans="1:21" ht="18" customHeight="1" x14ac:dyDescent="0.25">
      <c r="A29" s="189"/>
      <c r="B29" s="223"/>
      <c r="C29" s="59" t="s">
        <v>35</v>
      </c>
      <c r="D29" s="59"/>
      <c r="E29" s="60"/>
      <c r="F29" s="61"/>
      <c r="G29" s="528"/>
      <c r="H29" s="529"/>
      <c r="I29" s="530"/>
      <c r="J29" s="27" t="s">
        <v>87</v>
      </c>
      <c r="L29" s="5"/>
      <c r="M29" s="5"/>
      <c r="N29" s="5"/>
      <c r="O29" s="5"/>
      <c r="P29" s="5"/>
      <c r="Q29" s="19"/>
      <c r="R29" s="5"/>
      <c r="S29" s="5"/>
      <c r="T29" s="223"/>
      <c r="U29" s="74"/>
    </row>
    <row r="30" spans="1:21" ht="18" customHeight="1" x14ac:dyDescent="0.25">
      <c r="A30" s="189"/>
      <c r="B30" s="223"/>
      <c r="C30" s="446" t="s">
        <v>7</v>
      </c>
      <c r="D30" s="446"/>
      <c r="E30" s="446"/>
      <c r="F30" s="35"/>
      <c r="G30" s="446" t="s">
        <v>8</v>
      </c>
      <c r="H30" s="446"/>
      <c r="I30" s="446"/>
      <c r="J30" s="35"/>
      <c r="K30" s="446" t="s">
        <v>9</v>
      </c>
      <c r="L30" s="446"/>
      <c r="M30" s="446"/>
      <c r="N30" s="35"/>
      <c r="O30" s="446" t="s">
        <v>1</v>
      </c>
      <c r="P30" s="446"/>
      <c r="Q30" s="19"/>
      <c r="R30" s="446" t="s">
        <v>10</v>
      </c>
      <c r="S30" s="446"/>
      <c r="T30" s="223"/>
      <c r="U30" s="74"/>
    </row>
    <row r="31" spans="1:21" ht="18" customHeight="1" x14ac:dyDescent="0.25">
      <c r="A31" s="189"/>
      <c r="B31" s="223"/>
      <c r="C31" s="522">
        <v>41068</v>
      </c>
      <c r="D31" s="523"/>
      <c r="E31" s="524"/>
      <c r="F31" s="5"/>
      <c r="G31" s="525" t="s">
        <v>11</v>
      </c>
      <c r="H31" s="526"/>
      <c r="I31" s="527"/>
      <c r="J31" s="5"/>
      <c r="K31" s="528">
        <v>1282.4000000000001</v>
      </c>
      <c r="L31" s="529"/>
      <c r="M31" s="530"/>
      <c r="N31" s="23" t="s">
        <v>6</v>
      </c>
      <c r="O31" s="531">
        <v>0.05</v>
      </c>
      <c r="P31" s="532"/>
      <c r="Q31" s="23" t="s">
        <v>5</v>
      </c>
      <c r="R31" s="444">
        <v>1346.4</v>
      </c>
      <c r="S31" s="445"/>
      <c r="T31" s="223"/>
      <c r="U31" s="74"/>
    </row>
    <row r="32" spans="1:21" ht="6" customHeight="1" x14ac:dyDescent="0.25">
      <c r="A32" s="189"/>
      <c r="B32" s="223"/>
      <c r="F32" s="5"/>
      <c r="J32" s="5"/>
      <c r="N32" s="5"/>
      <c r="Q32" s="19"/>
      <c r="R32" s="5"/>
      <c r="S32" s="5"/>
      <c r="T32" s="223"/>
      <c r="U32" s="74"/>
    </row>
    <row r="33" spans="1:21" ht="18" customHeight="1" x14ac:dyDescent="0.25">
      <c r="A33" s="189"/>
      <c r="B33" s="223"/>
      <c r="C33" s="522">
        <v>41082</v>
      </c>
      <c r="D33" s="523"/>
      <c r="E33" s="524"/>
      <c r="F33" s="5"/>
      <c r="G33" s="525" t="s">
        <v>12</v>
      </c>
      <c r="H33" s="526"/>
      <c r="I33" s="527"/>
      <c r="J33" s="5"/>
      <c r="K33" s="528">
        <v>1308</v>
      </c>
      <c r="L33" s="529"/>
      <c r="M33" s="530"/>
      <c r="N33" s="23" t="s">
        <v>6</v>
      </c>
      <c r="O33" s="531">
        <v>0.02</v>
      </c>
      <c r="P33" s="532"/>
      <c r="Q33" s="23" t="s">
        <v>5</v>
      </c>
      <c r="R33" s="444">
        <v>1373.6</v>
      </c>
      <c r="S33" s="445"/>
      <c r="T33" s="223"/>
      <c r="U33" s="74"/>
    </row>
    <row r="34" spans="1:21" ht="15" customHeight="1" x14ac:dyDescent="0.25">
      <c r="A34" s="189"/>
      <c r="B34" s="223"/>
      <c r="C34" s="190"/>
      <c r="D34" s="190"/>
      <c r="E34" s="190"/>
      <c r="F34" s="77"/>
      <c r="G34" s="191"/>
      <c r="H34" s="191"/>
      <c r="I34" s="191"/>
      <c r="J34" s="77"/>
      <c r="K34" s="192"/>
      <c r="L34" s="192"/>
      <c r="M34" s="192"/>
      <c r="N34" s="14"/>
      <c r="O34" s="234"/>
      <c r="P34" s="234"/>
      <c r="Q34" s="14"/>
      <c r="R34" s="192"/>
      <c r="S34" s="192"/>
      <c r="T34" s="223"/>
      <c r="U34" s="74"/>
    </row>
    <row r="35" spans="1:21" ht="15" customHeight="1" x14ac:dyDescent="0.25">
      <c r="A35" s="189"/>
      <c r="C35" s="190"/>
      <c r="D35" s="191"/>
      <c r="E35" s="191"/>
      <c r="F35" s="189"/>
      <c r="G35" s="192"/>
      <c r="H35" s="193"/>
      <c r="I35" s="192"/>
      <c r="J35" s="14"/>
      <c r="K35" s="229"/>
      <c r="L35" s="195"/>
      <c r="M35" s="229"/>
      <c r="N35" s="14"/>
      <c r="O35" s="192"/>
      <c r="P35" s="192"/>
      <c r="Q35" s="14"/>
      <c r="R35" s="189"/>
      <c r="S35" s="189"/>
      <c r="T35" s="74"/>
      <c r="U35" s="74"/>
    </row>
    <row r="36" spans="1:21" ht="15" customHeight="1" x14ac:dyDescent="0.25">
      <c r="A36" s="189"/>
      <c r="B36" s="225" t="s">
        <v>113</v>
      </c>
      <c r="C36" s="190"/>
      <c r="D36" s="191"/>
      <c r="E36" s="191"/>
      <c r="F36" s="189"/>
      <c r="G36" s="192"/>
      <c r="H36" s="193"/>
      <c r="I36" s="192"/>
      <c r="J36" s="14"/>
      <c r="K36" s="229"/>
      <c r="L36" s="195"/>
      <c r="M36" s="229"/>
      <c r="N36" s="14"/>
      <c r="O36" s="192"/>
      <c r="P36" s="192"/>
      <c r="Q36" s="14"/>
      <c r="R36" s="189"/>
      <c r="S36" s="189"/>
      <c r="T36" s="74"/>
      <c r="U36" s="74"/>
    </row>
    <row r="37" spans="1:21" s="77" customFormat="1" ht="15" customHeight="1" x14ac:dyDescent="0.25">
      <c r="A37" s="497" t="s">
        <v>121</v>
      </c>
      <c r="B37" s="497"/>
      <c r="C37" s="497"/>
      <c r="D37" s="497"/>
      <c r="E37" s="497"/>
      <c r="F37" s="497"/>
      <c r="G37" s="497"/>
      <c r="H37" s="497"/>
      <c r="I37" s="497"/>
      <c r="J37" s="497"/>
      <c r="K37" s="497"/>
      <c r="L37" s="497"/>
      <c r="M37" s="497"/>
      <c r="N37" s="497"/>
      <c r="O37" s="497"/>
      <c r="P37" s="497"/>
      <c r="Q37" s="497"/>
      <c r="R37" s="497"/>
      <c r="S37" s="497"/>
      <c r="T37" s="497"/>
      <c r="U37" s="497"/>
    </row>
    <row r="38" spans="1:21" s="77" customFormat="1" ht="15" customHeight="1" x14ac:dyDescent="0.25">
      <c r="A38" s="497"/>
      <c r="B38" s="497"/>
      <c r="C38" s="497"/>
      <c r="D38" s="497"/>
      <c r="E38" s="497"/>
      <c r="F38" s="497"/>
      <c r="G38" s="497"/>
      <c r="H38" s="497"/>
      <c r="I38" s="497"/>
      <c r="J38" s="497"/>
      <c r="K38" s="497"/>
      <c r="L38" s="497"/>
      <c r="M38" s="497"/>
      <c r="N38" s="497"/>
      <c r="O38" s="497"/>
      <c r="P38" s="497"/>
      <c r="Q38" s="497"/>
      <c r="R38" s="497"/>
      <c r="S38" s="497"/>
      <c r="T38" s="497"/>
      <c r="U38" s="497"/>
    </row>
    <row r="39" spans="1:21" s="77" customFormat="1" ht="15" customHeight="1" x14ac:dyDescent="0.25">
      <c r="A39" s="497"/>
      <c r="B39" s="497"/>
      <c r="C39" s="497"/>
      <c r="D39" s="497"/>
      <c r="E39" s="497"/>
      <c r="F39" s="497"/>
      <c r="G39" s="497"/>
      <c r="H39" s="497"/>
      <c r="I39" s="497"/>
      <c r="J39" s="497"/>
      <c r="K39" s="497"/>
      <c r="L39" s="497"/>
      <c r="M39" s="497"/>
      <c r="N39" s="497"/>
      <c r="O39" s="497"/>
      <c r="P39" s="497"/>
      <c r="Q39" s="497"/>
      <c r="R39" s="497"/>
      <c r="S39" s="497"/>
      <c r="T39" s="497"/>
      <c r="U39" s="497"/>
    </row>
    <row r="40" spans="1:21" s="77" customFormat="1" ht="15" customHeight="1" x14ac:dyDescent="0.25">
      <c r="A40" s="497"/>
      <c r="B40" s="497"/>
      <c r="C40" s="497"/>
      <c r="D40" s="497"/>
      <c r="E40" s="497"/>
      <c r="F40" s="497"/>
      <c r="G40" s="497"/>
      <c r="H40" s="497"/>
      <c r="I40" s="497"/>
      <c r="J40" s="497"/>
      <c r="K40" s="497"/>
      <c r="L40" s="497"/>
      <c r="M40" s="497"/>
      <c r="N40" s="497"/>
      <c r="O40" s="497"/>
      <c r="P40" s="497"/>
      <c r="Q40" s="497"/>
      <c r="R40" s="497"/>
      <c r="S40" s="497"/>
      <c r="T40" s="497"/>
      <c r="U40" s="497"/>
    </row>
    <row r="41" spans="1:21" s="77" customFormat="1" ht="15" customHeight="1" x14ac:dyDescent="0.25">
      <c r="A41" s="497"/>
      <c r="B41" s="497"/>
      <c r="C41" s="497"/>
      <c r="D41" s="497"/>
      <c r="E41" s="497"/>
      <c r="F41" s="497"/>
      <c r="G41" s="497"/>
      <c r="H41" s="497"/>
      <c r="I41" s="497"/>
      <c r="J41" s="497"/>
      <c r="K41" s="497"/>
      <c r="L41" s="497"/>
      <c r="M41" s="497"/>
      <c r="N41" s="497"/>
      <c r="O41" s="497"/>
      <c r="P41" s="497"/>
      <c r="Q41" s="497"/>
      <c r="R41" s="497"/>
      <c r="S41" s="497"/>
      <c r="T41" s="497"/>
      <c r="U41" s="497"/>
    </row>
    <row r="42" spans="1:21" s="77" customFormat="1" ht="15" customHeight="1" x14ac:dyDescent="0.25">
      <c r="A42" s="497"/>
      <c r="B42" s="497"/>
      <c r="C42" s="497"/>
      <c r="D42" s="497"/>
      <c r="E42" s="497"/>
      <c r="F42" s="497"/>
      <c r="G42" s="497"/>
      <c r="H42" s="497"/>
      <c r="I42" s="497"/>
      <c r="J42" s="497"/>
      <c r="K42" s="497"/>
      <c r="L42" s="497"/>
      <c r="M42" s="497"/>
      <c r="N42" s="497"/>
      <c r="O42" s="497"/>
      <c r="P42" s="497"/>
      <c r="Q42" s="497"/>
      <c r="R42" s="497"/>
      <c r="S42" s="497"/>
      <c r="T42" s="497"/>
      <c r="U42" s="497"/>
    </row>
    <row r="43" spans="1:21" s="77" customFormat="1" ht="18" customHeight="1" x14ac:dyDescent="0.25">
      <c r="A43" s="497"/>
      <c r="B43" s="497"/>
      <c r="C43" s="497"/>
      <c r="D43" s="497"/>
      <c r="E43" s="497"/>
      <c r="F43" s="497"/>
      <c r="G43" s="497"/>
      <c r="H43" s="497"/>
      <c r="I43" s="497"/>
      <c r="J43" s="497"/>
      <c r="K43" s="497"/>
      <c r="L43" s="497"/>
      <c r="M43" s="497"/>
      <c r="N43" s="497"/>
      <c r="O43" s="497"/>
      <c r="P43" s="497"/>
      <c r="Q43" s="497"/>
      <c r="R43" s="497"/>
      <c r="S43" s="497"/>
      <c r="T43" s="497"/>
      <c r="U43" s="497"/>
    </row>
    <row r="44" spans="1:21" ht="12" customHeight="1" x14ac:dyDescent="0.25">
      <c r="A44" s="189"/>
      <c r="B44" s="223"/>
      <c r="C44" s="223"/>
      <c r="D44" s="223"/>
      <c r="E44" s="223"/>
      <c r="F44" s="223"/>
      <c r="G44" s="223"/>
      <c r="H44" s="223"/>
      <c r="I44" s="223"/>
      <c r="J44" s="223"/>
      <c r="K44" s="223"/>
      <c r="L44" s="223"/>
      <c r="M44" s="223"/>
      <c r="N44" s="223"/>
      <c r="O44" s="223"/>
      <c r="P44" s="223"/>
      <c r="Q44" s="223"/>
      <c r="R44" s="223"/>
      <c r="S44" s="223"/>
      <c r="T44" s="223"/>
      <c r="U44" s="74"/>
    </row>
    <row r="45" spans="1:21" ht="15" customHeight="1" x14ac:dyDescent="0.25">
      <c r="A45" s="189"/>
      <c r="B45" s="189"/>
      <c r="C45" s="465" t="s">
        <v>23</v>
      </c>
      <c r="D45" s="465"/>
      <c r="E45" s="465"/>
      <c r="F45" s="465"/>
      <c r="G45" s="465"/>
      <c r="H45" s="465"/>
      <c r="I45" s="465"/>
      <c r="J45" s="5"/>
      <c r="K45" s="5"/>
      <c r="L45" s="5"/>
      <c r="M45" s="5"/>
      <c r="N45" s="5"/>
      <c r="O45" s="5"/>
      <c r="P45" s="5"/>
      <c r="Q45" s="19"/>
      <c r="R45" s="5"/>
      <c r="S45" s="5"/>
      <c r="T45" s="74"/>
      <c r="U45" s="74"/>
    </row>
    <row r="46" spans="1:21" ht="16.5" customHeight="1" x14ac:dyDescent="0.25">
      <c r="A46" s="189"/>
      <c r="B46" s="189"/>
      <c r="C46" s="5"/>
      <c r="D46" s="5"/>
      <c r="E46" s="5"/>
      <c r="F46" s="5"/>
      <c r="G46" s="446" t="s">
        <v>28</v>
      </c>
      <c r="H46" s="446"/>
      <c r="I46" s="446"/>
      <c r="J46" s="5"/>
      <c r="K46" s="446" t="s">
        <v>31</v>
      </c>
      <c r="L46" s="446"/>
      <c r="M46" s="446"/>
      <c r="N46" s="5"/>
      <c r="O46" s="5"/>
      <c r="P46" s="5"/>
      <c r="Q46" s="19"/>
      <c r="R46" s="5"/>
      <c r="S46" s="5"/>
      <c r="T46" s="74"/>
      <c r="U46" s="74"/>
    </row>
    <row r="47" spans="1:21" ht="12" customHeight="1" x14ac:dyDescent="0.25">
      <c r="A47" s="189"/>
      <c r="B47" s="189"/>
      <c r="C47" s="464" t="s">
        <v>24</v>
      </c>
      <c r="D47" s="464"/>
      <c r="E47" s="464"/>
      <c r="F47" s="5"/>
      <c r="G47" s="217" t="s">
        <v>26</v>
      </c>
      <c r="H47" s="25"/>
      <c r="I47" s="217" t="s">
        <v>27</v>
      </c>
      <c r="J47" s="5"/>
      <c r="K47" s="217" t="s">
        <v>30</v>
      </c>
      <c r="L47" s="217" t="s">
        <v>17</v>
      </c>
      <c r="M47" s="217" t="s">
        <v>29</v>
      </c>
      <c r="N47" s="5"/>
      <c r="O47" s="446" t="s">
        <v>22</v>
      </c>
      <c r="P47" s="446"/>
      <c r="Q47" s="19"/>
      <c r="R47" s="446" t="s">
        <v>25</v>
      </c>
      <c r="S47" s="446"/>
      <c r="T47" s="74"/>
      <c r="U47" s="74"/>
    </row>
    <row r="48" spans="1:21" ht="6" customHeight="1" x14ac:dyDescent="0.25">
      <c r="A48" s="189"/>
      <c r="B48" s="189"/>
      <c r="C48" s="218"/>
      <c r="D48" s="218"/>
      <c r="E48" s="218"/>
      <c r="F48" s="5"/>
      <c r="G48" s="217"/>
      <c r="H48" s="217"/>
      <c r="I48" s="217"/>
      <c r="J48" s="5"/>
      <c r="K48" s="217"/>
      <c r="L48" s="217"/>
      <c r="M48" s="217"/>
      <c r="N48" s="5"/>
      <c r="O48" s="217"/>
      <c r="P48" s="217"/>
      <c r="Q48" s="19"/>
      <c r="R48" s="5"/>
      <c r="S48" s="5"/>
      <c r="T48" s="74"/>
      <c r="U48" s="74"/>
    </row>
    <row r="49" spans="1:21" ht="18" customHeight="1" x14ac:dyDescent="0.25">
      <c r="A49" s="189"/>
      <c r="B49" s="189"/>
      <c r="C49" s="94">
        <v>41068</v>
      </c>
      <c r="D49" s="2" t="s">
        <v>15</v>
      </c>
      <c r="E49" s="92">
        <v>41081</v>
      </c>
      <c r="F49" s="27"/>
      <c r="G49" s="4">
        <v>64</v>
      </c>
      <c r="H49" s="37"/>
      <c r="I49" s="4">
        <v>0.8</v>
      </c>
      <c r="J49" s="23" t="s">
        <v>6</v>
      </c>
      <c r="K49" s="235">
        <v>1</v>
      </c>
      <c r="L49" s="28"/>
      <c r="M49" s="235"/>
      <c r="N49" s="23" t="s">
        <v>5</v>
      </c>
      <c r="O49" s="444">
        <v>64</v>
      </c>
      <c r="P49" s="445"/>
      <c r="Q49" s="23"/>
      <c r="R49" s="447">
        <f>SUM(O49,O51)</f>
        <v>195.2</v>
      </c>
      <c r="S49" s="448"/>
      <c r="T49" s="74"/>
      <c r="U49" s="74"/>
    </row>
    <row r="50" spans="1:21" ht="6" customHeight="1" x14ac:dyDescent="0.35">
      <c r="B50" s="77"/>
      <c r="C50" s="30"/>
      <c r="D50" s="30"/>
      <c r="E50" s="30"/>
      <c r="F50" s="5"/>
      <c r="G50" s="31"/>
      <c r="H50" s="38"/>
      <c r="I50" s="31"/>
      <c r="J50" s="19"/>
      <c r="K50" s="32"/>
      <c r="L50" s="31"/>
      <c r="M50" s="32"/>
      <c r="N50" s="19"/>
      <c r="O50" s="5"/>
      <c r="P50" s="5"/>
      <c r="Q50" s="19"/>
      <c r="R50" s="449"/>
      <c r="S50" s="450"/>
      <c r="T50" s="77"/>
    </row>
    <row r="51" spans="1:21" ht="18" customHeight="1" x14ac:dyDescent="0.25">
      <c r="B51" s="77"/>
      <c r="C51" s="94">
        <v>41082</v>
      </c>
      <c r="D51" s="3" t="s">
        <v>15</v>
      </c>
      <c r="E51" s="92" t="s">
        <v>107</v>
      </c>
      <c r="F51" s="27"/>
      <c r="G51" s="4">
        <v>65.599999999999994</v>
      </c>
      <c r="H51" s="37"/>
      <c r="I51" s="4">
        <v>0.82</v>
      </c>
      <c r="J51" s="23" t="s">
        <v>6</v>
      </c>
      <c r="K51" s="235">
        <v>2</v>
      </c>
      <c r="L51" s="28"/>
      <c r="M51" s="235"/>
      <c r="N51" s="23" t="s">
        <v>5</v>
      </c>
      <c r="O51" s="444">
        <v>131.19999999999999</v>
      </c>
      <c r="P51" s="445"/>
      <c r="Q51" s="23"/>
      <c r="R51" s="451"/>
      <c r="S51" s="452"/>
      <c r="T51" s="77"/>
    </row>
    <row r="52" spans="1:21" ht="12" customHeight="1" x14ac:dyDescent="0.25">
      <c r="B52" s="226"/>
      <c r="C52" s="226"/>
      <c r="D52" s="226"/>
      <c r="E52" s="226"/>
      <c r="F52" s="226"/>
      <c r="G52" s="226"/>
      <c r="H52" s="226"/>
      <c r="I52" s="226"/>
      <c r="J52" s="226"/>
      <c r="K52" s="226"/>
      <c r="L52" s="226"/>
      <c r="M52" s="226"/>
      <c r="N52" s="226"/>
      <c r="O52" s="226"/>
      <c r="P52" s="226"/>
      <c r="Q52" s="226"/>
      <c r="R52" s="226"/>
      <c r="S52" s="226"/>
      <c r="T52" s="226"/>
      <c r="U52" s="226"/>
    </row>
    <row r="53" spans="1:21" ht="15" customHeight="1" x14ac:dyDescent="0.25">
      <c r="A53" s="504" t="s">
        <v>115</v>
      </c>
      <c r="B53" s="504"/>
      <c r="C53" s="504"/>
      <c r="D53" s="504"/>
      <c r="E53" s="504"/>
      <c r="F53" s="504"/>
      <c r="G53" s="504"/>
      <c r="H53" s="504"/>
      <c r="I53" s="504"/>
      <c r="J53" s="504"/>
      <c r="K53" s="504"/>
      <c r="L53" s="504"/>
      <c r="M53" s="504"/>
      <c r="N53" s="504"/>
      <c r="O53" s="504"/>
      <c r="P53" s="504"/>
      <c r="Q53" s="504"/>
      <c r="R53" s="504"/>
      <c r="S53" s="504"/>
      <c r="T53" s="504"/>
      <c r="U53" s="504"/>
    </row>
    <row r="54" spans="1:21" ht="15" customHeight="1" x14ac:dyDescent="0.25">
      <c r="A54" s="504"/>
      <c r="B54" s="504"/>
      <c r="C54" s="504"/>
      <c r="D54" s="504"/>
      <c r="E54" s="504"/>
      <c r="F54" s="504"/>
      <c r="G54" s="504"/>
      <c r="H54" s="504"/>
      <c r="I54" s="504"/>
      <c r="J54" s="504"/>
      <c r="K54" s="504"/>
      <c r="L54" s="504"/>
      <c r="M54" s="504"/>
      <c r="N54" s="504"/>
      <c r="O54" s="504"/>
      <c r="P54" s="504"/>
      <c r="Q54" s="504"/>
      <c r="R54" s="504"/>
      <c r="S54" s="504"/>
      <c r="T54" s="504"/>
      <c r="U54" s="504"/>
    </row>
    <row r="55" spans="1:21" ht="12" customHeight="1" x14ac:dyDescent="0.25">
      <c r="A55" s="505"/>
      <c r="B55" s="505"/>
      <c r="C55" s="505"/>
      <c r="D55" s="505"/>
      <c r="E55" s="505"/>
      <c r="F55" s="505"/>
      <c r="G55" s="505"/>
      <c r="H55" s="505"/>
      <c r="I55" s="505"/>
      <c r="J55" s="505"/>
      <c r="K55" s="505"/>
      <c r="L55" s="505"/>
      <c r="M55" s="505"/>
      <c r="N55" s="505"/>
      <c r="O55" s="505"/>
      <c r="P55" s="505"/>
      <c r="Q55" s="505"/>
      <c r="R55" s="505"/>
      <c r="S55" s="505"/>
      <c r="T55" s="505"/>
      <c r="U55" s="505"/>
    </row>
    <row r="56" spans="1:21" ht="15" customHeight="1" x14ac:dyDescent="0.25">
      <c r="A56" s="222"/>
      <c r="B56" s="222"/>
      <c r="C56" s="222"/>
      <c r="D56" s="222"/>
      <c r="E56" s="222"/>
      <c r="F56" s="222"/>
      <c r="G56" s="222"/>
      <c r="H56" s="222"/>
      <c r="I56" s="222"/>
      <c r="J56" s="222"/>
      <c r="K56" s="222"/>
      <c r="L56" s="222"/>
      <c r="M56" s="222"/>
      <c r="N56" s="222"/>
      <c r="O56" s="222"/>
      <c r="P56" s="222"/>
      <c r="Q56" s="222"/>
      <c r="R56" s="222"/>
      <c r="S56" s="222"/>
      <c r="T56" s="222"/>
      <c r="U56" s="222"/>
    </row>
    <row r="57" spans="1:21" ht="15" customHeight="1" x14ac:dyDescent="0.25">
      <c r="A57" s="227" t="s">
        <v>114</v>
      </c>
      <c r="B57" s="77"/>
      <c r="C57" s="77"/>
      <c r="D57" s="77"/>
      <c r="E57" s="77"/>
      <c r="F57" s="77"/>
      <c r="G57" s="77"/>
      <c r="H57" s="77"/>
      <c r="I57" s="77"/>
      <c r="J57" s="77"/>
      <c r="K57" s="77"/>
      <c r="L57" s="77"/>
      <c r="M57" s="77"/>
      <c r="N57" s="77"/>
      <c r="O57" s="77"/>
      <c r="P57" s="77"/>
      <c r="Q57" s="188"/>
      <c r="R57" s="77"/>
      <c r="S57" s="77"/>
      <c r="T57" s="77"/>
    </row>
    <row r="58" spans="1:21" ht="15" customHeight="1" x14ac:dyDescent="0.25">
      <c r="A58" s="506" t="s">
        <v>122</v>
      </c>
      <c r="B58" s="506"/>
      <c r="C58" s="506"/>
      <c r="D58" s="506"/>
      <c r="E58" s="506"/>
      <c r="F58" s="506"/>
      <c r="G58" s="506"/>
      <c r="H58" s="506"/>
      <c r="I58" s="506"/>
      <c r="J58" s="506"/>
      <c r="K58" s="506"/>
      <c r="L58" s="506"/>
      <c r="M58" s="506"/>
      <c r="N58" s="506"/>
      <c r="O58" s="506"/>
      <c r="P58" s="506"/>
      <c r="Q58" s="506"/>
      <c r="R58" s="506"/>
      <c r="S58" s="506"/>
      <c r="T58" s="506"/>
      <c r="U58" s="506"/>
    </row>
    <row r="59" spans="1:21" ht="15" customHeight="1" x14ac:dyDescent="0.25">
      <c r="A59" s="506"/>
      <c r="B59" s="506"/>
      <c r="C59" s="506"/>
      <c r="D59" s="506"/>
      <c r="E59" s="506"/>
      <c r="F59" s="506"/>
      <c r="G59" s="506"/>
      <c r="H59" s="506"/>
      <c r="I59" s="506"/>
      <c r="J59" s="506"/>
      <c r="K59" s="506"/>
      <c r="L59" s="506"/>
      <c r="M59" s="506"/>
      <c r="N59" s="506"/>
      <c r="O59" s="506"/>
      <c r="P59" s="506"/>
      <c r="Q59" s="506"/>
      <c r="R59" s="506"/>
      <c r="S59" s="506"/>
      <c r="T59" s="506"/>
      <c r="U59" s="506"/>
    </row>
    <row r="60" spans="1:21" ht="15" customHeight="1" x14ac:dyDescent="0.25">
      <c r="A60" s="506"/>
      <c r="B60" s="506"/>
      <c r="C60" s="506"/>
      <c r="D60" s="506"/>
      <c r="E60" s="506"/>
      <c r="F60" s="506"/>
      <c r="G60" s="506"/>
      <c r="H60" s="506"/>
      <c r="I60" s="506"/>
      <c r="J60" s="506"/>
      <c r="K60" s="506"/>
      <c r="L60" s="506"/>
      <c r="M60" s="506"/>
      <c r="N60" s="506"/>
      <c r="O60" s="506"/>
      <c r="P60" s="506"/>
      <c r="Q60" s="506"/>
      <c r="R60" s="506"/>
      <c r="S60" s="506"/>
      <c r="T60" s="506"/>
      <c r="U60" s="506"/>
    </row>
    <row r="61" spans="1:21" ht="15" customHeight="1" x14ac:dyDescent="0.25">
      <c r="A61" s="506"/>
      <c r="B61" s="506"/>
      <c r="C61" s="506"/>
      <c r="D61" s="506"/>
      <c r="E61" s="506"/>
      <c r="F61" s="506"/>
      <c r="G61" s="506"/>
      <c r="H61" s="506"/>
      <c r="I61" s="506"/>
      <c r="J61" s="506"/>
      <c r="K61" s="506"/>
      <c r="L61" s="506"/>
      <c r="M61" s="506"/>
      <c r="N61" s="506"/>
      <c r="O61" s="506"/>
      <c r="P61" s="506"/>
      <c r="Q61" s="506"/>
      <c r="R61" s="506"/>
      <c r="S61" s="506"/>
      <c r="T61" s="506"/>
      <c r="U61" s="506"/>
    </row>
    <row r="62" spans="1:21" ht="15" customHeight="1" x14ac:dyDescent="0.25">
      <c r="A62" s="506"/>
      <c r="B62" s="506"/>
      <c r="C62" s="506"/>
      <c r="D62" s="506"/>
      <c r="E62" s="506"/>
      <c r="F62" s="506"/>
      <c r="G62" s="506"/>
      <c r="H62" s="506"/>
      <c r="I62" s="506"/>
      <c r="J62" s="506"/>
      <c r="K62" s="506"/>
      <c r="L62" s="506"/>
      <c r="M62" s="506"/>
      <c r="N62" s="506"/>
      <c r="O62" s="506"/>
      <c r="P62" s="506"/>
      <c r="Q62" s="506"/>
      <c r="R62" s="506"/>
      <c r="S62" s="506"/>
      <c r="T62" s="506"/>
      <c r="U62" s="506"/>
    </row>
    <row r="63" spans="1:21" ht="15" customHeight="1" x14ac:dyDescent="0.25">
      <c r="A63" s="506"/>
      <c r="B63" s="506"/>
      <c r="C63" s="506"/>
      <c r="D63" s="506"/>
      <c r="E63" s="506"/>
      <c r="F63" s="506"/>
      <c r="G63" s="506"/>
      <c r="H63" s="506"/>
      <c r="I63" s="506"/>
      <c r="J63" s="506"/>
      <c r="K63" s="506"/>
      <c r="L63" s="506"/>
      <c r="M63" s="506"/>
      <c r="N63" s="506"/>
      <c r="O63" s="506"/>
      <c r="P63" s="506"/>
      <c r="Q63" s="506"/>
      <c r="R63" s="506"/>
      <c r="S63" s="506"/>
      <c r="T63" s="506"/>
      <c r="U63" s="506"/>
    </row>
    <row r="64" spans="1:21" ht="18" customHeight="1" x14ac:dyDescent="0.25">
      <c r="A64" s="506"/>
      <c r="B64" s="506"/>
      <c r="C64" s="506"/>
      <c r="D64" s="506"/>
      <c r="E64" s="506"/>
      <c r="F64" s="506"/>
      <c r="G64" s="506"/>
      <c r="H64" s="506"/>
      <c r="I64" s="506"/>
      <c r="J64" s="506"/>
      <c r="K64" s="506"/>
      <c r="L64" s="506"/>
      <c r="M64" s="506"/>
      <c r="N64" s="506"/>
      <c r="O64" s="506"/>
      <c r="P64" s="506"/>
      <c r="Q64" s="506"/>
      <c r="R64" s="506"/>
      <c r="S64" s="506"/>
      <c r="T64" s="506"/>
      <c r="U64" s="506"/>
    </row>
    <row r="65" spans="1:21" ht="15" customHeight="1" x14ac:dyDescent="0.25">
      <c r="A65" s="503" t="s">
        <v>108</v>
      </c>
      <c r="B65" s="503"/>
      <c r="C65" s="503"/>
      <c r="D65" s="503"/>
      <c r="E65" s="503"/>
      <c r="F65" s="503"/>
      <c r="G65" s="503"/>
      <c r="H65" s="503"/>
      <c r="I65" s="503"/>
      <c r="J65" s="503"/>
      <c r="K65" s="503"/>
      <c r="L65" s="503"/>
      <c r="M65" s="503"/>
      <c r="N65" s="503"/>
      <c r="O65" s="503"/>
      <c r="P65" s="503"/>
      <c r="Q65" s="503"/>
      <c r="R65" s="503"/>
      <c r="S65" s="503"/>
      <c r="T65" s="503"/>
      <c r="U65" s="503"/>
    </row>
    <row r="66" spans="1:21" ht="15" customHeight="1" x14ac:dyDescent="0.25">
      <c r="A66" s="503"/>
      <c r="B66" s="503"/>
      <c r="C66" s="503"/>
      <c r="D66" s="503"/>
      <c r="E66" s="503"/>
      <c r="F66" s="503"/>
      <c r="G66" s="503"/>
      <c r="H66" s="503"/>
      <c r="I66" s="503"/>
      <c r="J66" s="503"/>
      <c r="K66" s="503"/>
      <c r="L66" s="503"/>
      <c r="M66" s="503"/>
      <c r="N66" s="503"/>
      <c r="O66" s="503"/>
      <c r="P66" s="503"/>
      <c r="Q66" s="503"/>
      <c r="R66" s="503"/>
      <c r="S66" s="503"/>
      <c r="T66" s="503"/>
      <c r="U66" s="503"/>
    </row>
    <row r="67" spans="1:21" ht="15" customHeight="1" x14ac:dyDescent="0.25">
      <c r="A67" s="503"/>
      <c r="B67" s="503"/>
      <c r="C67" s="503"/>
      <c r="D67" s="503"/>
      <c r="E67" s="503"/>
      <c r="F67" s="503"/>
      <c r="G67" s="503"/>
      <c r="H67" s="503"/>
      <c r="I67" s="503"/>
      <c r="J67" s="503"/>
      <c r="K67" s="503"/>
      <c r="L67" s="503"/>
      <c r="M67" s="503"/>
      <c r="N67" s="503"/>
      <c r="O67" s="503"/>
      <c r="P67" s="503"/>
      <c r="Q67" s="503"/>
      <c r="R67" s="503"/>
      <c r="S67" s="503"/>
      <c r="T67" s="503"/>
      <c r="U67" s="503"/>
    </row>
    <row r="68" spans="1:21" ht="12" customHeight="1" x14ac:dyDescent="0.25">
      <c r="A68" s="503"/>
      <c r="B68" s="503"/>
      <c r="C68" s="503"/>
      <c r="D68" s="503"/>
      <c r="E68" s="503"/>
      <c r="F68" s="503"/>
      <c r="G68" s="503"/>
      <c r="H68" s="503"/>
      <c r="I68" s="503"/>
      <c r="J68" s="503"/>
      <c r="K68" s="503"/>
      <c r="L68" s="503"/>
      <c r="M68" s="503"/>
      <c r="N68" s="503"/>
      <c r="O68" s="503"/>
      <c r="P68" s="503"/>
      <c r="Q68" s="503"/>
      <c r="R68" s="503"/>
      <c r="S68" s="503"/>
      <c r="T68" s="503"/>
      <c r="U68" s="503"/>
    </row>
    <row r="69" spans="1:21" ht="15" customHeight="1" x14ac:dyDescent="0.25">
      <c r="B69" s="77"/>
      <c r="C69" s="77"/>
      <c r="D69" s="77"/>
      <c r="E69" s="77"/>
      <c r="F69" s="77"/>
      <c r="G69" s="77"/>
      <c r="H69" s="77"/>
      <c r="I69" s="77"/>
      <c r="J69" s="77"/>
      <c r="K69" s="77"/>
      <c r="L69" s="77"/>
      <c r="M69" s="77"/>
      <c r="N69" s="77"/>
      <c r="O69" s="77"/>
      <c r="P69" s="77"/>
      <c r="Q69" s="188"/>
      <c r="R69" s="77"/>
      <c r="S69" s="77"/>
      <c r="T69" s="77"/>
    </row>
    <row r="70" spans="1:21" ht="15" customHeight="1" x14ac:dyDescent="0.25">
      <c r="B70" s="77"/>
      <c r="C70" s="476" t="s">
        <v>34</v>
      </c>
      <c r="D70" s="476"/>
      <c r="E70" s="476"/>
      <c r="F70" s="95"/>
      <c r="G70" s="476" t="s">
        <v>4</v>
      </c>
      <c r="H70" s="476"/>
      <c r="I70" s="476"/>
      <c r="J70" s="27"/>
      <c r="K70" s="476" t="s">
        <v>1</v>
      </c>
      <c r="L70" s="476"/>
      <c r="M70" s="476"/>
      <c r="N70" s="27"/>
      <c r="O70" s="476" t="s">
        <v>2</v>
      </c>
      <c r="P70" s="476"/>
      <c r="Q70" s="219"/>
      <c r="R70" s="476" t="s">
        <v>3</v>
      </c>
      <c r="S70" s="476"/>
      <c r="T70" s="77"/>
    </row>
    <row r="71" spans="1:21" ht="18" customHeight="1" x14ac:dyDescent="0.25">
      <c r="B71" s="77"/>
      <c r="C71" s="516"/>
      <c r="D71" s="517"/>
      <c r="E71" s="518"/>
      <c r="F71" s="95"/>
      <c r="G71" s="516">
        <v>1308</v>
      </c>
      <c r="H71" s="517"/>
      <c r="I71" s="518"/>
      <c r="J71" s="43" t="s">
        <v>6</v>
      </c>
      <c r="K71" s="519">
        <v>0.05</v>
      </c>
      <c r="L71" s="520"/>
      <c r="M71" s="521"/>
      <c r="N71" s="11" t="s">
        <v>5</v>
      </c>
      <c r="O71" s="472">
        <v>17.170000000000002</v>
      </c>
      <c r="P71" s="473"/>
      <c r="Q71" s="52"/>
      <c r="R71" s="472">
        <v>1373.6</v>
      </c>
      <c r="S71" s="473"/>
      <c r="T71" s="77"/>
    </row>
    <row r="72" spans="1:21" ht="15" customHeight="1" x14ac:dyDescent="0.25">
      <c r="B72" s="77"/>
      <c r="C72" s="77"/>
      <c r="D72" s="77"/>
      <c r="E72" s="77"/>
      <c r="F72" s="77"/>
      <c r="G72" s="77"/>
      <c r="H72" s="77"/>
      <c r="I72" s="77"/>
      <c r="J72" s="77"/>
      <c r="K72" s="77"/>
      <c r="L72" s="77"/>
      <c r="M72" s="77"/>
      <c r="N72" s="77"/>
      <c r="O72" s="77"/>
      <c r="P72" s="77"/>
      <c r="Q72" s="188"/>
      <c r="R72" s="77"/>
      <c r="S72" s="77"/>
      <c r="T72" s="77"/>
    </row>
    <row r="73" spans="1:21" ht="15" customHeight="1" x14ac:dyDescent="0.25">
      <c r="B73" s="77"/>
      <c r="C73" s="77"/>
      <c r="D73" s="77"/>
      <c r="E73" s="77"/>
      <c r="F73" s="77"/>
      <c r="G73" s="77"/>
      <c r="H73" s="77"/>
      <c r="I73" s="77"/>
      <c r="J73" s="77"/>
      <c r="K73" s="77"/>
      <c r="L73" s="77"/>
      <c r="M73" s="77"/>
      <c r="N73" s="77"/>
      <c r="O73" s="77"/>
      <c r="P73" s="77"/>
      <c r="Q73" s="188"/>
      <c r="R73" s="77"/>
      <c r="S73" s="77"/>
      <c r="T73" s="77"/>
    </row>
    <row r="74" spans="1:21" ht="15" customHeight="1" x14ac:dyDescent="0.25">
      <c r="B74" s="225" t="s">
        <v>113</v>
      </c>
      <c r="C74" s="77"/>
      <c r="D74" s="77"/>
      <c r="E74" s="77"/>
      <c r="F74" s="77"/>
      <c r="G74" s="77"/>
      <c r="H74" s="77"/>
      <c r="I74" s="77"/>
      <c r="J74" s="77"/>
      <c r="K74" s="77"/>
      <c r="L74" s="77"/>
      <c r="M74" s="77"/>
      <c r="N74" s="77"/>
      <c r="O74" s="77"/>
      <c r="P74" s="77"/>
      <c r="Q74" s="188"/>
      <c r="R74" s="77"/>
      <c r="S74" s="77"/>
      <c r="T74" s="77"/>
    </row>
    <row r="75" spans="1:21" ht="15" customHeight="1" x14ac:dyDescent="0.25">
      <c r="A75" s="497" t="s">
        <v>123</v>
      </c>
      <c r="B75" s="497"/>
      <c r="C75" s="497"/>
      <c r="D75" s="497"/>
      <c r="E75" s="497"/>
      <c r="F75" s="497"/>
      <c r="G75" s="497"/>
      <c r="H75" s="497"/>
      <c r="I75" s="497"/>
      <c r="J75" s="497"/>
      <c r="K75" s="497"/>
      <c r="L75" s="497"/>
      <c r="M75" s="497"/>
      <c r="N75" s="497"/>
      <c r="O75" s="497"/>
      <c r="P75" s="497"/>
      <c r="Q75" s="497"/>
      <c r="R75" s="497"/>
      <c r="S75" s="497"/>
      <c r="T75" s="497"/>
      <c r="U75" s="497"/>
    </row>
    <row r="76" spans="1:21" ht="15" customHeight="1" x14ac:dyDescent="0.25">
      <c r="A76" s="497"/>
      <c r="B76" s="497"/>
      <c r="C76" s="497"/>
      <c r="D76" s="497"/>
      <c r="E76" s="497"/>
      <c r="F76" s="497"/>
      <c r="G76" s="497"/>
      <c r="H76" s="497"/>
      <c r="I76" s="497"/>
      <c r="J76" s="497"/>
      <c r="K76" s="497"/>
      <c r="L76" s="497"/>
      <c r="M76" s="497"/>
      <c r="N76" s="497"/>
      <c r="O76" s="497"/>
      <c r="P76" s="497"/>
      <c r="Q76" s="497"/>
      <c r="R76" s="497"/>
      <c r="S76" s="497"/>
      <c r="T76" s="497"/>
      <c r="U76" s="497"/>
    </row>
    <row r="77" spans="1:21" ht="15" customHeight="1" x14ac:dyDescent="0.25">
      <c r="A77" s="497"/>
      <c r="B77" s="497"/>
      <c r="C77" s="497"/>
      <c r="D77" s="497"/>
      <c r="E77" s="497"/>
      <c r="F77" s="497"/>
      <c r="G77" s="497"/>
      <c r="H77" s="497"/>
      <c r="I77" s="497"/>
      <c r="J77" s="497"/>
      <c r="K77" s="497"/>
      <c r="L77" s="497"/>
      <c r="M77" s="497"/>
      <c r="N77" s="497"/>
      <c r="O77" s="497"/>
      <c r="P77" s="497"/>
      <c r="Q77" s="497"/>
      <c r="R77" s="497"/>
      <c r="S77" s="497"/>
      <c r="T77" s="497"/>
      <c r="U77" s="497"/>
    </row>
    <row r="78" spans="1:21" ht="15" customHeight="1" x14ac:dyDescent="0.25">
      <c r="A78" s="497"/>
      <c r="B78" s="497"/>
      <c r="C78" s="497"/>
      <c r="D78" s="497"/>
      <c r="E78" s="497"/>
      <c r="F78" s="497"/>
      <c r="G78" s="497"/>
      <c r="H78" s="497"/>
      <c r="I78" s="497"/>
      <c r="J78" s="497"/>
      <c r="K78" s="497"/>
      <c r="L78" s="497"/>
      <c r="M78" s="497"/>
      <c r="N78" s="497"/>
      <c r="O78" s="497"/>
      <c r="P78" s="497"/>
      <c r="Q78" s="497"/>
      <c r="R78" s="497"/>
      <c r="S78" s="497"/>
      <c r="T78" s="497"/>
      <c r="U78" s="497"/>
    </row>
    <row r="79" spans="1:21" ht="15" customHeight="1" x14ac:dyDescent="0.25">
      <c r="A79" s="497"/>
      <c r="B79" s="497"/>
      <c r="C79" s="497"/>
      <c r="D79" s="497"/>
      <c r="E79" s="497"/>
      <c r="F79" s="497"/>
      <c r="G79" s="497"/>
      <c r="H79" s="497"/>
      <c r="I79" s="497"/>
      <c r="J79" s="497"/>
      <c r="K79" s="497"/>
      <c r="L79" s="497"/>
      <c r="M79" s="497"/>
      <c r="N79" s="497"/>
      <c r="O79" s="497"/>
      <c r="P79" s="497"/>
      <c r="Q79" s="497"/>
      <c r="R79" s="497"/>
      <c r="S79" s="497"/>
      <c r="T79" s="497"/>
      <c r="U79" s="497"/>
    </row>
    <row r="80" spans="1:21" ht="15" customHeight="1" x14ac:dyDescent="0.25">
      <c r="A80" s="497"/>
      <c r="B80" s="497"/>
      <c r="C80" s="497"/>
      <c r="D80" s="497"/>
      <c r="E80" s="497"/>
      <c r="F80" s="497"/>
      <c r="G80" s="497"/>
      <c r="H80" s="497"/>
      <c r="I80" s="497"/>
      <c r="J80" s="497"/>
      <c r="K80" s="497"/>
      <c r="L80" s="497"/>
      <c r="M80" s="497"/>
      <c r="N80" s="497"/>
      <c r="O80" s="497"/>
      <c r="P80" s="497"/>
      <c r="Q80" s="497"/>
      <c r="R80" s="497"/>
      <c r="S80" s="497"/>
      <c r="T80" s="497"/>
      <c r="U80" s="497"/>
    </row>
    <row r="81" spans="1:21" ht="16.5" customHeight="1" x14ac:dyDescent="0.25">
      <c r="A81" s="497"/>
      <c r="B81" s="497"/>
      <c r="C81" s="497"/>
      <c r="D81" s="497"/>
      <c r="E81" s="497"/>
      <c r="F81" s="497"/>
      <c r="G81" s="497"/>
      <c r="H81" s="497"/>
      <c r="I81" s="497"/>
      <c r="J81" s="497"/>
      <c r="K81" s="497"/>
      <c r="L81" s="497"/>
      <c r="M81" s="497"/>
      <c r="N81" s="497"/>
      <c r="O81" s="497"/>
      <c r="P81" s="497"/>
      <c r="Q81" s="497"/>
      <c r="R81" s="497"/>
      <c r="S81" s="497"/>
      <c r="T81" s="497"/>
      <c r="U81" s="497"/>
    </row>
    <row r="82" spans="1:21" ht="15" customHeight="1" x14ac:dyDescent="0.25">
      <c r="B82" s="77"/>
      <c r="C82" s="77"/>
      <c r="D82" s="77"/>
      <c r="E82" s="77"/>
      <c r="F82" s="77"/>
      <c r="G82" s="77"/>
      <c r="H82" s="77"/>
      <c r="I82" s="77"/>
      <c r="J82" s="77"/>
      <c r="K82" s="77"/>
      <c r="L82" s="77"/>
      <c r="M82" s="77"/>
      <c r="N82" s="77"/>
      <c r="O82" s="77"/>
      <c r="P82" s="77"/>
      <c r="Q82" s="188"/>
      <c r="R82" s="77"/>
      <c r="S82" s="77"/>
      <c r="T82" s="77"/>
    </row>
    <row r="83" spans="1:21" ht="15" customHeight="1" x14ac:dyDescent="0.25">
      <c r="B83" s="77"/>
      <c r="C83" s="478" t="s">
        <v>13</v>
      </c>
      <c r="D83" s="478"/>
      <c r="E83" s="478"/>
      <c r="F83" s="478"/>
      <c r="G83" s="478"/>
      <c r="H83" s="478"/>
      <c r="I83" s="478"/>
      <c r="J83" s="5"/>
      <c r="K83" s="5"/>
      <c r="L83" s="5"/>
      <c r="M83" s="5"/>
      <c r="N83" s="5"/>
      <c r="O83" s="5"/>
      <c r="P83" s="5"/>
      <c r="Q83" s="19"/>
      <c r="R83" s="5"/>
      <c r="S83" s="5"/>
      <c r="T83" s="77"/>
    </row>
    <row r="84" spans="1:21" ht="16.5" customHeight="1" x14ac:dyDescent="0.25">
      <c r="B84" s="77"/>
      <c r="C84" s="479" t="s">
        <v>3</v>
      </c>
      <c r="D84" s="479"/>
      <c r="E84" s="479"/>
      <c r="F84" s="5"/>
      <c r="G84" s="479" t="s">
        <v>16</v>
      </c>
      <c r="H84" s="479"/>
      <c r="I84" s="479"/>
      <c r="J84" s="5"/>
      <c r="K84" s="464" t="s">
        <v>20</v>
      </c>
      <c r="L84" s="464"/>
      <c r="M84" s="464"/>
      <c r="N84" s="5"/>
      <c r="O84" s="464" t="s">
        <v>14</v>
      </c>
      <c r="P84" s="464"/>
      <c r="Q84" s="19"/>
      <c r="R84" s="479" t="s">
        <v>22</v>
      </c>
      <c r="S84" s="479"/>
      <c r="T84" s="77"/>
    </row>
    <row r="85" spans="1:21" ht="18" customHeight="1" x14ac:dyDescent="0.25">
      <c r="B85" s="77"/>
      <c r="C85" s="466">
        <v>1373.6</v>
      </c>
      <c r="D85" s="467"/>
      <c r="E85" s="468"/>
      <c r="F85" s="13" t="s">
        <v>15</v>
      </c>
      <c r="G85" s="472">
        <v>1308</v>
      </c>
      <c r="H85" s="493"/>
      <c r="I85" s="473"/>
      <c r="J85" s="13" t="s">
        <v>5</v>
      </c>
      <c r="K85" s="472">
        <f>IF(C85="","",C85-G85)</f>
        <v>65.599999999999909</v>
      </c>
      <c r="L85" s="493"/>
      <c r="M85" s="473"/>
      <c r="N85" s="13" t="s">
        <v>6</v>
      </c>
      <c r="O85" s="533">
        <v>2</v>
      </c>
      <c r="P85" s="534"/>
      <c r="Q85" s="14" t="s">
        <v>5</v>
      </c>
      <c r="R85" s="472">
        <f>IF(O85=0,"",K85*O85)</f>
        <v>131.19999999999982</v>
      </c>
      <c r="S85" s="477"/>
      <c r="T85" s="77"/>
    </row>
    <row r="86" spans="1:21" ht="13.5" customHeight="1" x14ac:dyDescent="0.25">
      <c r="B86" s="77"/>
      <c r="C86" s="15"/>
      <c r="E86" s="16"/>
      <c r="F86" s="17"/>
      <c r="G86" s="18"/>
      <c r="H86" s="18"/>
      <c r="I86" s="18"/>
      <c r="J86" s="17"/>
      <c r="K86" s="18"/>
      <c r="L86" s="18"/>
      <c r="M86" s="18"/>
      <c r="N86" s="17"/>
      <c r="O86" s="487" t="s">
        <v>17</v>
      </c>
      <c r="P86" s="487"/>
      <c r="Q86" s="19"/>
      <c r="R86" s="5"/>
      <c r="S86" s="5"/>
      <c r="T86" s="77"/>
    </row>
    <row r="87" spans="1:21" ht="15" customHeight="1" x14ac:dyDescent="0.25">
      <c r="B87" s="77"/>
      <c r="C87" s="480" t="s">
        <v>2</v>
      </c>
      <c r="D87" s="480"/>
      <c r="E87" s="480"/>
      <c r="F87" s="5"/>
      <c r="G87" s="446" t="s">
        <v>18</v>
      </c>
      <c r="H87" s="446"/>
      <c r="I87" s="446"/>
      <c r="J87" s="5"/>
      <c r="K87" s="446" t="s">
        <v>19</v>
      </c>
      <c r="L87" s="446"/>
      <c r="M87" s="446"/>
      <c r="N87" s="5"/>
      <c r="O87" s="446" t="s">
        <v>21</v>
      </c>
      <c r="P87" s="446"/>
      <c r="Q87" s="19"/>
      <c r="R87" s="479" t="s">
        <v>22</v>
      </c>
      <c r="S87" s="479"/>
      <c r="T87" s="77"/>
    </row>
    <row r="88" spans="1:21" ht="18" customHeight="1" x14ac:dyDescent="0.25">
      <c r="B88" s="77"/>
      <c r="C88" s="466">
        <v>17.170000000000002</v>
      </c>
      <c r="D88" s="467"/>
      <c r="E88" s="468"/>
      <c r="F88" s="19" t="s">
        <v>15</v>
      </c>
      <c r="G88" s="466">
        <v>16.350000000000001</v>
      </c>
      <c r="H88" s="467"/>
      <c r="I88" s="469"/>
      <c r="J88" s="19" t="s">
        <v>5</v>
      </c>
      <c r="K88" s="466">
        <f>IF(C88="","",C88-G88)</f>
        <v>0.82000000000000028</v>
      </c>
      <c r="L88" s="467"/>
      <c r="M88" s="469"/>
      <c r="N88" s="19" t="s">
        <v>6</v>
      </c>
      <c r="O88" s="507"/>
      <c r="P88" s="508"/>
      <c r="Q88" s="14" t="s">
        <v>5</v>
      </c>
      <c r="R88" s="472" t="str">
        <f>IF(O88=0,"",K88*O88)</f>
        <v/>
      </c>
      <c r="S88" s="477"/>
      <c r="T88" s="77"/>
    </row>
    <row r="89" spans="1:21" ht="15" customHeight="1" x14ac:dyDescent="0.25">
      <c r="B89" s="77"/>
      <c r="C89" s="77"/>
      <c r="D89" s="77"/>
      <c r="E89" s="77"/>
      <c r="F89" s="77"/>
      <c r="G89" s="77"/>
      <c r="H89" s="77"/>
      <c r="I89" s="77"/>
      <c r="J89" s="77"/>
      <c r="K89" s="77"/>
      <c r="L89" s="77"/>
      <c r="M89" s="77"/>
      <c r="N89" s="77"/>
      <c r="O89" s="77"/>
      <c r="P89" s="77"/>
      <c r="Q89" s="188"/>
      <c r="R89" s="77"/>
      <c r="S89" s="77"/>
      <c r="T89" s="77"/>
    </row>
    <row r="90" spans="1:21" ht="15" customHeight="1" x14ac:dyDescent="0.25">
      <c r="B90" s="77"/>
      <c r="C90" s="77"/>
      <c r="D90" s="77"/>
      <c r="E90" s="77"/>
      <c r="F90" s="77"/>
      <c r="G90" s="77"/>
      <c r="H90" s="77"/>
      <c r="I90" s="77"/>
      <c r="J90" s="77"/>
      <c r="K90" s="77"/>
      <c r="L90" s="77"/>
      <c r="M90" s="77"/>
      <c r="N90" s="77"/>
      <c r="O90" s="77"/>
      <c r="P90" s="77"/>
      <c r="Q90" s="188"/>
      <c r="R90" s="77"/>
      <c r="S90" s="77"/>
      <c r="T90" s="77"/>
    </row>
    <row r="91" spans="1:21" ht="15" customHeight="1" x14ac:dyDescent="0.25">
      <c r="B91" s="77"/>
      <c r="C91" s="77"/>
      <c r="D91" s="77"/>
      <c r="E91" s="77"/>
      <c r="F91" s="77"/>
      <c r="G91" s="77"/>
      <c r="H91" s="77"/>
      <c r="I91" s="77"/>
      <c r="J91" s="77"/>
      <c r="K91" s="77"/>
      <c r="L91" s="77"/>
      <c r="M91" s="77"/>
      <c r="N91" s="77"/>
      <c r="O91" s="77"/>
      <c r="P91" s="77"/>
      <c r="Q91" s="188"/>
      <c r="R91" s="77"/>
      <c r="S91" s="77"/>
      <c r="T91" s="77"/>
    </row>
    <row r="92" spans="1:21" ht="15" customHeight="1" x14ac:dyDescent="0.25">
      <c r="B92" s="77"/>
      <c r="C92" s="77"/>
      <c r="D92" s="77"/>
      <c r="E92" s="77"/>
      <c r="F92" s="77"/>
      <c r="G92" s="77"/>
      <c r="H92" s="77"/>
      <c r="I92" s="77"/>
      <c r="J92" s="77"/>
      <c r="K92" s="77"/>
      <c r="L92" s="77"/>
      <c r="M92" s="77"/>
      <c r="N92" s="77"/>
      <c r="O92" s="77"/>
      <c r="P92" s="77"/>
      <c r="Q92" s="188"/>
      <c r="R92" s="77"/>
      <c r="S92" s="77"/>
      <c r="T92" s="77"/>
    </row>
    <row r="93" spans="1:21" ht="15" customHeight="1" x14ac:dyDescent="0.25">
      <c r="B93" s="77"/>
      <c r="C93" s="77"/>
      <c r="D93" s="77"/>
      <c r="E93" s="77"/>
      <c r="F93" s="77"/>
      <c r="G93" s="77"/>
      <c r="H93" s="77"/>
      <c r="I93" s="77"/>
      <c r="J93" s="77"/>
      <c r="K93" s="77"/>
      <c r="L93" s="77"/>
      <c r="M93" s="77"/>
      <c r="N93" s="77"/>
      <c r="O93" s="77"/>
      <c r="P93" s="77"/>
      <c r="Q93" s="188"/>
      <c r="R93" s="77"/>
      <c r="S93" s="77"/>
      <c r="T93" s="77"/>
    </row>
    <row r="94" spans="1:21" ht="15" customHeight="1" x14ac:dyDescent="0.25">
      <c r="A94" s="123"/>
      <c r="B94" s="123"/>
      <c r="C94" s="123"/>
      <c r="D94" s="123"/>
      <c r="E94" s="123"/>
      <c r="F94" s="123"/>
      <c r="G94" s="123"/>
      <c r="H94" s="123"/>
      <c r="I94" s="123"/>
      <c r="J94" s="123"/>
      <c r="K94" s="123"/>
      <c r="L94" s="123"/>
      <c r="M94" s="123"/>
      <c r="N94" s="123"/>
      <c r="O94" s="123"/>
      <c r="P94" s="123"/>
      <c r="Q94" s="122"/>
      <c r="R94" s="123"/>
      <c r="S94" s="123"/>
      <c r="T94" s="123"/>
      <c r="U94" s="123"/>
    </row>
    <row r="95" spans="1:21" ht="15" customHeight="1" x14ac:dyDescent="0.25">
      <c r="A95" s="123"/>
      <c r="B95" s="123"/>
      <c r="C95" s="123"/>
      <c r="D95" s="123"/>
      <c r="E95" s="123"/>
      <c r="F95" s="123"/>
      <c r="G95" s="123"/>
      <c r="H95" s="123"/>
      <c r="I95" s="123"/>
      <c r="J95" s="123"/>
      <c r="K95" s="123"/>
      <c r="L95" s="123"/>
      <c r="M95" s="123"/>
      <c r="N95" s="123"/>
      <c r="O95" s="123"/>
      <c r="P95" s="123"/>
      <c r="Q95" s="122"/>
      <c r="R95" s="123"/>
      <c r="S95" s="123"/>
      <c r="T95" s="123"/>
      <c r="U95" s="123"/>
    </row>
    <row r="96" spans="1:21" ht="15" customHeight="1" x14ac:dyDescent="0.25">
      <c r="A96" s="123"/>
      <c r="B96" s="123"/>
      <c r="C96" s="123"/>
      <c r="D96" s="123"/>
      <c r="E96" s="123"/>
      <c r="F96" s="123"/>
      <c r="G96" s="123"/>
      <c r="H96" s="123"/>
      <c r="I96" s="123"/>
      <c r="J96" s="123"/>
      <c r="K96" s="123"/>
      <c r="L96" s="123"/>
      <c r="M96" s="123"/>
      <c r="N96" s="123"/>
      <c r="O96" s="123"/>
      <c r="P96" s="123"/>
      <c r="Q96" s="122"/>
      <c r="R96" s="123"/>
      <c r="S96" s="123"/>
      <c r="T96" s="123"/>
      <c r="U96" s="123"/>
    </row>
    <row r="97" spans="1:21" ht="15" customHeight="1" x14ac:dyDescent="0.25">
      <c r="A97" s="123"/>
      <c r="B97" s="123"/>
      <c r="C97" s="123"/>
      <c r="D97" s="123"/>
      <c r="E97" s="123"/>
      <c r="F97" s="123"/>
      <c r="G97" s="123"/>
      <c r="H97" s="123"/>
      <c r="I97" s="123"/>
      <c r="J97" s="123"/>
      <c r="K97" s="123"/>
      <c r="L97" s="123"/>
      <c r="M97" s="123"/>
      <c r="N97" s="123"/>
      <c r="O97" s="123"/>
      <c r="P97" s="123"/>
      <c r="Q97" s="122"/>
      <c r="R97" s="123"/>
      <c r="S97" s="123"/>
      <c r="T97" s="123"/>
      <c r="U97" s="123"/>
    </row>
    <row r="98" spans="1:21" ht="15" customHeight="1" x14ac:dyDescent="0.25">
      <c r="A98" s="123"/>
      <c r="B98" s="121"/>
      <c r="C98" s="123"/>
      <c r="D98" s="123"/>
      <c r="E98" s="123"/>
      <c r="F98" s="123"/>
      <c r="G98" s="123"/>
      <c r="H98" s="123"/>
      <c r="I98" s="123"/>
      <c r="J98" s="123"/>
      <c r="K98" s="123"/>
      <c r="L98" s="123"/>
      <c r="M98" s="123"/>
      <c r="N98" s="122"/>
      <c r="O98" s="123"/>
      <c r="P98" s="123"/>
      <c r="Q98" s="122"/>
      <c r="R98" s="123"/>
      <c r="S98" s="123"/>
      <c r="T98" s="123"/>
      <c r="U98" s="123"/>
    </row>
    <row r="99" spans="1:21" ht="15" customHeight="1" x14ac:dyDescent="0.25">
      <c r="A99" s="123"/>
      <c r="B99" s="123"/>
      <c r="C99" s="123"/>
      <c r="D99" s="123"/>
      <c r="E99" s="123"/>
      <c r="F99" s="123"/>
      <c r="G99" s="123"/>
      <c r="H99" s="123"/>
      <c r="I99" s="123"/>
      <c r="J99" s="123"/>
      <c r="K99" s="123"/>
      <c r="L99" s="123"/>
      <c r="M99" s="123"/>
      <c r="N99" s="123"/>
      <c r="O99" s="123"/>
      <c r="P99" s="123"/>
      <c r="Q99" s="122"/>
      <c r="R99" s="123"/>
      <c r="S99" s="123"/>
      <c r="T99" s="123"/>
      <c r="U99" s="123"/>
    </row>
    <row r="100" spans="1:21" ht="15" customHeight="1" x14ac:dyDescent="0.25">
      <c r="A100" s="123"/>
      <c r="B100" s="199"/>
      <c r="C100" s="199"/>
      <c r="D100" s="199"/>
      <c r="E100" s="199"/>
      <c r="F100" s="199"/>
      <c r="G100" s="199"/>
      <c r="H100" s="199"/>
      <c r="I100" s="199"/>
      <c r="J100" s="199"/>
      <c r="K100" s="199"/>
      <c r="L100" s="199"/>
      <c r="M100" s="199"/>
      <c r="N100" s="199"/>
      <c r="O100" s="199"/>
      <c r="P100" s="199"/>
      <c r="Q100" s="199"/>
      <c r="R100" s="199"/>
      <c r="S100" s="199"/>
      <c r="T100" s="199"/>
      <c r="U100" s="123"/>
    </row>
    <row r="101" spans="1:21" ht="15" customHeight="1" x14ac:dyDescent="0.25">
      <c r="A101" s="123"/>
      <c r="B101" s="199"/>
      <c r="C101" s="199"/>
      <c r="D101" s="199"/>
      <c r="E101" s="199"/>
      <c r="F101" s="199"/>
      <c r="G101" s="199"/>
      <c r="H101" s="199"/>
      <c r="I101" s="199"/>
      <c r="J101" s="199"/>
      <c r="K101" s="199"/>
      <c r="L101" s="199"/>
      <c r="M101" s="199"/>
      <c r="N101" s="199"/>
      <c r="O101" s="199"/>
      <c r="P101" s="199"/>
      <c r="Q101" s="199"/>
      <c r="R101" s="199"/>
      <c r="S101" s="199"/>
      <c r="T101" s="199"/>
      <c r="U101" s="123"/>
    </row>
    <row r="102" spans="1:21" ht="15" customHeight="1" x14ac:dyDescent="0.25">
      <c r="A102" s="123"/>
      <c r="B102" s="199"/>
      <c r="C102" s="199"/>
      <c r="D102" s="199"/>
      <c r="E102" s="199"/>
      <c r="F102" s="199"/>
      <c r="G102" s="199"/>
      <c r="H102" s="199"/>
      <c r="I102" s="199"/>
      <c r="J102" s="199"/>
      <c r="K102" s="199"/>
      <c r="L102" s="199"/>
      <c r="M102" s="199"/>
      <c r="N102" s="199"/>
      <c r="O102" s="199"/>
      <c r="P102" s="199"/>
      <c r="Q102" s="199"/>
      <c r="R102" s="199"/>
      <c r="S102" s="199"/>
      <c r="T102" s="199"/>
      <c r="U102" s="123"/>
    </row>
    <row r="103" spans="1:21" ht="15" customHeight="1" x14ac:dyDescent="0.25">
      <c r="A103" s="123"/>
      <c r="B103" s="199"/>
      <c r="C103" s="199"/>
      <c r="D103" s="199"/>
      <c r="E103" s="199"/>
      <c r="F103" s="199"/>
      <c r="G103" s="199"/>
      <c r="H103" s="199"/>
      <c r="I103" s="199"/>
      <c r="J103" s="199"/>
      <c r="K103" s="199"/>
      <c r="L103" s="199"/>
      <c r="M103" s="199"/>
      <c r="N103" s="199"/>
      <c r="O103" s="199"/>
      <c r="P103" s="199"/>
      <c r="Q103" s="199"/>
      <c r="R103" s="199"/>
      <c r="S103" s="199"/>
      <c r="T103" s="199"/>
      <c r="U103" s="123"/>
    </row>
    <row r="104" spans="1:21" ht="15" customHeight="1" x14ac:dyDescent="0.25">
      <c r="A104" s="123"/>
      <c r="B104" s="199"/>
      <c r="C104" s="199"/>
      <c r="D104" s="199"/>
      <c r="E104" s="199"/>
      <c r="F104" s="199"/>
      <c r="G104" s="199"/>
      <c r="H104" s="199"/>
      <c r="I104" s="199"/>
      <c r="J104" s="199"/>
      <c r="K104" s="199"/>
      <c r="L104" s="199"/>
      <c r="M104" s="199"/>
      <c r="N104" s="199"/>
      <c r="O104" s="199"/>
      <c r="P104" s="199"/>
      <c r="Q104" s="199"/>
      <c r="R104" s="199"/>
      <c r="S104" s="199"/>
      <c r="T104" s="199"/>
      <c r="U104" s="123"/>
    </row>
    <row r="105" spans="1:21" ht="15" customHeight="1" x14ac:dyDescent="0.25">
      <c r="A105" s="123"/>
      <c r="B105" s="199"/>
      <c r="C105" s="199"/>
      <c r="D105" s="199"/>
      <c r="E105" s="199"/>
      <c r="F105" s="199"/>
      <c r="G105" s="199"/>
      <c r="H105" s="199"/>
      <c r="I105" s="199"/>
      <c r="J105" s="199"/>
      <c r="K105" s="199"/>
      <c r="L105" s="199"/>
      <c r="M105" s="199"/>
      <c r="N105" s="199"/>
      <c r="O105" s="199"/>
      <c r="P105" s="199"/>
      <c r="Q105" s="199"/>
      <c r="R105" s="199"/>
      <c r="S105" s="199"/>
      <c r="T105" s="199"/>
      <c r="U105" s="123"/>
    </row>
    <row r="106" spans="1:21" ht="15" customHeight="1" x14ac:dyDescent="0.25">
      <c r="A106" s="123"/>
      <c r="B106" s="199"/>
      <c r="C106" s="199"/>
      <c r="D106" s="199"/>
      <c r="E106" s="199"/>
      <c r="F106" s="199"/>
      <c r="G106" s="199"/>
      <c r="H106" s="199"/>
      <c r="I106" s="199"/>
      <c r="J106" s="199"/>
      <c r="K106" s="199"/>
      <c r="L106" s="199"/>
      <c r="M106" s="199"/>
      <c r="N106" s="199"/>
      <c r="O106" s="199"/>
      <c r="P106" s="199"/>
      <c r="Q106" s="199"/>
      <c r="R106" s="199"/>
      <c r="S106" s="199"/>
      <c r="T106" s="199"/>
      <c r="U106" s="123"/>
    </row>
    <row r="107" spans="1:21" ht="15" customHeight="1" x14ac:dyDescent="0.25">
      <c r="A107" s="123"/>
      <c r="B107" s="199"/>
      <c r="C107" s="199"/>
      <c r="D107" s="199"/>
      <c r="E107" s="199"/>
      <c r="F107" s="199"/>
      <c r="G107" s="199"/>
      <c r="H107" s="199"/>
      <c r="I107" s="199"/>
      <c r="J107" s="199"/>
      <c r="K107" s="199"/>
      <c r="L107" s="199"/>
      <c r="M107" s="199"/>
      <c r="N107" s="199"/>
      <c r="O107" s="199"/>
      <c r="P107" s="199"/>
      <c r="Q107" s="199"/>
      <c r="R107" s="199"/>
      <c r="S107" s="199"/>
      <c r="T107" s="199"/>
      <c r="U107" s="123"/>
    </row>
    <row r="108" spans="1:21" ht="15" customHeight="1" x14ac:dyDescent="0.25">
      <c r="A108" s="123"/>
      <c r="B108" s="199"/>
      <c r="C108" s="199"/>
      <c r="D108" s="199"/>
      <c r="E108" s="199"/>
      <c r="F108" s="199"/>
      <c r="G108" s="199"/>
      <c r="H108" s="199"/>
      <c r="I108" s="199"/>
      <c r="J108" s="199"/>
      <c r="K108" s="199"/>
      <c r="L108" s="199"/>
      <c r="M108" s="199"/>
      <c r="N108" s="199"/>
      <c r="O108" s="199"/>
      <c r="P108" s="199"/>
      <c r="Q108" s="199"/>
      <c r="R108" s="199"/>
      <c r="S108" s="199"/>
      <c r="T108" s="199"/>
      <c r="U108" s="123"/>
    </row>
    <row r="109" spans="1:21" ht="15" customHeight="1" x14ac:dyDescent="0.25">
      <c r="A109" s="123"/>
      <c r="B109" s="199"/>
      <c r="C109" s="199"/>
      <c r="D109" s="199"/>
      <c r="E109" s="199"/>
      <c r="F109" s="199"/>
      <c r="G109" s="199"/>
      <c r="H109" s="199"/>
      <c r="I109" s="199"/>
      <c r="J109" s="199"/>
      <c r="K109" s="199"/>
      <c r="L109" s="199"/>
      <c r="M109" s="199"/>
      <c r="N109" s="199"/>
      <c r="O109" s="199"/>
      <c r="P109" s="199"/>
      <c r="Q109" s="199"/>
      <c r="R109" s="199"/>
      <c r="S109" s="199"/>
      <c r="T109" s="199"/>
      <c r="U109" s="123"/>
    </row>
    <row r="110" spans="1:21" ht="15" customHeight="1" x14ac:dyDescent="0.25">
      <c r="A110" s="123"/>
      <c r="B110" s="200"/>
      <c r="C110" s="200"/>
      <c r="D110" s="200"/>
      <c r="E110" s="200"/>
      <c r="F110" s="200"/>
      <c r="G110" s="200"/>
      <c r="H110" s="200"/>
      <c r="I110" s="200"/>
      <c r="J110" s="200"/>
      <c r="K110" s="200"/>
      <c r="L110" s="200"/>
      <c r="M110" s="200"/>
      <c r="N110" s="200"/>
      <c r="O110" s="200"/>
      <c r="P110" s="200"/>
      <c r="Q110" s="200"/>
      <c r="R110" s="200"/>
      <c r="S110" s="200"/>
      <c r="T110" s="200"/>
      <c r="U110" s="123"/>
    </row>
    <row r="111" spans="1:21" ht="15" customHeight="1" x14ac:dyDescent="0.25">
      <c r="A111" s="123"/>
      <c r="B111" s="200"/>
      <c r="C111" s="200"/>
      <c r="D111" s="200"/>
      <c r="E111" s="200"/>
      <c r="F111" s="200"/>
      <c r="G111" s="200"/>
      <c r="H111" s="200"/>
      <c r="I111" s="200"/>
      <c r="J111" s="200"/>
      <c r="K111" s="200"/>
      <c r="L111" s="200"/>
      <c r="M111" s="200"/>
      <c r="N111" s="200"/>
      <c r="O111" s="200"/>
      <c r="P111" s="200"/>
      <c r="Q111" s="200"/>
      <c r="R111" s="200"/>
      <c r="S111" s="200"/>
      <c r="T111" s="200"/>
      <c r="U111" s="123"/>
    </row>
    <row r="112" spans="1:21" ht="15" customHeight="1" x14ac:dyDescent="0.25">
      <c r="A112" s="123"/>
      <c r="B112" s="200"/>
      <c r="C112" s="200"/>
      <c r="D112" s="200"/>
      <c r="E112" s="200"/>
      <c r="F112" s="200"/>
      <c r="G112" s="200"/>
      <c r="H112" s="200"/>
      <c r="I112" s="200"/>
      <c r="J112" s="200"/>
      <c r="K112" s="200"/>
      <c r="L112" s="200"/>
      <c r="M112" s="200"/>
      <c r="N112" s="200"/>
      <c r="O112" s="200"/>
      <c r="P112" s="200"/>
      <c r="Q112" s="200"/>
      <c r="R112" s="200"/>
      <c r="S112" s="200"/>
      <c r="T112" s="200"/>
      <c r="U112" s="123"/>
    </row>
    <row r="113" spans="1:21" ht="15" customHeight="1" x14ac:dyDescent="0.25">
      <c r="A113" s="123"/>
      <c r="B113" s="200"/>
      <c r="C113" s="200"/>
      <c r="D113" s="200"/>
      <c r="E113" s="200"/>
      <c r="F113" s="200"/>
      <c r="G113" s="200"/>
      <c r="H113" s="200"/>
      <c r="I113" s="200"/>
      <c r="J113" s="200"/>
      <c r="K113" s="200"/>
      <c r="L113" s="200"/>
      <c r="M113" s="200"/>
      <c r="N113" s="200"/>
      <c r="O113" s="200"/>
      <c r="P113" s="200"/>
      <c r="Q113" s="200"/>
      <c r="R113" s="200"/>
      <c r="S113" s="200"/>
      <c r="T113" s="200"/>
      <c r="U113" s="123"/>
    </row>
    <row r="114" spans="1:21" ht="15" customHeight="1" x14ac:dyDescent="0.25">
      <c r="A114" s="123"/>
      <c r="B114" s="200"/>
      <c r="C114" s="200"/>
      <c r="D114" s="200"/>
      <c r="E114" s="200"/>
      <c r="F114" s="200"/>
      <c r="G114" s="200"/>
      <c r="H114" s="200"/>
      <c r="I114" s="200"/>
      <c r="J114" s="200"/>
      <c r="K114" s="200"/>
      <c r="L114" s="200"/>
      <c r="M114" s="200"/>
      <c r="N114" s="200"/>
      <c r="O114" s="200"/>
      <c r="P114" s="200"/>
      <c r="Q114" s="200"/>
      <c r="R114" s="200"/>
      <c r="S114" s="200"/>
      <c r="T114" s="200"/>
      <c r="U114" s="123"/>
    </row>
    <row r="115" spans="1:21" ht="15" customHeight="1" x14ac:dyDescent="0.25">
      <c r="A115" s="123"/>
      <c r="B115" s="200"/>
      <c r="C115" s="200"/>
      <c r="D115" s="200"/>
      <c r="E115" s="200"/>
      <c r="F115" s="200"/>
      <c r="G115" s="200"/>
      <c r="H115" s="200"/>
      <c r="I115" s="200"/>
      <c r="J115" s="200"/>
      <c r="K115" s="200"/>
      <c r="L115" s="200"/>
      <c r="M115" s="200"/>
      <c r="N115" s="200"/>
      <c r="O115" s="200"/>
      <c r="P115" s="200"/>
      <c r="Q115" s="200"/>
      <c r="R115" s="200"/>
      <c r="S115" s="200"/>
      <c r="T115" s="200"/>
      <c r="U115" s="123"/>
    </row>
    <row r="116" spans="1:21" ht="15" customHeight="1" x14ac:dyDescent="0.25">
      <c r="A116" s="123"/>
      <c r="B116" s="200"/>
      <c r="C116" s="200"/>
      <c r="D116" s="200"/>
      <c r="E116" s="200"/>
      <c r="F116" s="200"/>
      <c r="G116" s="200"/>
      <c r="H116" s="200"/>
      <c r="I116" s="200"/>
      <c r="J116" s="200"/>
      <c r="K116" s="200"/>
      <c r="L116" s="200"/>
      <c r="M116" s="200"/>
      <c r="N116" s="200"/>
      <c r="O116" s="200"/>
      <c r="P116" s="200"/>
      <c r="Q116" s="200"/>
      <c r="R116" s="200"/>
      <c r="S116" s="200"/>
      <c r="T116" s="200"/>
      <c r="U116" s="123"/>
    </row>
    <row r="117" spans="1:21" ht="15" customHeight="1" x14ac:dyDescent="0.25">
      <c r="A117" s="123"/>
      <c r="B117" s="200"/>
      <c r="C117" s="200"/>
      <c r="D117" s="200"/>
      <c r="E117" s="200"/>
      <c r="F117" s="200"/>
      <c r="G117" s="200"/>
      <c r="H117" s="200"/>
      <c r="I117" s="200"/>
      <c r="J117" s="200"/>
      <c r="K117" s="200"/>
      <c r="L117" s="200"/>
      <c r="M117" s="200"/>
      <c r="N117" s="200"/>
      <c r="O117" s="200"/>
      <c r="P117" s="200"/>
      <c r="Q117" s="200"/>
      <c r="R117" s="200"/>
      <c r="S117" s="200"/>
      <c r="T117" s="200"/>
      <c r="U117" s="123"/>
    </row>
    <row r="118" spans="1:21" ht="15" customHeight="1" x14ac:dyDescent="0.25">
      <c r="A118" s="123"/>
      <c r="B118" s="200"/>
      <c r="C118" s="200"/>
      <c r="D118" s="200"/>
      <c r="E118" s="200"/>
      <c r="F118" s="200"/>
      <c r="G118" s="200"/>
      <c r="H118" s="200"/>
      <c r="I118" s="200"/>
      <c r="J118" s="200"/>
      <c r="K118" s="200"/>
      <c r="L118" s="200"/>
      <c r="M118" s="200"/>
      <c r="N118" s="200"/>
      <c r="O118" s="200"/>
      <c r="P118" s="200"/>
      <c r="Q118" s="200"/>
      <c r="R118" s="200"/>
      <c r="S118" s="200"/>
      <c r="T118" s="200"/>
      <c r="U118" s="123"/>
    </row>
    <row r="119" spans="1:21" ht="15" customHeight="1" x14ac:dyDescent="0.25">
      <c r="A119" s="123"/>
      <c r="B119" s="200"/>
      <c r="C119" s="200"/>
      <c r="D119" s="200"/>
      <c r="E119" s="200"/>
      <c r="F119" s="200"/>
      <c r="G119" s="200"/>
      <c r="H119" s="200"/>
      <c r="I119" s="200"/>
      <c r="J119" s="200"/>
      <c r="K119" s="200"/>
      <c r="L119" s="200"/>
      <c r="M119" s="200"/>
      <c r="N119" s="200"/>
      <c r="O119" s="200"/>
      <c r="P119" s="200"/>
      <c r="Q119" s="200"/>
      <c r="R119" s="200"/>
      <c r="S119" s="200"/>
      <c r="T119" s="200"/>
      <c r="U119" s="123"/>
    </row>
    <row r="120" spans="1:21" ht="15" customHeight="1" x14ac:dyDescent="0.25">
      <c r="A120" s="123"/>
      <c r="B120" s="200"/>
      <c r="C120" s="201"/>
      <c r="D120" s="201"/>
      <c r="E120" s="201"/>
      <c r="F120" s="123"/>
      <c r="G120" s="192"/>
      <c r="H120" s="192"/>
      <c r="I120" s="192"/>
      <c r="J120" s="123"/>
      <c r="K120" s="123"/>
      <c r="L120" s="123"/>
      <c r="M120" s="123"/>
      <c r="N120" s="123"/>
      <c r="O120" s="123"/>
      <c r="P120" s="123"/>
      <c r="Q120" s="122"/>
      <c r="R120" s="123"/>
      <c r="S120" s="123"/>
      <c r="T120" s="200"/>
      <c r="U120" s="123"/>
    </row>
    <row r="121" spans="1:21" ht="15" customHeight="1" x14ac:dyDescent="0.25">
      <c r="A121" s="123"/>
      <c r="B121" s="200"/>
      <c r="C121" s="124"/>
      <c r="D121" s="124"/>
      <c r="E121" s="124"/>
      <c r="F121" s="202"/>
      <c r="G121" s="124"/>
      <c r="H121" s="124"/>
      <c r="I121" s="124"/>
      <c r="J121" s="202"/>
      <c r="K121" s="124"/>
      <c r="L121" s="124"/>
      <c r="M121" s="124"/>
      <c r="N121" s="202"/>
      <c r="O121" s="124"/>
      <c r="P121" s="124"/>
      <c r="Q121" s="122"/>
      <c r="R121" s="124"/>
      <c r="S121" s="124"/>
      <c r="T121" s="200"/>
      <c r="U121" s="123"/>
    </row>
    <row r="122" spans="1:21" ht="15" customHeight="1" x14ac:dyDescent="0.25">
      <c r="A122" s="123"/>
      <c r="B122" s="200"/>
      <c r="C122" s="190"/>
      <c r="D122" s="190"/>
      <c r="E122" s="190"/>
      <c r="F122" s="123"/>
      <c r="G122" s="191"/>
      <c r="H122" s="191"/>
      <c r="I122" s="191"/>
      <c r="J122" s="123"/>
      <c r="K122" s="192"/>
      <c r="L122" s="192"/>
      <c r="M122" s="192"/>
      <c r="N122" s="191"/>
      <c r="O122" s="234"/>
      <c r="P122" s="234"/>
      <c r="Q122" s="191"/>
      <c r="R122" s="192"/>
      <c r="S122" s="192"/>
      <c r="T122" s="200"/>
      <c r="U122" s="123"/>
    </row>
    <row r="123" spans="1:21" ht="15" customHeight="1" x14ac:dyDescent="0.25">
      <c r="A123" s="123"/>
      <c r="B123" s="200"/>
      <c r="C123" s="123"/>
      <c r="D123" s="123"/>
      <c r="E123" s="123"/>
      <c r="F123" s="123"/>
      <c r="G123" s="123"/>
      <c r="H123" s="123"/>
      <c r="I123" s="123"/>
      <c r="J123" s="123"/>
      <c r="K123" s="123"/>
      <c r="L123" s="123"/>
      <c r="M123" s="123"/>
      <c r="N123" s="123"/>
      <c r="O123" s="123"/>
      <c r="P123" s="123"/>
      <c r="Q123" s="122"/>
      <c r="R123" s="123"/>
      <c r="S123" s="123"/>
      <c r="T123" s="200"/>
      <c r="U123" s="123"/>
    </row>
    <row r="124" spans="1:21" ht="15" customHeight="1" x14ac:dyDescent="0.25">
      <c r="A124" s="123"/>
      <c r="B124" s="200"/>
      <c r="C124" s="190"/>
      <c r="D124" s="190"/>
      <c r="E124" s="190"/>
      <c r="F124" s="123"/>
      <c r="G124" s="191"/>
      <c r="H124" s="191"/>
      <c r="I124" s="191"/>
      <c r="J124" s="123"/>
      <c r="K124" s="192"/>
      <c r="L124" s="192"/>
      <c r="M124" s="192"/>
      <c r="N124" s="191"/>
      <c r="O124" s="234"/>
      <c r="P124" s="234"/>
      <c r="Q124" s="191"/>
      <c r="R124" s="192"/>
      <c r="S124" s="192"/>
      <c r="T124" s="200"/>
      <c r="U124" s="123"/>
    </row>
    <row r="125" spans="1:21" ht="15" customHeight="1" x14ac:dyDescent="0.25">
      <c r="A125" s="123"/>
      <c r="B125" s="200"/>
      <c r="C125" s="200"/>
      <c r="D125" s="200"/>
      <c r="E125" s="200"/>
      <c r="F125" s="200"/>
      <c r="G125" s="200"/>
      <c r="H125" s="200"/>
      <c r="I125" s="200"/>
      <c r="J125" s="200"/>
      <c r="K125" s="200"/>
      <c r="L125" s="200"/>
      <c r="M125" s="200"/>
      <c r="N125" s="200"/>
      <c r="O125" s="200"/>
      <c r="P125" s="200"/>
      <c r="Q125" s="200"/>
      <c r="R125" s="200"/>
      <c r="S125" s="200"/>
      <c r="T125" s="200"/>
      <c r="U125" s="123"/>
    </row>
    <row r="126" spans="1:21" ht="15" customHeight="1" x14ac:dyDescent="0.25">
      <c r="A126" s="123"/>
      <c r="B126" s="200"/>
      <c r="C126" s="200"/>
      <c r="D126" s="200"/>
      <c r="E126" s="200"/>
      <c r="F126" s="200"/>
      <c r="G126" s="200"/>
      <c r="H126" s="200"/>
      <c r="I126" s="200"/>
      <c r="J126" s="200"/>
      <c r="K126" s="200"/>
      <c r="L126" s="200"/>
      <c r="M126" s="200"/>
      <c r="N126" s="200"/>
      <c r="O126" s="200"/>
      <c r="P126" s="200"/>
      <c r="Q126" s="200"/>
      <c r="R126" s="200"/>
      <c r="S126" s="200"/>
      <c r="T126" s="200"/>
      <c r="U126" s="123"/>
    </row>
    <row r="127" spans="1:21" ht="15" customHeight="1" x14ac:dyDescent="0.25">
      <c r="A127" s="123"/>
      <c r="B127" s="200"/>
      <c r="C127" s="200"/>
      <c r="D127" s="200"/>
      <c r="E127" s="200"/>
      <c r="F127" s="200"/>
      <c r="G127" s="200"/>
      <c r="H127" s="200"/>
      <c r="I127" s="200"/>
      <c r="J127" s="200"/>
      <c r="K127" s="200"/>
      <c r="L127" s="200"/>
      <c r="M127" s="200"/>
      <c r="N127" s="200"/>
      <c r="O127" s="200"/>
      <c r="P127" s="200"/>
      <c r="Q127" s="200"/>
      <c r="R127" s="200"/>
      <c r="S127" s="200"/>
      <c r="T127" s="200"/>
      <c r="U127" s="123"/>
    </row>
    <row r="128" spans="1:21" ht="15" customHeight="1" x14ac:dyDescent="0.25">
      <c r="A128" s="123"/>
      <c r="B128" s="202"/>
      <c r="C128" s="123"/>
      <c r="D128" s="123"/>
      <c r="E128" s="123"/>
      <c r="F128" s="123"/>
      <c r="G128" s="123"/>
      <c r="H128" s="123"/>
      <c r="I128" s="123"/>
      <c r="J128" s="123"/>
      <c r="K128" s="123"/>
      <c r="L128" s="123"/>
      <c r="M128" s="123"/>
      <c r="N128" s="123"/>
      <c r="O128" s="123"/>
      <c r="P128" s="123"/>
      <c r="Q128" s="122"/>
      <c r="R128" s="123"/>
      <c r="S128" s="123"/>
      <c r="T128" s="123"/>
      <c r="U128" s="123"/>
    </row>
    <row r="129" spans="1:21" ht="15" customHeight="1" x14ac:dyDescent="0.25">
      <c r="A129" s="123"/>
      <c r="B129" s="202"/>
      <c r="C129" s="123"/>
      <c r="D129" s="123"/>
      <c r="E129" s="123"/>
      <c r="F129" s="123"/>
      <c r="G129" s="123"/>
      <c r="H129" s="123"/>
      <c r="I129" s="123"/>
      <c r="J129" s="123"/>
      <c r="K129" s="123"/>
      <c r="L129" s="123"/>
      <c r="M129" s="123"/>
      <c r="N129" s="123"/>
      <c r="O129" s="123"/>
      <c r="P129" s="123"/>
      <c r="Q129" s="122"/>
      <c r="R129" s="123"/>
      <c r="S129" s="123"/>
      <c r="T129" s="123"/>
      <c r="U129" s="123"/>
    </row>
    <row r="130" spans="1:21" ht="15" customHeight="1" x14ac:dyDescent="0.25">
      <c r="A130" s="123"/>
      <c r="B130" s="123"/>
      <c r="C130" s="123"/>
      <c r="D130" s="123"/>
      <c r="E130" s="123"/>
      <c r="F130" s="123"/>
      <c r="G130" s="123"/>
      <c r="H130" s="123"/>
      <c r="I130" s="123"/>
      <c r="J130" s="123"/>
      <c r="K130" s="123"/>
      <c r="L130" s="123"/>
      <c r="M130" s="123"/>
      <c r="N130" s="123"/>
      <c r="O130" s="123"/>
      <c r="P130" s="123"/>
      <c r="Q130" s="122"/>
      <c r="R130" s="123"/>
      <c r="S130" s="123"/>
      <c r="T130" s="123"/>
      <c r="U130" s="123"/>
    </row>
    <row r="131" spans="1:21" ht="15" customHeight="1" x14ac:dyDescent="0.25">
      <c r="Q131" s="42"/>
      <c r="T131" s="77"/>
    </row>
    <row r="132" spans="1:21" ht="15" customHeight="1" x14ac:dyDescent="0.25">
      <c r="Q132" s="42"/>
      <c r="T132" s="77"/>
    </row>
    <row r="133" spans="1:21" ht="15" customHeight="1" x14ac:dyDescent="0.25">
      <c r="Q133" s="42"/>
      <c r="T133" s="77"/>
    </row>
  </sheetData>
  <sheetProtection sheet="1" objects="1" scenarios="1" selectLockedCells="1"/>
  <mergeCells count="90">
    <mergeCell ref="R85:S85"/>
    <mergeCell ref="R30:S30"/>
    <mergeCell ref="A37:U43"/>
    <mergeCell ref="A21:U27"/>
    <mergeCell ref="G29:I29"/>
    <mergeCell ref="C30:E30"/>
    <mergeCell ref="G30:I30"/>
    <mergeCell ref="K30:M30"/>
    <mergeCell ref="O30:P30"/>
    <mergeCell ref="O71:P71"/>
    <mergeCell ref="R71:S71"/>
    <mergeCell ref="O49:P49"/>
    <mergeCell ref="R49:S51"/>
    <mergeCell ref="O51:P51"/>
    <mergeCell ref="O70:P70"/>
    <mergeCell ref="R70:S70"/>
    <mergeCell ref="O87:P87"/>
    <mergeCell ref="C88:E88"/>
    <mergeCell ref="O47:P47"/>
    <mergeCell ref="R47:S47"/>
    <mergeCell ref="C31:E31"/>
    <mergeCell ref="G31:I31"/>
    <mergeCell ref="K31:M31"/>
    <mergeCell ref="O31:P31"/>
    <mergeCell ref="R31:S31"/>
    <mergeCell ref="C33:E33"/>
    <mergeCell ref="G33:I33"/>
    <mergeCell ref="K33:M33"/>
    <mergeCell ref="O33:P33"/>
    <mergeCell ref="R33:S33"/>
    <mergeCell ref="K85:M85"/>
    <mergeCell ref="O85:P85"/>
    <mergeCell ref="C71:E71"/>
    <mergeCell ref="G71:I71"/>
    <mergeCell ref="K71:M71"/>
    <mergeCell ref="C70:E70"/>
    <mergeCell ref="G70:I70"/>
    <mergeCell ref="K70:M70"/>
    <mergeCell ref="E10:G10"/>
    <mergeCell ref="C45:I45"/>
    <mergeCell ref="G46:I46"/>
    <mergeCell ref="K46:M46"/>
    <mergeCell ref="C47:E47"/>
    <mergeCell ref="H10:I10"/>
    <mergeCell ref="H11:I11"/>
    <mergeCell ref="B2:T6"/>
    <mergeCell ref="E7:G7"/>
    <mergeCell ref="J7:M7"/>
    <mergeCell ref="E8:G8"/>
    <mergeCell ref="E9:G9"/>
    <mergeCell ref="N9:Q9"/>
    <mergeCell ref="N8:Q8"/>
    <mergeCell ref="N7:Q7"/>
    <mergeCell ref="J8:M8"/>
    <mergeCell ref="J9:M9"/>
    <mergeCell ref="H7:I7"/>
    <mergeCell ref="H8:I8"/>
    <mergeCell ref="H9:I9"/>
    <mergeCell ref="G88:I88"/>
    <mergeCell ref="K88:M88"/>
    <mergeCell ref="O88:P88"/>
    <mergeCell ref="R88:S88"/>
    <mergeCell ref="C84:E84"/>
    <mergeCell ref="G84:I84"/>
    <mergeCell ref="K84:M84"/>
    <mergeCell ref="O84:P84"/>
    <mergeCell ref="R84:S84"/>
    <mergeCell ref="C85:E85"/>
    <mergeCell ref="G85:I85"/>
    <mergeCell ref="R87:S87"/>
    <mergeCell ref="O86:P86"/>
    <mergeCell ref="C87:E87"/>
    <mergeCell ref="G87:I87"/>
    <mergeCell ref="K87:M87"/>
    <mergeCell ref="N10:Q10"/>
    <mergeCell ref="N11:Q11"/>
    <mergeCell ref="N12:Q12"/>
    <mergeCell ref="A75:U81"/>
    <mergeCell ref="C83:I83"/>
    <mergeCell ref="E12:G12"/>
    <mergeCell ref="J12:M12"/>
    <mergeCell ref="H12:I12"/>
    <mergeCell ref="B14:T15"/>
    <mergeCell ref="A65:U68"/>
    <mergeCell ref="A18:U20"/>
    <mergeCell ref="A53:U55"/>
    <mergeCell ref="A58:U64"/>
    <mergeCell ref="E11:G11"/>
    <mergeCell ref="J10:M10"/>
    <mergeCell ref="J11:M11"/>
  </mergeCells>
  <printOptions horizontalCentered="1"/>
  <pageMargins left="0.3" right="0.3" top="0.6" bottom="0.4" header="0.3" footer="0.1"/>
  <pageSetup orientation="landscape" r:id="rId1"/>
  <headerFooter>
    <oddHeader>&amp;C&amp;"-,Bold"&amp;14Instructions for Pay Increase and Back Pay Calculators</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FFFF66"/>
  </sheetPr>
  <dimension ref="A1:R31"/>
  <sheetViews>
    <sheetView showGridLines="0" showRuler="0" zoomScale="110" zoomScaleNormal="110" zoomScalePageLayoutView="110" workbookViewId="0">
      <selection activeCell="N11" sqref="N11"/>
    </sheetView>
  </sheetViews>
  <sheetFormatPr defaultRowHeight="15" x14ac:dyDescent="0.25"/>
  <cols>
    <col min="1" max="2" width="2.85546875" style="6" customWidth="1"/>
    <col min="3" max="3" width="8.85546875" style="6" customWidth="1"/>
    <col min="4" max="4" width="5.7109375" style="6" customWidth="1"/>
    <col min="5" max="5" width="7.28515625" style="6" customWidth="1"/>
    <col min="6" max="6" width="8.85546875" style="6" customWidth="1"/>
    <col min="7" max="7" width="7.28515625" style="6" customWidth="1"/>
    <col min="8" max="8" width="8.85546875" style="6" customWidth="1"/>
    <col min="9" max="9" width="7.28515625" style="6" customWidth="1"/>
    <col min="10" max="10" width="8.85546875" style="6" customWidth="1"/>
    <col min="11" max="11" width="7.28515625" style="6" customWidth="1"/>
    <col min="12" max="12" width="9.28515625" style="6" customWidth="1"/>
    <col min="13" max="13" width="7.28515625" style="6" customWidth="1"/>
    <col min="14" max="14" width="8.85546875" style="6" customWidth="1"/>
    <col min="15" max="15" width="3.85546875" style="6" customWidth="1"/>
    <col min="16" max="16" width="2.85546875" style="6" customWidth="1"/>
    <col min="17" max="16384" width="9.140625" style="6"/>
  </cols>
  <sheetData>
    <row r="1" spans="1:18" x14ac:dyDescent="0.25">
      <c r="A1" s="135"/>
      <c r="B1" s="135"/>
      <c r="C1" s="135"/>
      <c r="D1" s="135"/>
      <c r="E1" s="135"/>
      <c r="F1" s="135"/>
      <c r="G1" s="135"/>
      <c r="H1" s="135"/>
      <c r="I1" s="135"/>
      <c r="J1" s="135"/>
      <c r="K1" s="135"/>
      <c r="L1" s="135"/>
      <c r="M1" s="135"/>
      <c r="N1" s="135"/>
      <c r="O1" s="135"/>
      <c r="P1" s="135"/>
    </row>
    <row r="2" spans="1:18" x14ac:dyDescent="0.25">
      <c r="A2" s="135"/>
      <c r="B2" s="135"/>
      <c r="C2" s="136" t="s">
        <v>54</v>
      </c>
      <c r="D2" s="135"/>
      <c r="E2" s="135"/>
      <c r="F2" s="535"/>
      <c r="G2" s="535"/>
      <c r="H2" s="535"/>
      <c r="I2" s="137" t="s">
        <v>55</v>
      </c>
      <c r="J2" s="97"/>
      <c r="K2" s="135"/>
      <c r="L2" s="135"/>
      <c r="M2" s="135"/>
      <c r="N2" s="135"/>
      <c r="O2" s="135"/>
      <c r="P2" s="135"/>
    </row>
    <row r="3" spans="1:18" x14ac:dyDescent="0.25">
      <c r="A3" s="135"/>
      <c r="B3" s="135"/>
      <c r="C3" s="135"/>
      <c r="D3" s="135"/>
      <c r="E3" s="135"/>
      <c r="F3" s="135"/>
      <c r="G3" s="135"/>
      <c r="H3" s="135"/>
      <c r="I3" s="135"/>
      <c r="J3" s="135"/>
      <c r="K3" s="135"/>
      <c r="L3" s="135"/>
      <c r="M3" s="135"/>
      <c r="N3" s="135"/>
      <c r="O3" s="135"/>
      <c r="P3" s="135"/>
    </row>
    <row r="4" spans="1:18" x14ac:dyDescent="0.25">
      <c r="A4" s="138"/>
      <c r="B4" s="138"/>
      <c r="C4" s="139" t="s">
        <v>56</v>
      </c>
      <c r="D4" s="138"/>
      <c r="E4" s="138"/>
      <c r="F4" s="138"/>
      <c r="G4" s="138"/>
      <c r="H4" s="138"/>
      <c r="I4" s="138"/>
      <c r="J4" s="138"/>
      <c r="K4" s="138"/>
      <c r="L4" s="138"/>
      <c r="M4" s="138"/>
      <c r="N4" s="138"/>
      <c r="O4" s="138"/>
      <c r="P4" s="140"/>
    </row>
    <row r="5" spans="1:18" x14ac:dyDescent="0.25">
      <c r="A5" s="138"/>
      <c r="B5" s="141"/>
      <c r="C5" s="142"/>
      <c r="D5" s="142"/>
      <c r="E5" s="142"/>
      <c r="F5" s="142"/>
      <c r="G5" s="142"/>
      <c r="H5" s="142"/>
      <c r="I5" s="142"/>
      <c r="J5" s="142"/>
      <c r="K5" s="142"/>
      <c r="L5" s="142"/>
      <c r="M5" s="142"/>
      <c r="N5" s="142"/>
      <c r="O5" s="143"/>
      <c r="P5" s="140"/>
      <c r="R5" s="362" t="s">
        <v>240</v>
      </c>
    </row>
    <row r="6" spans="1:18" x14ac:dyDescent="0.25">
      <c r="A6" s="138"/>
      <c r="B6" s="144"/>
      <c r="C6" s="536"/>
      <c r="D6" s="536"/>
      <c r="E6" s="432" t="s">
        <v>57</v>
      </c>
      <c r="F6" s="98"/>
      <c r="G6" s="168" t="s">
        <v>57</v>
      </c>
      <c r="H6" s="98"/>
      <c r="I6" s="168" t="s">
        <v>57</v>
      </c>
      <c r="J6" s="98"/>
      <c r="K6" s="168"/>
      <c r="L6" s="146">
        <f>SUM(C6,F6,H6,J6)</f>
        <v>0</v>
      </c>
      <c r="M6" s="101" t="s">
        <v>58</v>
      </c>
      <c r="N6" s="146">
        <f>ROUND(L6/80,2)</f>
        <v>0</v>
      </c>
      <c r="O6" s="147"/>
      <c r="P6" s="140"/>
      <c r="R6" s="362"/>
    </row>
    <row r="7" spans="1:18" x14ac:dyDescent="0.25">
      <c r="A7" s="138"/>
      <c r="B7" s="144"/>
      <c r="C7" s="537" t="s">
        <v>59</v>
      </c>
      <c r="D7" s="537"/>
      <c r="E7" s="101"/>
      <c r="F7" s="101" t="s">
        <v>60</v>
      </c>
      <c r="G7" s="99"/>
      <c r="H7" s="101" t="s">
        <v>61</v>
      </c>
      <c r="I7" s="99"/>
      <c r="J7" s="101" t="s">
        <v>62</v>
      </c>
      <c r="K7" s="99"/>
      <c r="L7" s="99"/>
      <c r="M7" s="99"/>
      <c r="N7" s="100" t="s">
        <v>63</v>
      </c>
      <c r="O7" s="147"/>
      <c r="P7" s="140"/>
    </row>
    <row r="8" spans="1:18" ht="18" customHeight="1" x14ac:dyDescent="0.25">
      <c r="A8" s="138"/>
      <c r="B8" s="144"/>
      <c r="C8" s="101"/>
      <c r="D8" s="101"/>
      <c r="E8" s="101"/>
      <c r="F8" s="101"/>
      <c r="G8" s="99"/>
      <c r="H8" s="101"/>
      <c r="I8" s="99"/>
      <c r="J8" s="101"/>
      <c r="K8" s="99"/>
      <c r="L8" s="99"/>
      <c r="M8" s="99"/>
      <c r="N8" s="100"/>
      <c r="O8" s="147"/>
      <c r="P8" s="140"/>
    </row>
    <row r="9" spans="1:18" x14ac:dyDescent="0.25">
      <c r="A9" s="138"/>
      <c r="B9" s="111"/>
      <c r="C9" s="184" t="s">
        <v>124</v>
      </c>
      <c r="D9" s="538"/>
      <c r="E9" s="538"/>
      <c r="F9" s="237"/>
      <c r="G9" s="184" t="s">
        <v>126</v>
      </c>
      <c r="H9" s="433"/>
      <c r="I9" s="181"/>
      <c r="J9" s="185" t="s">
        <v>128</v>
      </c>
      <c r="K9" s="116"/>
      <c r="L9" s="5"/>
      <c r="M9" s="184" t="s">
        <v>130</v>
      </c>
      <c r="N9" s="116"/>
      <c r="O9" s="115"/>
      <c r="P9" s="140"/>
    </row>
    <row r="10" spans="1:18" x14ac:dyDescent="0.25">
      <c r="A10" s="138"/>
      <c r="B10" s="111"/>
      <c r="C10" s="33"/>
      <c r="D10" s="61"/>
      <c r="E10" s="61"/>
      <c r="F10" s="61"/>
      <c r="G10" s="61"/>
      <c r="H10" s="61"/>
      <c r="I10" s="61"/>
      <c r="J10" s="5"/>
      <c r="K10" s="165"/>
      <c r="L10" s="5"/>
      <c r="M10" s="5"/>
      <c r="N10" s="61"/>
      <c r="O10" s="115"/>
      <c r="P10" s="140"/>
    </row>
    <row r="11" spans="1:18" x14ac:dyDescent="0.25">
      <c r="A11" s="138"/>
      <c r="B11" s="111"/>
      <c r="C11" s="184" t="s">
        <v>125</v>
      </c>
      <c r="D11" s="539"/>
      <c r="E11" s="538"/>
      <c r="F11" s="237"/>
      <c r="G11" s="184" t="s">
        <v>127</v>
      </c>
      <c r="H11" s="166"/>
      <c r="I11" s="181"/>
      <c r="J11" s="185" t="s">
        <v>129</v>
      </c>
      <c r="K11" s="116"/>
      <c r="L11" s="5"/>
      <c r="M11" s="183" t="s">
        <v>131</v>
      </c>
      <c r="N11" s="117"/>
      <c r="O11" s="115"/>
      <c r="P11" s="140"/>
    </row>
    <row r="12" spans="1:18" x14ac:dyDescent="0.25">
      <c r="A12" s="138"/>
      <c r="B12" s="148"/>
      <c r="C12" s="102"/>
      <c r="D12" s="102"/>
      <c r="E12" s="102"/>
      <c r="F12" s="102"/>
      <c r="G12" s="102"/>
      <c r="H12" s="102"/>
      <c r="I12" s="102"/>
      <c r="J12" s="102"/>
      <c r="K12" s="103"/>
      <c r="L12" s="102"/>
      <c r="M12" s="102"/>
      <c r="N12" s="103"/>
      <c r="O12" s="149"/>
      <c r="P12" s="140"/>
    </row>
    <row r="13" spans="1:18" x14ac:dyDescent="0.25">
      <c r="A13" s="138"/>
      <c r="B13" s="139"/>
      <c r="C13" s="150"/>
      <c r="D13" s="150"/>
      <c r="E13" s="150"/>
      <c r="F13" s="150"/>
      <c r="G13" s="138"/>
      <c r="H13" s="150"/>
      <c r="I13" s="138"/>
      <c r="J13" s="150"/>
      <c r="K13" s="138"/>
      <c r="L13" s="138"/>
      <c r="M13" s="138"/>
      <c r="N13" s="151"/>
      <c r="O13" s="138"/>
      <c r="P13" s="140"/>
    </row>
    <row r="14" spans="1:18" x14ac:dyDescent="0.25">
      <c r="A14" s="135"/>
      <c r="B14" s="139"/>
      <c r="C14" s="139" t="s">
        <v>64</v>
      </c>
      <c r="D14" s="150"/>
      <c r="E14" s="150"/>
      <c r="F14" s="150"/>
      <c r="G14" s="138"/>
      <c r="H14" s="150"/>
      <c r="I14" s="138"/>
      <c r="J14" s="150"/>
      <c r="K14" s="138"/>
      <c r="L14" s="138"/>
      <c r="M14" s="138"/>
      <c r="N14" s="151"/>
      <c r="O14" s="138"/>
      <c r="P14" s="138"/>
    </row>
    <row r="15" spans="1:18" x14ac:dyDescent="0.25">
      <c r="A15" s="135"/>
      <c r="B15" s="152"/>
      <c r="C15" s="142"/>
      <c r="D15" s="142"/>
      <c r="E15" s="142"/>
      <c r="F15" s="142"/>
      <c r="G15" s="142"/>
      <c r="H15" s="142"/>
      <c r="I15" s="142"/>
      <c r="J15" s="142"/>
      <c r="K15" s="142"/>
      <c r="L15" s="142"/>
      <c r="M15" s="142"/>
      <c r="N15" s="142"/>
      <c r="O15" s="143"/>
      <c r="P15" s="135"/>
    </row>
    <row r="16" spans="1:18" x14ac:dyDescent="0.25">
      <c r="A16" s="135"/>
      <c r="B16" s="153"/>
      <c r="C16" s="42" t="s">
        <v>76</v>
      </c>
      <c r="D16" s="543">
        <f>D9</f>
        <v>0</v>
      </c>
      <c r="E16" s="543"/>
      <c r="F16" s="170" t="s">
        <v>57</v>
      </c>
      <c r="G16" s="35" t="s">
        <v>77</v>
      </c>
      <c r="H16" s="163">
        <f>IF(N9&gt;80,H9,(H9/80)*N9)</f>
        <v>0</v>
      </c>
      <c r="I16" s="145" t="s">
        <v>15</v>
      </c>
      <c r="J16" s="42" t="s">
        <v>85</v>
      </c>
      <c r="K16" s="154">
        <f>K9</f>
        <v>0</v>
      </c>
      <c r="L16" s="545" t="s">
        <v>78</v>
      </c>
      <c r="M16" s="545"/>
      <c r="N16" s="104"/>
      <c r="O16" s="176">
        <f>SUM(D16,H16,N16)-K16</f>
        <v>0</v>
      </c>
      <c r="P16" s="135"/>
      <c r="Q16" s="126"/>
      <c r="R16" s="126"/>
    </row>
    <row r="17" spans="1:18" ht="18" customHeight="1" x14ac:dyDescent="0.25">
      <c r="A17" s="135"/>
      <c r="B17" s="155"/>
      <c r="C17" s="99"/>
      <c r="D17" s="99"/>
      <c r="E17" s="99"/>
      <c r="F17" s="171"/>
      <c r="G17" s="171"/>
      <c r="H17" s="99"/>
      <c r="I17" s="99"/>
      <c r="J17" s="99"/>
      <c r="K17" s="99"/>
      <c r="L17" s="99"/>
      <c r="M17" s="99"/>
      <c r="N17" s="174"/>
      <c r="O17" s="178"/>
      <c r="P17" s="135"/>
      <c r="Q17" s="126"/>
      <c r="R17" s="126"/>
    </row>
    <row r="18" spans="1:18" ht="15.75" x14ac:dyDescent="0.25">
      <c r="A18" s="135"/>
      <c r="B18" s="155"/>
      <c r="C18" s="173" t="s">
        <v>84</v>
      </c>
      <c r="D18" s="544">
        <f>IF(OR(O16&lt;N11, N11=O11),O16,N11)</f>
        <v>0</v>
      </c>
      <c r="E18" s="544"/>
      <c r="F18" s="175" t="s">
        <v>65</v>
      </c>
      <c r="G18" s="35" t="s">
        <v>83</v>
      </c>
      <c r="H18" s="146">
        <f>N6</f>
        <v>0</v>
      </c>
      <c r="I18" s="42" t="s">
        <v>5</v>
      </c>
      <c r="J18" s="542">
        <f>D18*H18</f>
        <v>0</v>
      </c>
      <c r="K18" s="542"/>
      <c r="L18" s="167" t="s">
        <v>81</v>
      </c>
      <c r="M18" s="99"/>
      <c r="N18" s="99"/>
      <c r="O18" s="147"/>
      <c r="P18" s="135"/>
      <c r="Q18" s="126"/>
      <c r="R18" s="126"/>
    </row>
    <row r="19" spans="1:18" x14ac:dyDescent="0.25">
      <c r="A19" s="135"/>
      <c r="B19" s="156"/>
      <c r="C19" s="102"/>
      <c r="D19" s="102"/>
      <c r="E19" s="102"/>
      <c r="F19" s="103"/>
      <c r="G19" s="102"/>
      <c r="H19" s="103"/>
      <c r="I19" s="157"/>
      <c r="J19" s="157"/>
      <c r="K19" s="103"/>
      <c r="L19" s="103"/>
      <c r="M19" s="103"/>
      <c r="N19" s="103"/>
      <c r="O19" s="149"/>
      <c r="P19" s="135"/>
      <c r="Q19" s="126"/>
      <c r="R19" s="126"/>
    </row>
    <row r="20" spans="1:18" x14ac:dyDescent="0.25">
      <c r="A20" s="135"/>
      <c r="B20" s="135"/>
      <c r="C20" s="158"/>
      <c r="D20" s="158"/>
      <c r="E20" s="158"/>
      <c r="F20" s="135"/>
      <c r="G20" s="158"/>
      <c r="H20" s="135"/>
      <c r="I20" s="159"/>
      <c r="J20" s="159"/>
      <c r="K20" s="135"/>
      <c r="L20" s="135"/>
      <c r="M20" s="135"/>
      <c r="N20" s="135"/>
      <c r="O20" s="135"/>
      <c r="P20" s="135"/>
      <c r="Q20" s="126"/>
      <c r="R20" s="126"/>
    </row>
    <row r="21" spans="1:18" x14ac:dyDescent="0.25">
      <c r="A21" s="135"/>
      <c r="B21" s="135"/>
      <c r="C21" s="160" t="s">
        <v>66</v>
      </c>
      <c r="D21" s="135"/>
      <c r="E21" s="135"/>
      <c r="F21" s="135"/>
      <c r="G21" s="135"/>
      <c r="H21" s="135"/>
      <c r="I21" s="135"/>
      <c r="J21" s="135"/>
      <c r="K21" s="135"/>
      <c r="L21" s="135"/>
      <c r="M21" s="135"/>
      <c r="N21" s="135"/>
      <c r="O21" s="135"/>
      <c r="P21" s="135"/>
      <c r="Q21" s="126"/>
      <c r="R21" s="126"/>
    </row>
    <row r="22" spans="1:18" x14ac:dyDescent="0.25">
      <c r="A22" s="135"/>
      <c r="B22" s="141"/>
      <c r="C22" s="142"/>
      <c r="D22" s="142"/>
      <c r="E22" s="142"/>
      <c r="F22" s="142"/>
      <c r="G22" s="142"/>
      <c r="H22" s="142"/>
      <c r="I22" s="142"/>
      <c r="J22" s="142"/>
      <c r="K22" s="142"/>
      <c r="L22" s="142"/>
      <c r="M22" s="142"/>
      <c r="N22" s="142"/>
      <c r="O22" s="143"/>
      <c r="P22" s="135"/>
      <c r="Q22" s="126"/>
      <c r="R22" s="126"/>
    </row>
    <row r="23" spans="1:18" x14ac:dyDescent="0.25">
      <c r="A23" s="135"/>
      <c r="B23" s="153"/>
      <c r="C23" s="42" t="s">
        <v>79</v>
      </c>
      <c r="D23" s="543">
        <f>D11</f>
        <v>0</v>
      </c>
      <c r="E23" s="543"/>
      <c r="F23" s="145" t="s">
        <v>57</v>
      </c>
      <c r="G23" s="169" t="s">
        <v>77</v>
      </c>
      <c r="H23" s="163">
        <f>IF(N9&gt;80,H11,(H11/80)*N9)</f>
        <v>0</v>
      </c>
      <c r="I23" s="145" t="s">
        <v>15</v>
      </c>
      <c r="J23" s="42" t="s">
        <v>85</v>
      </c>
      <c r="K23" s="154">
        <f>K11</f>
        <v>0</v>
      </c>
      <c r="L23" s="545" t="s">
        <v>82</v>
      </c>
      <c r="M23" s="545"/>
      <c r="N23" s="104"/>
      <c r="O23" s="177">
        <f>SUM(D23,H23)-SUM(K23,N23)</f>
        <v>0</v>
      </c>
      <c r="P23" s="135"/>
      <c r="Q23" s="126"/>
      <c r="R23" s="126"/>
    </row>
    <row r="24" spans="1:18" ht="18" customHeight="1" x14ac:dyDescent="0.25">
      <c r="A24" s="135"/>
      <c r="B24" s="155"/>
      <c r="C24" s="99"/>
      <c r="D24" s="99"/>
      <c r="E24" s="99"/>
      <c r="F24" s="99"/>
      <c r="G24" s="99"/>
      <c r="H24" s="99"/>
      <c r="I24" s="99"/>
      <c r="J24" s="99"/>
      <c r="K24" s="99"/>
      <c r="L24" s="99"/>
      <c r="M24" s="99"/>
      <c r="N24" s="99"/>
      <c r="O24" s="178"/>
      <c r="P24" s="135"/>
      <c r="Q24" s="126"/>
      <c r="R24" s="126"/>
    </row>
    <row r="25" spans="1:18" ht="15.75" x14ac:dyDescent="0.25">
      <c r="A25" s="135"/>
      <c r="B25" s="155"/>
      <c r="C25" s="172" t="s">
        <v>84</v>
      </c>
      <c r="D25" s="544">
        <f>O23</f>
        <v>0</v>
      </c>
      <c r="E25" s="544"/>
      <c r="F25" s="145" t="s">
        <v>65</v>
      </c>
      <c r="G25" s="6" t="s">
        <v>83</v>
      </c>
      <c r="H25" s="146">
        <f>N6</f>
        <v>0</v>
      </c>
      <c r="I25" s="145" t="s">
        <v>5</v>
      </c>
      <c r="J25" s="542">
        <f>D25*H25</f>
        <v>0</v>
      </c>
      <c r="K25" s="542"/>
      <c r="L25" s="167" t="s">
        <v>80</v>
      </c>
      <c r="M25" s="99"/>
      <c r="N25" s="99"/>
      <c r="O25" s="147"/>
      <c r="P25" s="135"/>
      <c r="Q25" s="126"/>
      <c r="R25" s="126"/>
    </row>
    <row r="26" spans="1:18" x14ac:dyDescent="0.25">
      <c r="A26" s="135"/>
      <c r="B26" s="156"/>
      <c r="C26" s="103"/>
      <c r="D26" s="103"/>
      <c r="E26" s="103"/>
      <c r="F26" s="103"/>
      <c r="G26" s="103"/>
      <c r="H26" s="103"/>
      <c r="I26" s="103"/>
      <c r="J26" s="103"/>
      <c r="K26" s="103"/>
      <c r="L26" s="103"/>
      <c r="M26" s="103"/>
      <c r="N26" s="103"/>
      <c r="O26" s="149"/>
      <c r="P26" s="135"/>
      <c r="Q26" s="126"/>
      <c r="R26" s="126"/>
    </row>
    <row r="27" spans="1:18" x14ac:dyDescent="0.25">
      <c r="A27" s="135"/>
      <c r="B27" s="135"/>
      <c r="C27" s="135"/>
      <c r="D27" s="135"/>
      <c r="E27" s="135"/>
      <c r="F27" s="135"/>
      <c r="G27" s="135"/>
      <c r="H27" s="135"/>
      <c r="I27" s="135"/>
      <c r="J27" s="135"/>
      <c r="K27" s="135"/>
      <c r="L27" s="135"/>
      <c r="M27" s="135"/>
      <c r="N27" s="135"/>
      <c r="O27" s="135"/>
      <c r="P27" s="135"/>
    </row>
    <row r="28" spans="1:18" x14ac:dyDescent="0.25">
      <c r="A28" s="135"/>
      <c r="B28" s="161" t="s">
        <v>65</v>
      </c>
      <c r="C28" s="186" t="s">
        <v>67</v>
      </c>
      <c r="D28" s="161"/>
      <c r="E28" s="161"/>
      <c r="F28" s="186" t="s">
        <v>68</v>
      </c>
      <c r="H28" s="135"/>
      <c r="I28" s="186" t="s">
        <v>69</v>
      </c>
      <c r="K28" s="135"/>
      <c r="L28" s="540" t="s">
        <v>86</v>
      </c>
      <c r="M28" s="541"/>
      <c r="N28" s="541"/>
      <c r="O28" s="541"/>
      <c r="P28" s="135"/>
    </row>
    <row r="29" spans="1:18" x14ac:dyDescent="0.25">
      <c r="A29" s="135"/>
      <c r="B29" s="161"/>
      <c r="C29" s="186" t="s">
        <v>70</v>
      </c>
      <c r="D29" s="161"/>
      <c r="E29" s="161"/>
      <c r="F29" s="186" t="s">
        <v>71</v>
      </c>
      <c r="H29" s="135"/>
      <c r="I29" s="186" t="s">
        <v>72</v>
      </c>
      <c r="K29" s="135"/>
      <c r="L29" s="541"/>
      <c r="M29" s="541"/>
      <c r="N29" s="541"/>
      <c r="O29" s="541"/>
      <c r="P29" s="135"/>
    </row>
    <row r="30" spans="1:18" x14ac:dyDescent="0.25">
      <c r="A30" s="135"/>
      <c r="B30" s="161"/>
      <c r="C30" s="186" t="s">
        <v>73</v>
      </c>
      <c r="D30" s="161"/>
      <c r="E30" s="161"/>
      <c r="F30" s="186" t="s">
        <v>74</v>
      </c>
      <c r="H30" s="161"/>
      <c r="I30" s="186" t="s">
        <v>75</v>
      </c>
      <c r="K30" s="135"/>
      <c r="L30" s="541"/>
      <c r="M30" s="541"/>
      <c r="N30" s="541"/>
      <c r="O30" s="541"/>
      <c r="P30" s="135"/>
    </row>
    <row r="31" spans="1:18" x14ac:dyDescent="0.25">
      <c r="L31" s="541"/>
      <c r="M31" s="541"/>
      <c r="N31" s="541"/>
      <c r="O31" s="541"/>
    </row>
  </sheetData>
  <sheetProtection selectLockedCells="1"/>
  <mergeCells count="14">
    <mergeCell ref="L28:O31"/>
    <mergeCell ref="J25:K25"/>
    <mergeCell ref="D16:E16"/>
    <mergeCell ref="D18:E18"/>
    <mergeCell ref="D23:E23"/>
    <mergeCell ref="D25:E25"/>
    <mergeCell ref="J18:K18"/>
    <mergeCell ref="L16:M16"/>
    <mergeCell ref="L23:M23"/>
    <mergeCell ref="F2:H2"/>
    <mergeCell ref="C6:D6"/>
    <mergeCell ref="C7:D7"/>
    <mergeCell ref="D9:E9"/>
    <mergeCell ref="D11:E11"/>
  </mergeCells>
  <printOptions horizontalCentered="1"/>
  <pageMargins left="0.5" right="0.5" top="0.6" bottom="0.5" header="0.3" footer="0.3"/>
  <pageSetup scale="115" orientation="landscape" r:id="rId1"/>
  <headerFooter>
    <oddHeader>&amp;C&amp;"-,Bold"&amp;12Vacation/Sick Payout Calculator</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FF3737"/>
  </sheetPr>
  <dimension ref="A2:Q33"/>
  <sheetViews>
    <sheetView showRuler="0" zoomScale="110" zoomScaleNormal="110" zoomScaleSheetLayoutView="100" zoomScalePageLayoutView="110" workbookViewId="0">
      <selection activeCell="N11" sqref="N11"/>
    </sheetView>
  </sheetViews>
  <sheetFormatPr defaultRowHeight="15" x14ac:dyDescent="0.25"/>
  <cols>
    <col min="1" max="2" width="2.85546875" style="6" customWidth="1"/>
    <col min="3" max="3" width="8.85546875" style="6" customWidth="1"/>
    <col min="4" max="4" width="5.7109375" style="6" customWidth="1"/>
    <col min="5" max="5" width="7.28515625" style="6" customWidth="1"/>
    <col min="6" max="6" width="8.85546875" style="6" customWidth="1"/>
    <col min="7" max="7" width="7.28515625" style="6" customWidth="1"/>
    <col min="8" max="8" width="8.85546875" style="6" customWidth="1"/>
    <col min="9" max="9" width="7.28515625" style="6" customWidth="1"/>
    <col min="10" max="10" width="8.85546875" style="6" customWidth="1"/>
    <col min="11" max="11" width="7.28515625" style="6" customWidth="1"/>
    <col min="12" max="12" width="9.28515625" style="6" customWidth="1"/>
    <col min="13" max="13" width="7.28515625" style="6" customWidth="1"/>
    <col min="14" max="14" width="8.85546875" style="6" customWidth="1"/>
    <col min="15" max="15" width="3.85546875" style="6" customWidth="1"/>
    <col min="16" max="16" width="2.85546875" style="6" customWidth="1"/>
    <col min="17" max="16384" width="9.140625" style="6"/>
  </cols>
  <sheetData>
    <row r="2" spans="1:17" x14ac:dyDescent="0.25">
      <c r="C2" s="105" t="s">
        <v>54</v>
      </c>
      <c r="F2" s="546"/>
      <c r="G2" s="546"/>
      <c r="H2" s="546"/>
      <c r="I2" s="106" t="s">
        <v>55</v>
      </c>
      <c r="J2" s="162"/>
    </row>
    <row r="4" spans="1:17" x14ac:dyDescent="0.25">
      <c r="A4" s="77"/>
      <c r="B4" s="77"/>
      <c r="C4" s="107" t="s">
        <v>56</v>
      </c>
      <c r="D4" s="77"/>
      <c r="E4" s="77"/>
      <c r="F4" s="77"/>
      <c r="G4" s="77"/>
      <c r="H4" s="77"/>
      <c r="I4" s="77"/>
      <c r="J4" s="77"/>
      <c r="K4" s="77"/>
      <c r="L4" s="77"/>
      <c r="M4" s="77"/>
      <c r="N4" s="77"/>
      <c r="O4" s="77"/>
      <c r="P4" s="73"/>
    </row>
    <row r="5" spans="1:17" x14ac:dyDescent="0.25">
      <c r="A5" s="77"/>
      <c r="B5" s="108"/>
      <c r="C5" s="109"/>
      <c r="D5" s="109"/>
      <c r="E5" s="109"/>
      <c r="F5" s="109"/>
      <c r="G5" s="109"/>
      <c r="H5" s="109"/>
      <c r="I5" s="109"/>
      <c r="J5" s="109"/>
      <c r="K5" s="109"/>
      <c r="L5" s="109"/>
      <c r="M5" s="109"/>
      <c r="N5" s="109"/>
      <c r="O5" s="110"/>
      <c r="P5" s="73"/>
    </row>
    <row r="6" spans="1:17" x14ac:dyDescent="0.25">
      <c r="A6" s="77"/>
      <c r="B6" s="111"/>
      <c r="C6" s="551"/>
      <c r="D6" s="551"/>
      <c r="E6" s="113" t="s">
        <v>57</v>
      </c>
      <c r="F6" s="112"/>
      <c r="G6" s="113" t="s">
        <v>57</v>
      </c>
      <c r="H6" s="112"/>
      <c r="I6" s="113" t="s">
        <v>57</v>
      </c>
      <c r="J6" s="112"/>
      <c r="K6" s="113" t="s">
        <v>5</v>
      </c>
      <c r="L6" s="114">
        <f>SUM(C6,F6,H6,J6)</f>
        <v>0</v>
      </c>
      <c r="M6" s="33" t="s">
        <v>58</v>
      </c>
      <c r="N6" s="114">
        <f>ROUND(L6/80,2)</f>
        <v>0</v>
      </c>
      <c r="O6" s="115"/>
      <c r="P6" s="84"/>
    </row>
    <row r="7" spans="1:17" x14ac:dyDescent="0.25">
      <c r="A7" s="77"/>
      <c r="B7" s="111"/>
      <c r="C7" s="552" t="s">
        <v>59</v>
      </c>
      <c r="D7" s="552"/>
      <c r="E7" s="33"/>
      <c r="F7" s="33" t="s">
        <v>60</v>
      </c>
      <c r="G7" s="61"/>
      <c r="H7" s="33" t="s">
        <v>61</v>
      </c>
      <c r="I7" s="61"/>
      <c r="J7" s="33" t="s">
        <v>62</v>
      </c>
      <c r="K7" s="61"/>
      <c r="L7" s="61"/>
      <c r="M7" s="61"/>
      <c r="N7" s="40" t="s">
        <v>63</v>
      </c>
      <c r="O7" s="115"/>
      <c r="P7" s="84"/>
    </row>
    <row r="8" spans="1:17" ht="12.75" customHeight="1" x14ac:dyDescent="0.25">
      <c r="A8" s="77"/>
      <c r="B8" s="111"/>
      <c r="C8" s="33"/>
      <c r="D8" s="33"/>
      <c r="E8" s="33"/>
      <c r="F8" s="33"/>
      <c r="G8" s="61"/>
      <c r="H8" s="33"/>
      <c r="I8" s="61"/>
      <c r="J8" s="33"/>
      <c r="K8" s="61"/>
      <c r="L8" s="61"/>
      <c r="M8" s="61"/>
      <c r="N8" s="40"/>
      <c r="O8" s="115"/>
      <c r="P8" s="84"/>
    </row>
    <row r="9" spans="1:17" x14ac:dyDescent="0.25">
      <c r="A9" s="77"/>
      <c r="B9" s="111"/>
      <c r="C9" s="184" t="s">
        <v>124</v>
      </c>
      <c r="D9" s="538"/>
      <c r="E9" s="538"/>
      <c r="F9" s="237"/>
      <c r="G9" s="184" t="s">
        <v>126</v>
      </c>
      <c r="H9" s="166"/>
      <c r="I9" s="181"/>
      <c r="J9" s="185" t="s">
        <v>128</v>
      </c>
      <c r="K9" s="116"/>
      <c r="L9" s="5"/>
      <c r="M9" s="184" t="s">
        <v>130</v>
      </c>
      <c r="N9" s="116"/>
      <c r="O9" s="115"/>
      <c r="P9" s="84"/>
    </row>
    <row r="10" spans="1:17" ht="12" customHeight="1" x14ac:dyDescent="0.25">
      <c r="A10" s="77"/>
      <c r="B10" s="111"/>
      <c r="C10" s="33"/>
      <c r="D10" s="61"/>
      <c r="E10" s="61"/>
      <c r="F10" s="61"/>
      <c r="G10" s="61"/>
      <c r="H10" s="61"/>
      <c r="I10" s="61"/>
      <c r="J10" s="5"/>
      <c r="K10" s="40"/>
      <c r="L10" s="5"/>
      <c r="M10" s="5"/>
      <c r="N10" s="61"/>
      <c r="O10" s="115"/>
      <c r="P10" s="84"/>
    </row>
    <row r="11" spans="1:17" x14ac:dyDescent="0.25">
      <c r="A11" s="77"/>
      <c r="B11" s="111"/>
      <c r="C11" s="184" t="s">
        <v>125</v>
      </c>
      <c r="D11" s="538"/>
      <c r="E11" s="538"/>
      <c r="F11" s="237"/>
      <c r="G11" s="184" t="s">
        <v>127</v>
      </c>
      <c r="H11" s="166"/>
      <c r="I11" s="181"/>
      <c r="J11" s="185" t="s">
        <v>129</v>
      </c>
      <c r="K11" s="116"/>
      <c r="L11" s="5"/>
      <c r="M11" s="183" t="s">
        <v>131</v>
      </c>
      <c r="N11" s="117"/>
      <c r="O11" s="115"/>
      <c r="P11" s="84"/>
    </row>
    <row r="12" spans="1:17" x14ac:dyDescent="0.25">
      <c r="A12" s="77"/>
      <c r="B12" s="118"/>
      <c r="C12" s="119"/>
      <c r="D12" s="119"/>
      <c r="E12" s="119"/>
      <c r="F12" s="119"/>
      <c r="G12" s="119"/>
      <c r="H12" s="119"/>
      <c r="I12" s="119"/>
      <c r="J12" s="119"/>
      <c r="K12" s="22"/>
      <c r="L12" s="119"/>
      <c r="M12" s="119"/>
      <c r="N12" s="22"/>
      <c r="O12" s="120"/>
      <c r="P12" s="84"/>
    </row>
    <row r="13" spans="1:17" ht="9.75" customHeight="1" x14ac:dyDescent="0.25">
      <c r="A13" s="77"/>
      <c r="B13" s="121"/>
      <c r="C13" s="122"/>
      <c r="D13" s="122"/>
      <c r="E13" s="122"/>
      <c r="F13" s="122"/>
      <c r="G13" s="123"/>
      <c r="H13" s="122"/>
      <c r="I13" s="123"/>
      <c r="J13" s="122"/>
      <c r="K13" s="123"/>
      <c r="L13" s="123"/>
      <c r="M13" s="123"/>
      <c r="N13" s="124"/>
      <c r="O13" s="123"/>
      <c r="P13" s="84"/>
    </row>
    <row r="14" spans="1:17" x14ac:dyDescent="0.25">
      <c r="B14" s="121"/>
      <c r="C14" s="121" t="s">
        <v>64</v>
      </c>
      <c r="D14" s="122"/>
      <c r="E14" s="122"/>
      <c r="F14" s="122"/>
      <c r="G14" s="123"/>
      <c r="H14" s="122"/>
      <c r="I14" s="123"/>
      <c r="J14" s="122"/>
      <c r="K14" s="123"/>
      <c r="L14" s="123"/>
      <c r="M14" s="123"/>
      <c r="N14" s="124"/>
      <c r="O14" s="123"/>
      <c r="P14" s="123"/>
    </row>
    <row r="15" spans="1:17" x14ac:dyDescent="0.25">
      <c r="B15" s="125"/>
      <c r="C15" s="109"/>
      <c r="D15" s="109"/>
      <c r="E15" s="109"/>
      <c r="F15" s="109"/>
      <c r="G15" s="109"/>
      <c r="H15" s="109"/>
      <c r="I15" s="109"/>
      <c r="J15" s="109"/>
      <c r="K15" s="109"/>
      <c r="L15" s="109"/>
      <c r="M15" s="109"/>
      <c r="N15" s="109"/>
      <c r="O15" s="110"/>
      <c r="P15" s="126"/>
      <c r="Q15" s="126"/>
    </row>
    <row r="16" spans="1:17" x14ac:dyDescent="0.25">
      <c r="B16" s="127"/>
      <c r="C16" s="42" t="s">
        <v>76</v>
      </c>
      <c r="D16" s="553">
        <f>D9</f>
        <v>0</v>
      </c>
      <c r="E16" s="553"/>
      <c r="F16" s="113" t="s">
        <v>57</v>
      </c>
      <c r="G16" s="6" t="s">
        <v>77</v>
      </c>
      <c r="H16" s="164">
        <f>ROUND(IF(N9&gt;80,H9,(H9/80)*N9),2)</f>
        <v>0</v>
      </c>
      <c r="I16" s="113" t="s">
        <v>15</v>
      </c>
      <c r="J16" s="42" t="s">
        <v>85</v>
      </c>
      <c r="K16" s="128">
        <f>K9</f>
        <v>0</v>
      </c>
      <c r="L16" s="548" t="s">
        <v>78</v>
      </c>
      <c r="M16" s="548"/>
      <c r="N16" s="129"/>
      <c r="O16" s="182">
        <f>SUM(D16,H16,N16)-K16</f>
        <v>0</v>
      </c>
      <c r="P16" s="181"/>
      <c r="Q16" s="126"/>
    </row>
    <row r="17" spans="2:17" ht="15" customHeight="1" x14ac:dyDescent="0.25">
      <c r="B17" s="130"/>
      <c r="C17" s="61"/>
      <c r="D17" s="61"/>
      <c r="E17" s="61"/>
      <c r="F17" s="61"/>
      <c r="G17" s="61"/>
      <c r="H17" s="61"/>
      <c r="I17" s="61"/>
      <c r="J17" s="61"/>
      <c r="K17" s="61"/>
      <c r="L17" s="61"/>
      <c r="M17" s="61"/>
      <c r="N17" s="61"/>
      <c r="O17" s="115"/>
      <c r="P17" s="126"/>
      <c r="Q17" s="126"/>
    </row>
    <row r="18" spans="2:17" ht="15.75" x14ac:dyDescent="0.25">
      <c r="B18" s="130"/>
      <c r="C18" s="173" t="s">
        <v>84</v>
      </c>
      <c r="D18" s="550">
        <f>IF(OR(O16&lt;N11, N11=O11),O16,N11)</f>
        <v>0</v>
      </c>
      <c r="E18" s="550"/>
      <c r="F18" s="113" t="s">
        <v>65</v>
      </c>
      <c r="G18" s="6" t="s">
        <v>83</v>
      </c>
      <c r="H18" s="114">
        <f>N6</f>
        <v>0</v>
      </c>
      <c r="I18" s="34" t="s">
        <v>5</v>
      </c>
      <c r="J18" s="547">
        <f>D18*H18</f>
        <v>0</v>
      </c>
      <c r="K18" s="547"/>
      <c r="L18" s="180" t="s">
        <v>81</v>
      </c>
      <c r="M18" s="61"/>
      <c r="N18" s="61"/>
      <c r="O18" s="115"/>
      <c r="P18" s="126"/>
      <c r="Q18" s="126"/>
    </row>
    <row r="19" spans="2:17" x14ac:dyDescent="0.25">
      <c r="B19" s="131"/>
      <c r="C19" s="119"/>
      <c r="D19" s="119"/>
      <c r="E19" s="119"/>
      <c r="F19" s="22"/>
      <c r="G19" s="119"/>
      <c r="H19" s="22"/>
      <c r="I19" s="41"/>
      <c r="J19" s="41"/>
      <c r="K19" s="22"/>
      <c r="L19" s="22"/>
      <c r="M19" s="22"/>
      <c r="N19" s="22"/>
      <c r="O19" s="120"/>
      <c r="P19" s="126"/>
      <c r="Q19" s="126"/>
    </row>
    <row r="20" spans="2:17" ht="10.5" customHeight="1" x14ac:dyDescent="0.25">
      <c r="B20" s="126"/>
      <c r="C20" s="34"/>
      <c r="D20" s="34"/>
      <c r="E20" s="34"/>
      <c r="F20" s="126"/>
      <c r="G20" s="34"/>
      <c r="H20" s="126"/>
      <c r="I20" s="132"/>
      <c r="J20" s="132"/>
      <c r="K20" s="126"/>
      <c r="L20" s="126"/>
      <c r="M20" s="126"/>
      <c r="N20" s="126"/>
      <c r="O20" s="126"/>
      <c r="P20" s="126"/>
      <c r="Q20" s="126"/>
    </row>
    <row r="21" spans="2:17" x14ac:dyDescent="0.25">
      <c r="B21" s="126"/>
      <c r="C21" s="133" t="s">
        <v>66</v>
      </c>
      <c r="D21" s="126"/>
      <c r="E21" s="126"/>
      <c r="F21" s="126"/>
      <c r="G21" s="126"/>
      <c r="H21" s="126"/>
      <c r="I21" s="126"/>
      <c r="J21" s="126"/>
      <c r="K21" s="126"/>
      <c r="L21" s="126"/>
      <c r="M21" s="126"/>
      <c r="N21" s="126"/>
      <c r="O21" s="126"/>
      <c r="P21" s="126"/>
      <c r="Q21" s="126"/>
    </row>
    <row r="22" spans="2:17" x14ac:dyDescent="0.25">
      <c r="B22" s="108"/>
      <c r="C22" s="109"/>
      <c r="D22" s="109"/>
      <c r="E22" s="109"/>
      <c r="F22" s="109"/>
      <c r="G22" s="109"/>
      <c r="H22" s="109"/>
      <c r="I22" s="109"/>
      <c r="J22" s="109"/>
      <c r="K22" s="109"/>
      <c r="L22" s="109"/>
      <c r="M22" s="109"/>
      <c r="N22" s="109"/>
      <c r="O22" s="110"/>
      <c r="P22" s="126"/>
      <c r="Q22" s="126"/>
    </row>
    <row r="23" spans="2:17" x14ac:dyDescent="0.25">
      <c r="B23" s="127"/>
      <c r="C23" s="19" t="s">
        <v>79</v>
      </c>
      <c r="D23" s="553">
        <f>D11</f>
        <v>0</v>
      </c>
      <c r="E23" s="553"/>
      <c r="F23" s="113" t="s">
        <v>57</v>
      </c>
      <c r="G23" s="6" t="s">
        <v>77</v>
      </c>
      <c r="H23" s="164">
        <f>ROUND(IF(N9&gt;80,H11,(H11/80)*N9),2)</f>
        <v>0</v>
      </c>
      <c r="I23" s="113" t="s">
        <v>15</v>
      </c>
      <c r="J23" s="42" t="s">
        <v>85</v>
      </c>
      <c r="K23" s="128">
        <f>K11</f>
        <v>0</v>
      </c>
      <c r="L23" s="548" t="s">
        <v>82</v>
      </c>
      <c r="M23" s="548"/>
      <c r="N23" s="129"/>
      <c r="O23" s="182">
        <f>SUM(D23,H23)-SUM(K23,N23)</f>
        <v>0</v>
      </c>
      <c r="P23" s="181"/>
      <c r="Q23" s="126"/>
    </row>
    <row r="24" spans="2:17" ht="15" customHeight="1" x14ac:dyDescent="0.25">
      <c r="B24" s="130"/>
      <c r="C24" s="61"/>
      <c r="D24" s="61"/>
      <c r="E24" s="61"/>
      <c r="F24" s="61"/>
      <c r="G24" s="61"/>
      <c r="H24" s="61"/>
      <c r="I24" s="61"/>
      <c r="J24" s="61"/>
      <c r="K24" s="61"/>
      <c r="L24" s="61"/>
      <c r="M24" s="61"/>
      <c r="N24" s="61"/>
      <c r="O24" s="115"/>
      <c r="P24" s="126"/>
      <c r="Q24" s="126"/>
    </row>
    <row r="25" spans="2:17" ht="15.75" x14ac:dyDescent="0.25">
      <c r="B25" s="130"/>
      <c r="C25" s="378" t="s">
        <v>84</v>
      </c>
      <c r="D25" s="550">
        <f>O23</f>
        <v>0</v>
      </c>
      <c r="E25" s="550"/>
      <c r="F25" s="113" t="s">
        <v>65</v>
      </c>
      <c r="G25" s="379" t="s">
        <v>83</v>
      </c>
      <c r="H25" s="114">
        <f>N6</f>
        <v>0</v>
      </c>
      <c r="I25" s="113" t="s">
        <v>5</v>
      </c>
      <c r="J25" s="547">
        <f>D25*H25</f>
        <v>0</v>
      </c>
      <c r="K25" s="547"/>
      <c r="L25" s="377" t="s">
        <v>243</v>
      </c>
      <c r="M25" s="61"/>
      <c r="N25" s="61"/>
      <c r="O25" s="115"/>
    </row>
    <row r="26" spans="2:17" ht="15" customHeight="1" x14ac:dyDescent="0.25">
      <c r="B26" s="130"/>
      <c r="C26" s="371"/>
      <c r="D26" s="372"/>
      <c r="E26" s="372"/>
      <c r="F26" s="370"/>
      <c r="G26" s="179"/>
      <c r="H26" s="373"/>
      <c r="I26" s="370"/>
      <c r="J26" s="374"/>
      <c r="K26" s="374"/>
      <c r="L26" s="179"/>
      <c r="M26" s="61"/>
      <c r="N26" s="61"/>
      <c r="O26" s="115"/>
    </row>
    <row r="27" spans="2:17" ht="15" customHeight="1" x14ac:dyDescent="0.25">
      <c r="B27" s="130"/>
      <c r="C27" s="371"/>
      <c r="D27" s="184" t="s">
        <v>241</v>
      </c>
      <c r="E27" s="549">
        <f>IF(J25&gt;2000,2000,J25)</f>
        <v>0</v>
      </c>
      <c r="F27" s="549"/>
      <c r="G27" s="179"/>
      <c r="I27" s="376" t="s">
        <v>242</v>
      </c>
      <c r="J27" s="547" t="str">
        <f>IF(E27=2000, IF(D25&lt;=750,(J25-2000)*0.6,IF(AND(D25&gt;750,D25&lt;=1500),(J25-2000)*0.8,IF(D25&gt;1500,J25-2000))),"N/A")</f>
        <v>N/A</v>
      </c>
      <c r="K27" s="547"/>
      <c r="L27" s="179" t="str">
        <f>IF(E27=2000,IF(D25&lt;=750,"60%",IF(AND(D25&gt;750,D25&lt;=1500),"80%",IF(D25&gt;1500,"100%"))),"Sick Leave Balance too small")</f>
        <v>Sick Leave Balance too small</v>
      </c>
      <c r="M27" s="61"/>
      <c r="N27" s="61"/>
      <c r="O27" s="115"/>
    </row>
    <row r="28" spans="2:17" x14ac:dyDescent="0.25">
      <c r="B28" s="131"/>
      <c r="C28" s="375"/>
      <c r="D28" s="375"/>
      <c r="E28" s="22"/>
      <c r="F28" s="22"/>
      <c r="G28" s="22"/>
      <c r="H28" s="22"/>
      <c r="I28" s="22"/>
      <c r="J28" s="22"/>
      <c r="K28" s="22"/>
      <c r="L28" s="22"/>
      <c r="M28" s="22"/>
      <c r="N28" s="22"/>
      <c r="O28" s="120"/>
    </row>
    <row r="29" spans="2:17" ht="10.5" customHeight="1" x14ac:dyDescent="0.25"/>
    <row r="30" spans="2:17" x14ac:dyDescent="0.25">
      <c r="B30" s="134" t="s">
        <v>65</v>
      </c>
      <c r="C30" s="187" t="s">
        <v>67</v>
      </c>
      <c r="D30" s="134"/>
      <c r="E30" s="134"/>
      <c r="F30" s="187" t="s">
        <v>68</v>
      </c>
      <c r="I30" s="187" t="s">
        <v>69</v>
      </c>
      <c r="L30" s="540" t="s">
        <v>86</v>
      </c>
      <c r="M30" s="541"/>
      <c r="N30" s="541"/>
      <c r="O30" s="541"/>
    </row>
    <row r="31" spans="2:17" x14ac:dyDescent="0.25">
      <c r="B31" s="134"/>
      <c r="C31" s="187" t="s">
        <v>70</v>
      </c>
      <c r="D31" s="134"/>
      <c r="E31" s="134"/>
      <c r="F31" s="187" t="s">
        <v>269</v>
      </c>
      <c r="I31" s="187" t="s">
        <v>75</v>
      </c>
      <c r="L31" s="541"/>
      <c r="M31" s="541"/>
      <c r="N31" s="541"/>
      <c r="O31" s="541"/>
    </row>
    <row r="32" spans="2:17" x14ac:dyDescent="0.25">
      <c r="B32" s="134"/>
      <c r="C32" s="187" t="s">
        <v>73</v>
      </c>
      <c r="D32" s="134"/>
      <c r="E32" s="134"/>
      <c r="F32" s="187" t="s">
        <v>74</v>
      </c>
      <c r="H32" s="134"/>
      <c r="I32" s="187"/>
      <c r="L32" s="541"/>
      <c r="M32" s="541"/>
      <c r="N32" s="541"/>
      <c r="O32" s="541"/>
    </row>
    <row r="33" spans="12:15" x14ac:dyDescent="0.25">
      <c r="L33" s="541"/>
      <c r="M33" s="541"/>
      <c r="N33" s="541"/>
      <c r="O33" s="541"/>
    </row>
  </sheetData>
  <sheetProtection selectLockedCells="1"/>
  <mergeCells count="16">
    <mergeCell ref="L30:O33"/>
    <mergeCell ref="F2:H2"/>
    <mergeCell ref="J18:K18"/>
    <mergeCell ref="L23:M23"/>
    <mergeCell ref="J25:K25"/>
    <mergeCell ref="E27:F27"/>
    <mergeCell ref="J27:K27"/>
    <mergeCell ref="D25:E25"/>
    <mergeCell ref="D9:E9"/>
    <mergeCell ref="D11:E11"/>
    <mergeCell ref="L16:M16"/>
    <mergeCell ref="C6:D6"/>
    <mergeCell ref="C7:D7"/>
    <mergeCell ref="D16:E16"/>
    <mergeCell ref="D18:E18"/>
    <mergeCell ref="D23:E23"/>
  </mergeCells>
  <printOptions horizontalCentered="1"/>
  <pageMargins left="0.5" right="0.5" top="0.6" bottom="0.5" header="0.3" footer="0.3"/>
  <pageSetup scale="115" orientation="landscape" r:id="rId1"/>
  <headerFooter>
    <oddHeader>&amp;C&amp;"-,Bold"&amp;12SLIP: Vacation/Sick Payout Calculator</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B2174"/>
  </sheetPr>
  <dimension ref="A1:Y22"/>
  <sheetViews>
    <sheetView zoomScale="130" zoomScaleNormal="130" workbookViewId="0">
      <selection activeCell="F7" sqref="F7"/>
    </sheetView>
  </sheetViews>
  <sheetFormatPr defaultRowHeight="15" x14ac:dyDescent="0.25"/>
  <cols>
    <col min="1" max="1" width="5.7109375" customWidth="1"/>
    <col min="2" max="2" width="11.7109375" customWidth="1"/>
    <col min="3" max="3" width="1.28515625" customWidth="1"/>
    <col min="4" max="4" width="10.7109375" style="381" customWidth="1"/>
    <col min="5" max="5" width="2.7109375" style="381" customWidth="1"/>
    <col min="6" max="6" width="10.7109375" style="380" customWidth="1"/>
    <col min="7" max="7" width="2.7109375" style="380" customWidth="1"/>
    <col min="8" max="8" width="10.7109375" customWidth="1"/>
    <col min="9" max="9" width="2.7109375" customWidth="1"/>
    <col min="10" max="10" width="12.7109375" customWidth="1"/>
    <col min="18" max="18" width="11.140625" bestFit="1" customWidth="1"/>
  </cols>
  <sheetData>
    <row r="1" spans="1:25" x14ac:dyDescent="0.25">
      <c r="A1" s="386"/>
      <c r="B1" s="386"/>
      <c r="C1" s="386"/>
      <c r="D1" s="387"/>
      <c r="E1" s="387"/>
      <c r="F1" s="388"/>
      <c r="G1" s="388"/>
      <c r="H1" s="386"/>
      <c r="I1" s="386"/>
      <c r="J1" s="386"/>
      <c r="K1" s="386"/>
      <c r="L1" s="386"/>
    </row>
    <row r="2" spans="1:25" x14ac:dyDescent="0.25">
      <c r="A2" s="386"/>
      <c r="B2" s="399" t="s">
        <v>249</v>
      </c>
      <c r="C2" s="389"/>
      <c r="D2" s="431">
        <v>44204</v>
      </c>
      <c r="E2" s="387"/>
      <c r="F2" s="398" t="s">
        <v>247</v>
      </c>
      <c r="G2" s="388"/>
      <c r="H2" s="386"/>
      <c r="I2" s="386"/>
      <c r="J2" s="386"/>
      <c r="K2" s="386"/>
      <c r="L2" s="386"/>
    </row>
    <row r="3" spans="1:25" x14ac:dyDescent="0.25">
      <c r="A3" s="386"/>
      <c r="B3" s="386"/>
      <c r="C3" s="386"/>
      <c r="D3" s="387"/>
      <c r="E3" s="387"/>
      <c r="F3" s="388"/>
      <c r="G3" s="388"/>
      <c r="H3" s="386"/>
      <c r="I3" s="386"/>
      <c r="J3" s="386"/>
      <c r="K3" s="386"/>
      <c r="L3" s="386"/>
      <c r="R3" s="382"/>
      <c r="S3" s="385"/>
      <c r="T3" s="385"/>
      <c r="U3" s="385"/>
      <c r="V3" s="385"/>
      <c r="W3" s="385"/>
      <c r="X3" s="385"/>
      <c r="Y3" s="384"/>
    </row>
    <row r="4" spans="1:25" ht="15.75" x14ac:dyDescent="0.25">
      <c r="A4" s="386"/>
      <c r="B4" s="386"/>
      <c r="C4" s="386"/>
      <c r="D4" s="554" t="s">
        <v>248</v>
      </c>
      <c r="E4" s="554"/>
      <c r="F4" s="554"/>
      <c r="G4" s="554"/>
      <c r="H4" s="554"/>
      <c r="I4" s="554"/>
      <c r="J4" s="554"/>
      <c r="K4" s="386"/>
      <c r="L4" s="386"/>
    </row>
    <row r="5" spans="1:25" ht="4.5" customHeight="1" x14ac:dyDescent="0.25">
      <c r="A5" s="386"/>
      <c r="B5" s="386"/>
      <c r="C5" s="386"/>
      <c r="D5" s="387"/>
      <c r="E5" s="387"/>
      <c r="F5" s="388"/>
      <c r="G5" s="388"/>
      <c r="H5" s="386"/>
      <c r="I5" s="386"/>
      <c r="J5" s="386"/>
      <c r="K5" s="386"/>
      <c r="L5" s="386"/>
    </row>
    <row r="6" spans="1:25" s="383" customFormat="1" x14ac:dyDescent="0.25">
      <c r="A6" s="390"/>
      <c r="B6" s="390"/>
      <c r="C6" s="390"/>
      <c r="D6" s="391" t="s">
        <v>26</v>
      </c>
      <c r="E6" s="391"/>
      <c r="F6" s="392" t="s">
        <v>246</v>
      </c>
      <c r="G6" s="392"/>
      <c r="H6" s="390" t="s">
        <v>61</v>
      </c>
      <c r="I6" s="390"/>
      <c r="J6" s="390" t="s">
        <v>172</v>
      </c>
      <c r="K6" s="390"/>
      <c r="L6" s="390"/>
    </row>
    <row r="7" spans="1:25" x14ac:dyDescent="0.25">
      <c r="A7" s="386"/>
      <c r="B7" s="399">
        <v>1</v>
      </c>
      <c r="C7" s="390"/>
      <c r="D7" s="396">
        <f t="shared" ref="D7:D12" si="0">M7-14</f>
        <v>44190</v>
      </c>
      <c r="E7" s="387"/>
      <c r="F7" s="400"/>
      <c r="G7" s="388"/>
      <c r="H7" s="400"/>
      <c r="I7" s="386"/>
      <c r="J7" s="400"/>
      <c r="K7" s="386"/>
      <c r="L7" s="386"/>
      <c r="M7" s="402">
        <f>D2</f>
        <v>44204</v>
      </c>
    </row>
    <row r="8" spans="1:25" x14ac:dyDescent="0.25">
      <c r="A8" s="386"/>
      <c r="B8" s="399">
        <v>2</v>
      </c>
      <c r="C8" s="390"/>
      <c r="D8" s="396">
        <f t="shared" si="0"/>
        <v>44176</v>
      </c>
      <c r="E8" s="387"/>
      <c r="F8" s="400"/>
      <c r="G8" s="388"/>
      <c r="H8" s="400"/>
      <c r="I8" s="386"/>
      <c r="J8" s="400"/>
      <c r="K8" s="386"/>
      <c r="L8" s="386"/>
      <c r="M8" s="402">
        <f>D7</f>
        <v>44190</v>
      </c>
    </row>
    <row r="9" spans="1:25" x14ac:dyDescent="0.25">
      <c r="A9" s="386"/>
      <c r="B9" s="399">
        <v>3</v>
      </c>
      <c r="C9" s="390"/>
      <c r="D9" s="396">
        <f t="shared" si="0"/>
        <v>44162</v>
      </c>
      <c r="E9" s="387"/>
      <c r="F9" s="400"/>
      <c r="G9" s="388"/>
      <c r="H9" s="400"/>
      <c r="I9" s="386"/>
      <c r="J9" s="400"/>
      <c r="K9" s="386"/>
      <c r="L9" s="386"/>
      <c r="M9" s="402">
        <f>D8</f>
        <v>44176</v>
      </c>
    </row>
    <row r="10" spans="1:25" x14ac:dyDescent="0.25">
      <c r="A10" s="386"/>
      <c r="B10" s="399">
        <v>4</v>
      </c>
      <c r="C10" s="390"/>
      <c r="D10" s="396">
        <f t="shared" si="0"/>
        <v>44148</v>
      </c>
      <c r="E10" s="387"/>
      <c r="F10" s="400"/>
      <c r="G10" s="388"/>
      <c r="H10" s="400"/>
      <c r="I10" s="386"/>
      <c r="J10" s="400"/>
      <c r="K10" s="386"/>
      <c r="L10" s="386"/>
      <c r="M10" s="402">
        <f>D9</f>
        <v>44162</v>
      </c>
    </row>
    <row r="11" spans="1:25" x14ac:dyDescent="0.25">
      <c r="A11" s="386"/>
      <c r="B11" s="399">
        <v>5</v>
      </c>
      <c r="C11" s="390"/>
      <c r="D11" s="396">
        <f t="shared" si="0"/>
        <v>44134</v>
      </c>
      <c r="E11" s="387"/>
      <c r="F11" s="400"/>
      <c r="G11" s="388"/>
      <c r="H11" s="400"/>
      <c r="I11" s="386"/>
      <c r="J11" s="400"/>
      <c r="K11" s="386"/>
      <c r="L11" s="386"/>
      <c r="M11" s="402">
        <f>D10</f>
        <v>44148</v>
      </c>
    </row>
    <row r="12" spans="1:25" ht="15.75" thickBot="1" x14ac:dyDescent="0.3">
      <c r="A12" s="386"/>
      <c r="B12" s="399">
        <v>6</v>
      </c>
      <c r="C12" s="390"/>
      <c r="D12" s="396">
        <f t="shared" si="0"/>
        <v>44120</v>
      </c>
      <c r="E12" s="387"/>
      <c r="F12" s="401"/>
      <c r="G12" s="388"/>
      <c r="H12" s="401"/>
      <c r="I12" s="386"/>
      <c r="J12" s="401"/>
      <c r="K12" s="386"/>
      <c r="L12" s="386"/>
      <c r="M12" s="402">
        <f>D11</f>
        <v>44134</v>
      </c>
    </row>
    <row r="13" spans="1:25" ht="15.75" thickTop="1" x14ac:dyDescent="0.25">
      <c r="A13" s="386"/>
      <c r="B13" s="386"/>
      <c r="C13" s="386"/>
      <c r="D13" s="397" t="s">
        <v>244</v>
      </c>
      <c r="E13" s="391"/>
      <c r="F13" s="395" t="str">
        <f>IF(AND(F22&lt;3,F22&gt;0),"n/a",IF(F22=0,"",SUM(F7:F12)))</f>
        <v/>
      </c>
      <c r="G13" s="393"/>
      <c r="H13" s="395" t="str">
        <f>IF(AND(H22&lt;3,H22&gt;0),"n/a",IF(H22=0,"",SUM(H7:H12)))</f>
        <v/>
      </c>
      <c r="I13" s="393"/>
      <c r="J13" s="395" t="str">
        <f>IF(AND(J22&lt;3,J22&gt;0),"n/a",IF(J22=0,"",SUM(J7:J12)))</f>
        <v/>
      </c>
      <c r="K13" s="386"/>
      <c r="L13" s="386"/>
      <c r="M13" s="335"/>
    </row>
    <row r="14" spans="1:25" x14ac:dyDescent="0.25">
      <c r="A14" s="386"/>
      <c r="B14" s="386"/>
      <c r="C14" s="386"/>
      <c r="D14" s="397" t="s">
        <v>245</v>
      </c>
      <c r="E14" s="391"/>
      <c r="F14" s="394" t="str">
        <f>IF(OR(F13="n/a",F13=""),"",ROUND(F13/6,2))</f>
        <v/>
      </c>
      <c r="G14" s="393"/>
      <c r="H14" s="394" t="str">
        <f t="shared" ref="H14:J14" si="1">IF(OR(H13="n/a",H13=""),"",ROUND(H13/6,2))</f>
        <v/>
      </c>
      <c r="I14" s="393"/>
      <c r="J14" s="394" t="str">
        <f t="shared" si="1"/>
        <v/>
      </c>
      <c r="K14" s="386"/>
      <c r="L14" s="386"/>
    </row>
    <row r="15" spans="1:25" x14ac:dyDescent="0.25">
      <c r="A15" s="386"/>
      <c r="B15" s="386"/>
      <c r="C15" s="386"/>
      <c r="D15" s="387"/>
      <c r="E15" s="387"/>
      <c r="F15" s="388"/>
      <c r="G15" s="388"/>
      <c r="H15" s="386"/>
      <c r="I15" s="386"/>
      <c r="J15" s="386"/>
      <c r="K15" s="386"/>
      <c r="L15" s="386"/>
    </row>
    <row r="16" spans="1:25" x14ac:dyDescent="0.25">
      <c r="A16" s="386"/>
      <c r="B16" s="556" t="str">
        <f>IF(AND(F13="n/a",H13="n/a",J13="n/a"),"Shift + Med Passer + Standby:",IF(AND(F13="n/a",H13="n/a"),"Shift +  Med Passer:",IF(AND(F13="n/a",J13="n/a"),"Shift + Standby:",IF(AND(H13="n/a",J13="n/a"),"Med Passer + Standby:",IF(F13="n/a","Shift:",IF(H13="n/a", "Med Passer:",IF(J13="n/a","Standby:","")))))))</f>
        <v/>
      </c>
      <c r="C16" s="399"/>
      <c r="D16" s="555" t="str">
        <f>IF(OR(,F13="n/a",H13="n/a",J13="n/a"),"Employee must have received other pay for at least 3 of the last six pay periods for the pay to be included in the payout calculation, per Admin Rule 63.2(2)e.","")</f>
        <v/>
      </c>
      <c r="E16" s="555"/>
      <c r="F16" s="555"/>
      <c r="G16" s="555"/>
      <c r="H16" s="555"/>
      <c r="I16" s="555"/>
      <c r="J16" s="555"/>
      <c r="K16" s="386"/>
      <c r="L16" s="386"/>
    </row>
    <row r="17" spans="1:12" x14ac:dyDescent="0.25">
      <c r="A17" s="386"/>
      <c r="B17" s="556"/>
      <c r="C17" s="399"/>
      <c r="D17" s="555"/>
      <c r="E17" s="555"/>
      <c r="F17" s="555"/>
      <c r="G17" s="555"/>
      <c r="H17" s="555"/>
      <c r="I17" s="555"/>
      <c r="J17" s="555"/>
      <c r="K17" s="386"/>
      <c r="L17" s="386"/>
    </row>
    <row r="18" spans="1:12" x14ac:dyDescent="0.25">
      <c r="A18" s="386"/>
      <c r="B18" s="556"/>
      <c r="C18" s="399"/>
      <c r="D18" s="555"/>
      <c r="E18" s="555"/>
      <c r="F18" s="555"/>
      <c r="G18" s="555"/>
      <c r="H18" s="555"/>
      <c r="I18" s="555"/>
      <c r="J18" s="555"/>
      <c r="K18" s="386"/>
      <c r="L18" s="386"/>
    </row>
    <row r="19" spans="1:12" x14ac:dyDescent="0.25">
      <c r="A19" s="386"/>
      <c r="B19" s="386"/>
      <c r="C19" s="386"/>
      <c r="D19" s="387"/>
      <c r="E19" s="387"/>
      <c r="F19" s="388"/>
      <c r="G19" s="388"/>
      <c r="H19" s="386"/>
      <c r="I19" s="386"/>
      <c r="J19" s="386"/>
      <c r="K19" s="386"/>
      <c r="L19" s="386"/>
    </row>
    <row r="20" spans="1:12" x14ac:dyDescent="0.25">
      <c r="A20" s="386"/>
      <c r="B20" s="386"/>
      <c r="C20" s="386"/>
      <c r="D20" s="387"/>
      <c r="E20" s="387"/>
      <c r="F20" s="388"/>
      <c r="G20" s="388"/>
      <c r="H20" s="386"/>
      <c r="I20" s="386"/>
      <c r="J20" s="386"/>
      <c r="K20" s="386"/>
      <c r="L20" s="386"/>
    </row>
    <row r="21" spans="1:12" x14ac:dyDescent="0.25">
      <c r="A21" s="386"/>
      <c r="B21" s="386"/>
      <c r="C21" s="386"/>
      <c r="D21" s="387"/>
      <c r="E21" s="387"/>
      <c r="F21" s="388"/>
      <c r="G21" s="388"/>
      <c r="H21" s="386"/>
      <c r="I21" s="386"/>
      <c r="J21" s="386"/>
      <c r="K21" s="386"/>
      <c r="L21" s="386"/>
    </row>
    <row r="22" spans="1:12" x14ac:dyDescent="0.25">
      <c r="F22" s="403">
        <f>COUNT(F7:F12)-COUNTIF(F7:F12,"0")</f>
        <v>0</v>
      </c>
      <c r="G22" s="403"/>
      <c r="H22" s="403">
        <f>COUNT(H7:H12)-COUNTIF(H7:H12,"0")</f>
        <v>0</v>
      </c>
      <c r="I22" s="403"/>
      <c r="J22" s="403">
        <f t="shared" ref="J22" si="2">COUNT(J7:J12)-COUNTIF(J7:J12,"0")</f>
        <v>0</v>
      </c>
    </row>
  </sheetData>
  <mergeCells count="3">
    <mergeCell ref="D4:J4"/>
    <mergeCell ref="D16:J18"/>
    <mergeCell ref="B16:B1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9"/>
  </sheetPr>
  <dimension ref="A1:O274"/>
  <sheetViews>
    <sheetView showGridLines="0" showRuler="0" zoomScaleNormal="100" zoomScalePageLayoutView="110" workbookViewId="0">
      <selection activeCell="C25" sqref="C25:D26"/>
    </sheetView>
  </sheetViews>
  <sheetFormatPr defaultRowHeight="15" x14ac:dyDescent="0.25"/>
  <cols>
    <col min="1" max="2" width="9.140625" style="404" customWidth="1"/>
    <col min="3" max="5" width="9.140625" style="406" customWidth="1"/>
    <col min="6" max="6" width="9.140625" style="407" customWidth="1"/>
    <col min="7" max="13" width="9.140625" style="407"/>
    <col min="14" max="14" width="9.140625" style="428"/>
    <col min="15" max="16384" width="9.140625" style="407"/>
  </cols>
  <sheetData>
    <row r="1" spans="1:15" ht="30" customHeight="1" thickBot="1" x14ac:dyDescent="0.4">
      <c r="B1" s="405" t="s">
        <v>88</v>
      </c>
      <c r="C1" s="404"/>
      <c r="F1" s="406"/>
    </row>
    <row r="2" spans="1:15" ht="15" customHeight="1" x14ac:dyDescent="0.25">
      <c r="B2" s="408"/>
      <c r="C2" s="409"/>
      <c r="D2" s="409"/>
      <c r="E2" s="409"/>
      <c r="F2" s="410"/>
      <c r="G2" s="410"/>
      <c r="H2" s="410"/>
      <c r="I2" s="410"/>
      <c r="J2" s="410"/>
      <c r="K2" s="410"/>
      <c r="L2" s="410"/>
      <c r="M2" s="411"/>
    </row>
    <row r="3" spans="1:15" ht="15" customHeight="1" x14ac:dyDescent="0.25">
      <c r="B3" s="412"/>
      <c r="C3" s="557" t="s">
        <v>268</v>
      </c>
      <c r="D3" s="558"/>
      <c r="E3" s="558"/>
      <c r="F3" s="558"/>
      <c r="G3" s="558"/>
      <c r="H3" s="558"/>
      <c r="I3" s="558"/>
      <c r="J3" s="558"/>
      <c r="K3" s="558"/>
      <c r="L3" s="558"/>
      <c r="M3" s="413"/>
    </row>
    <row r="4" spans="1:15" ht="30" customHeight="1" x14ac:dyDescent="0.25">
      <c r="B4" s="412"/>
      <c r="C4" s="559"/>
      <c r="D4" s="559"/>
      <c r="E4" s="559"/>
      <c r="F4" s="559"/>
      <c r="G4" s="559"/>
      <c r="H4" s="559"/>
      <c r="I4" s="559"/>
      <c r="J4" s="559"/>
      <c r="K4" s="559"/>
      <c r="L4" s="559"/>
      <c r="M4" s="413"/>
    </row>
    <row r="5" spans="1:15" ht="18" customHeight="1" x14ac:dyDescent="0.25">
      <c r="B5" s="412"/>
      <c r="C5" s="414"/>
      <c r="D5" s="414"/>
      <c r="E5" s="414"/>
      <c r="F5" s="415"/>
      <c r="G5" s="415"/>
      <c r="H5" s="415"/>
      <c r="I5" s="415"/>
      <c r="J5" s="415"/>
      <c r="K5" s="415"/>
      <c r="L5" s="415"/>
      <c r="M5" s="413"/>
    </row>
    <row r="6" spans="1:15" ht="15" customHeight="1" x14ac:dyDescent="0.25">
      <c r="B6" s="412"/>
      <c r="C6" s="569">
        <v>44167</v>
      </c>
      <c r="D6" s="570"/>
      <c r="E6" s="582" t="s">
        <v>267</v>
      </c>
      <c r="F6" s="573"/>
      <c r="G6" s="573"/>
      <c r="H6" s="569">
        <v>44200</v>
      </c>
      <c r="I6" s="570"/>
      <c r="J6" s="583" t="s">
        <v>266</v>
      </c>
      <c r="K6" s="584"/>
      <c r="L6" s="584"/>
      <c r="M6" s="585"/>
    </row>
    <row r="7" spans="1:15" ht="15" customHeight="1" x14ac:dyDescent="0.25">
      <c r="B7" s="412"/>
      <c r="C7" s="571"/>
      <c r="D7" s="572"/>
      <c r="E7" s="573"/>
      <c r="F7" s="573"/>
      <c r="G7" s="573"/>
      <c r="H7" s="571"/>
      <c r="I7" s="572"/>
      <c r="J7" s="583"/>
      <c r="K7" s="584"/>
      <c r="L7" s="584"/>
      <c r="M7" s="585"/>
      <c r="N7" s="427" t="str">
        <f>IF(OR(C6="",H6=""),"True","False")</f>
        <v>False</v>
      </c>
      <c r="O7" s="428"/>
    </row>
    <row r="8" spans="1:15" ht="15" customHeight="1" x14ac:dyDescent="0.25">
      <c r="B8" s="412"/>
      <c r="C8" s="416"/>
      <c r="D8" s="414"/>
      <c r="E8" s="417"/>
      <c r="F8" s="415"/>
      <c r="G8" s="415"/>
      <c r="H8" s="415"/>
      <c r="I8" s="416"/>
      <c r="J8" s="414"/>
      <c r="K8" s="414"/>
      <c r="L8" s="415"/>
      <c r="M8" s="413"/>
      <c r="N8" s="427" t="str">
        <f xml:space="preserve"> IF(OR(C6="",H6="",C9=""),"True","False")</f>
        <v>False</v>
      </c>
      <c r="O8" s="428"/>
    </row>
    <row r="9" spans="1:15" ht="15" customHeight="1" x14ac:dyDescent="0.25">
      <c r="B9" s="412"/>
      <c r="C9" s="569">
        <v>44386</v>
      </c>
      <c r="D9" s="570"/>
      <c r="E9" s="587" t="s">
        <v>97</v>
      </c>
      <c r="F9" s="587"/>
      <c r="G9" s="587"/>
      <c r="H9" s="588"/>
      <c r="I9" s="589"/>
      <c r="J9" s="575" t="s">
        <v>132</v>
      </c>
      <c r="K9" s="576"/>
      <c r="L9" s="576"/>
      <c r="M9" s="586"/>
      <c r="N9" s="429">
        <v>38534</v>
      </c>
      <c r="O9" s="428" t="s">
        <v>255</v>
      </c>
    </row>
    <row r="10" spans="1:15" ht="15" customHeight="1" x14ac:dyDescent="0.25">
      <c r="B10" s="412"/>
      <c r="C10" s="571"/>
      <c r="D10" s="572"/>
      <c r="E10" s="587"/>
      <c r="F10" s="587"/>
      <c r="G10" s="587"/>
      <c r="H10" s="590"/>
      <c r="I10" s="591"/>
      <c r="J10" s="575"/>
      <c r="K10" s="576"/>
      <c r="L10" s="576"/>
      <c r="M10" s="586"/>
      <c r="N10" s="429">
        <f>N14-N9</f>
        <v>5852</v>
      </c>
      <c r="O10" s="428" t="s">
        <v>256</v>
      </c>
    </row>
    <row r="11" spans="1:15" ht="15" customHeight="1" x14ac:dyDescent="0.25">
      <c r="B11" s="412"/>
      <c r="C11" s="417"/>
      <c r="D11" s="414"/>
      <c r="E11" s="417"/>
      <c r="F11" s="415"/>
      <c r="G11" s="415"/>
      <c r="H11" s="415"/>
      <c r="I11" s="414"/>
      <c r="J11" s="414"/>
      <c r="K11" s="414"/>
      <c r="L11" s="415"/>
      <c r="M11" s="413"/>
      <c r="N11" s="430">
        <f>MOD(N10,14)</f>
        <v>0</v>
      </c>
      <c r="O11" s="428" t="s">
        <v>257</v>
      </c>
    </row>
    <row r="12" spans="1:15" ht="15" customHeight="1" x14ac:dyDescent="0.25">
      <c r="B12" s="412"/>
      <c r="C12" s="578">
        <f>IF(N7="True","",N13-N12)</f>
        <v>33</v>
      </c>
      <c r="D12" s="592"/>
      <c r="E12" s="587" t="s">
        <v>109</v>
      </c>
      <c r="F12" s="587"/>
      <c r="G12" s="587"/>
      <c r="H12" s="578">
        <f>IF(OR(C12=30,AND(C12&lt;30,C12&gt;0)),0,IF(AND(C12&gt;30,N8="False"),ROUND(N15,0),""))</f>
        <v>2</v>
      </c>
      <c r="I12" s="592"/>
      <c r="J12" s="576" t="s">
        <v>89</v>
      </c>
      <c r="K12" s="576"/>
      <c r="L12" s="576"/>
      <c r="M12" s="413"/>
      <c r="N12" s="429">
        <f>C6</f>
        <v>44167</v>
      </c>
      <c r="O12" s="428" t="s">
        <v>250</v>
      </c>
    </row>
    <row r="13" spans="1:15" ht="15" customHeight="1" x14ac:dyDescent="0.25">
      <c r="A13" s="407"/>
      <c r="B13" s="412"/>
      <c r="C13" s="593"/>
      <c r="D13" s="594"/>
      <c r="E13" s="587"/>
      <c r="F13" s="587"/>
      <c r="G13" s="587"/>
      <c r="H13" s="593"/>
      <c r="I13" s="594"/>
      <c r="J13" s="576"/>
      <c r="K13" s="576"/>
      <c r="L13" s="576"/>
      <c r="M13" s="413"/>
      <c r="N13" s="429">
        <f>H6</f>
        <v>44200</v>
      </c>
      <c r="O13" s="428" t="s">
        <v>251</v>
      </c>
    </row>
    <row r="14" spans="1:15" ht="15" customHeight="1" x14ac:dyDescent="0.25">
      <c r="A14" s="407"/>
      <c r="B14" s="418"/>
      <c r="C14" s="560" t="str">
        <f>IF(OR(C12=30, AND(C12&lt;30,C12&gt;0)),"No adjustment needed; EE wasn't on LWOP/
laid off for more than 30 consecutive days.","")</f>
        <v/>
      </c>
      <c r="D14" s="560"/>
      <c r="E14" s="560"/>
      <c r="F14" s="560"/>
      <c r="G14" s="419"/>
      <c r="H14" s="415"/>
      <c r="I14" s="415"/>
      <c r="J14" s="415"/>
      <c r="K14" s="415"/>
      <c r="L14" s="415"/>
      <c r="M14" s="413"/>
      <c r="N14" s="429">
        <f>C9</f>
        <v>44386</v>
      </c>
      <c r="O14" s="428" t="s">
        <v>252</v>
      </c>
    </row>
    <row r="15" spans="1:15" ht="15" customHeight="1" thickBot="1" x14ac:dyDescent="0.3">
      <c r="A15" s="407"/>
      <c r="B15" s="418"/>
      <c r="C15" s="560"/>
      <c r="D15" s="560"/>
      <c r="E15" s="560"/>
      <c r="F15" s="560"/>
      <c r="G15" s="419"/>
      <c r="H15" s="415"/>
      <c r="I15" s="415"/>
      <c r="J15" s="415"/>
      <c r="K15" s="415"/>
      <c r="L15" s="415"/>
      <c r="M15" s="413"/>
      <c r="N15" s="430">
        <f>IF(C12="","",C12/14)</f>
        <v>2.3571428571428572</v>
      </c>
      <c r="O15" s="428" t="s">
        <v>253</v>
      </c>
    </row>
    <row r="16" spans="1:15" ht="15" customHeight="1" thickTop="1" x14ac:dyDescent="0.25">
      <c r="A16" s="407"/>
      <c r="B16" s="418"/>
      <c r="C16" s="415"/>
      <c r="D16" s="420"/>
      <c r="E16" s="561">
        <f>IF(AND(N11=0,H9="Yes"),N16+(14*26),IF(AND(N11=0,OR(H9="",H9="No")),N16,"Error"))</f>
        <v>44414</v>
      </c>
      <c r="F16" s="562"/>
      <c r="G16" s="563"/>
      <c r="H16" s="568" t="s">
        <v>90</v>
      </c>
      <c r="I16" s="568"/>
      <c r="J16" s="568"/>
      <c r="K16" s="415"/>
      <c r="L16" s="415"/>
      <c r="M16" s="413"/>
      <c r="N16" s="427">
        <f>IF(H12="","",N14+(14*H12))</f>
        <v>44414</v>
      </c>
      <c r="O16" s="428" t="s">
        <v>254</v>
      </c>
    </row>
    <row r="17" spans="1:15" ht="30" customHeight="1" thickBot="1" x14ac:dyDescent="0.3">
      <c r="A17" s="407"/>
      <c r="B17" s="418"/>
      <c r="C17" s="421"/>
      <c r="D17" s="415"/>
      <c r="E17" s="564"/>
      <c r="F17" s="565"/>
      <c r="G17" s="566"/>
      <c r="H17" s="568"/>
      <c r="I17" s="568"/>
      <c r="J17" s="568"/>
      <c r="K17" s="415"/>
      <c r="L17" s="415"/>
      <c r="M17" s="413"/>
      <c r="O17" s="428"/>
    </row>
    <row r="18" spans="1:15" ht="16.5" thickTop="1" thickBot="1" x14ac:dyDescent="0.3">
      <c r="A18" s="407"/>
      <c r="B18" s="422"/>
      <c r="C18" s="423"/>
      <c r="D18" s="423"/>
      <c r="E18" s="423"/>
      <c r="F18" s="423"/>
      <c r="G18" s="423"/>
      <c r="H18" s="423"/>
      <c r="I18" s="423"/>
      <c r="J18" s="423"/>
      <c r="K18" s="423"/>
      <c r="L18" s="423"/>
      <c r="M18" s="424"/>
      <c r="O18" s="428"/>
    </row>
    <row r="19" spans="1:15" x14ac:dyDescent="0.25">
      <c r="A19" s="407"/>
      <c r="B19" s="407"/>
      <c r="C19" s="407"/>
      <c r="D19" s="407"/>
      <c r="E19" s="407"/>
      <c r="O19" s="428"/>
    </row>
    <row r="20" spans="1:15" ht="21.75" thickBot="1" x14ac:dyDescent="0.4">
      <c r="A20" s="407"/>
      <c r="B20" s="425" t="s">
        <v>207</v>
      </c>
      <c r="C20" s="407"/>
      <c r="D20" s="407"/>
      <c r="E20" s="407"/>
      <c r="O20" s="428"/>
    </row>
    <row r="21" spans="1:15" x14ac:dyDescent="0.25">
      <c r="A21" s="407"/>
      <c r="B21" s="426"/>
      <c r="C21" s="410"/>
      <c r="D21" s="410"/>
      <c r="E21" s="410"/>
      <c r="F21" s="410"/>
      <c r="G21" s="410"/>
      <c r="H21" s="410"/>
      <c r="I21" s="410"/>
      <c r="J21" s="410"/>
      <c r="K21" s="410"/>
      <c r="L21" s="410"/>
      <c r="M21" s="411"/>
      <c r="O21" s="428"/>
    </row>
    <row r="22" spans="1:15" ht="15" customHeight="1" x14ac:dyDescent="0.25">
      <c r="A22" s="407"/>
      <c r="B22" s="418"/>
      <c r="C22" s="569"/>
      <c r="D22" s="570"/>
      <c r="E22" s="573" t="s">
        <v>91</v>
      </c>
      <c r="F22" s="573"/>
      <c r="G22" s="573"/>
      <c r="H22" s="569"/>
      <c r="I22" s="570"/>
      <c r="J22" s="574" t="s">
        <v>92</v>
      </c>
      <c r="K22" s="574"/>
      <c r="L22" s="574"/>
      <c r="M22" s="413"/>
      <c r="N22" s="427" t="str">
        <f>IF(OR(C22="",H22="",C25=""),"True","False")</f>
        <v>True</v>
      </c>
      <c r="O22" s="428"/>
    </row>
    <row r="23" spans="1:15" ht="15" customHeight="1" x14ac:dyDescent="0.25">
      <c r="A23" s="407"/>
      <c r="B23" s="418"/>
      <c r="C23" s="571"/>
      <c r="D23" s="572"/>
      <c r="E23" s="573"/>
      <c r="F23" s="573"/>
      <c r="G23" s="573"/>
      <c r="H23" s="571"/>
      <c r="I23" s="572"/>
      <c r="J23" s="574"/>
      <c r="K23" s="574"/>
      <c r="L23" s="574"/>
      <c r="M23" s="413"/>
      <c r="O23" s="428"/>
    </row>
    <row r="24" spans="1:15" x14ac:dyDescent="0.25">
      <c r="A24" s="407"/>
      <c r="B24" s="418"/>
      <c r="C24" s="416"/>
      <c r="D24" s="414"/>
      <c r="E24" s="417"/>
      <c r="F24" s="415"/>
      <c r="G24" s="415"/>
      <c r="H24" s="415"/>
      <c r="I24" s="416"/>
      <c r="J24" s="414"/>
      <c r="K24" s="414"/>
      <c r="L24" s="415"/>
      <c r="M24" s="413"/>
      <c r="N24" s="429">
        <f>C22</f>
        <v>0</v>
      </c>
      <c r="O24" s="428"/>
    </row>
    <row r="25" spans="1:15" ht="15" customHeight="1" x14ac:dyDescent="0.25">
      <c r="A25" s="407"/>
      <c r="B25" s="418"/>
      <c r="C25" s="569"/>
      <c r="D25" s="570"/>
      <c r="E25" s="575" t="s">
        <v>93</v>
      </c>
      <c r="F25" s="576"/>
      <c r="G25" s="577"/>
      <c r="H25" s="578" t="str">
        <f>IF(OR(N26=0,N26&lt;0),"",N26)</f>
        <v/>
      </c>
      <c r="I25" s="579"/>
      <c r="J25" s="576" t="s">
        <v>94</v>
      </c>
      <c r="K25" s="576"/>
      <c r="L25" s="576"/>
      <c r="M25" s="413"/>
      <c r="N25" s="429">
        <f>H22</f>
        <v>0</v>
      </c>
      <c r="O25" s="428"/>
    </row>
    <row r="26" spans="1:15" ht="15" customHeight="1" x14ac:dyDescent="0.25">
      <c r="A26" s="407"/>
      <c r="B26" s="418"/>
      <c r="C26" s="571"/>
      <c r="D26" s="572"/>
      <c r="E26" s="575"/>
      <c r="F26" s="576"/>
      <c r="G26" s="577"/>
      <c r="H26" s="580"/>
      <c r="I26" s="581"/>
      <c r="J26" s="576"/>
      <c r="K26" s="576"/>
      <c r="L26" s="576"/>
      <c r="M26" s="413"/>
      <c r="N26" s="429" t="str">
        <f>IF(N22="True","",N25-N24)</f>
        <v/>
      </c>
      <c r="O26" s="428"/>
    </row>
    <row r="27" spans="1:15" ht="15.75" customHeight="1" x14ac:dyDescent="0.25">
      <c r="A27" s="407"/>
      <c r="B27" s="418"/>
      <c r="C27" s="560"/>
      <c r="D27" s="560"/>
      <c r="E27" s="560"/>
      <c r="F27" s="560"/>
      <c r="G27" s="419"/>
      <c r="H27" s="415"/>
      <c r="I27" s="415"/>
      <c r="J27" s="415"/>
      <c r="K27" s="415"/>
      <c r="L27" s="415"/>
      <c r="M27" s="413"/>
      <c r="N27" s="429">
        <f>C25</f>
        <v>0</v>
      </c>
      <c r="O27" s="428"/>
    </row>
    <row r="28" spans="1:15" ht="15.75" thickBot="1" x14ac:dyDescent="0.3">
      <c r="A28" s="407"/>
      <c r="B28" s="418"/>
      <c r="C28" s="560"/>
      <c r="D28" s="560"/>
      <c r="E28" s="560"/>
      <c r="F28" s="560"/>
      <c r="G28" s="419"/>
      <c r="H28" s="415"/>
      <c r="I28" s="415"/>
      <c r="J28" s="415"/>
      <c r="K28" s="415"/>
      <c r="L28" s="415"/>
      <c r="M28" s="413"/>
      <c r="N28" s="429" t="e">
        <f>N27+N26</f>
        <v>#VALUE!</v>
      </c>
      <c r="O28" s="428"/>
    </row>
    <row r="29" spans="1:15" ht="15.75" thickTop="1" x14ac:dyDescent="0.25">
      <c r="A29" s="407"/>
      <c r="B29" s="418"/>
      <c r="C29" s="415"/>
      <c r="D29" s="415"/>
      <c r="E29" s="561" t="str">
        <f>IF(N22="True","",N28)</f>
        <v/>
      </c>
      <c r="F29" s="562"/>
      <c r="G29" s="563"/>
      <c r="H29" s="567" t="s">
        <v>95</v>
      </c>
      <c r="I29" s="568"/>
      <c r="J29" s="568"/>
      <c r="K29" s="568"/>
      <c r="L29" s="415"/>
      <c r="M29" s="413"/>
    </row>
    <row r="30" spans="1:15" ht="15.75" thickBot="1" x14ac:dyDescent="0.3">
      <c r="A30" s="407"/>
      <c r="B30" s="418"/>
      <c r="C30" s="415"/>
      <c r="D30" s="415"/>
      <c r="E30" s="564"/>
      <c r="F30" s="565"/>
      <c r="G30" s="566"/>
      <c r="H30" s="567"/>
      <c r="I30" s="568"/>
      <c r="J30" s="568"/>
      <c r="K30" s="568"/>
      <c r="L30" s="415"/>
      <c r="M30" s="413"/>
    </row>
    <row r="31" spans="1:15" ht="16.5" thickTop="1" thickBot="1" x14ac:dyDescent="0.3">
      <c r="A31" s="407"/>
      <c r="B31" s="422"/>
      <c r="C31" s="423"/>
      <c r="D31" s="423"/>
      <c r="E31" s="423"/>
      <c r="F31" s="423"/>
      <c r="G31" s="423"/>
      <c r="H31" s="423"/>
      <c r="I31" s="423"/>
      <c r="J31" s="423"/>
      <c r="K31" s="423"/>
      <c r="L31" s="423"/>
      <c r="M31" s="424"/>
    </row>
    <row r="32" spans="1:15" x14ac:dyDescent="0.25">
      <c r="A32" s="407"/>
      <c r="B32" s="407"/>
      <c r="C32" s="407"/>
      <c r="D32" s="407"/>
      <c r="E32" s="407"/>
    </row>
    <row r="33" spans="1:5" x14ac:dyDescent="0.25">
      <c r="A33" s="407"/>
      <c r="B33" s="407"/>
      <c r="C33" s="407"/>
      <c r="D33" s="407"/>
      <c r="E33" s="407"/>
    </row>
    <row r="34" spans="1:5" x14ac:dyDescent="0.25">
      <c r="A34" s="407"/>
      <c r="B34" s="407"/>
      <c r="C34" s="407"/>
      <c r="D34" s="407"/>
      <c r="E34" s="407"/>
    </row>
    <row r="35" spans="1:5" x14ac:dyDescent="0.25">
      <c r="A35" s="407"/>
      <c r="B35" s="407"/>
      <c r="C35" s="407"/>
      <c r="D35" s="407"/>
      <c r="E35" s="407"/>
    </row>
    <row r="36" spans="1:5" x14ac:dyDescent="0.25">
      <c r="A36" s="407"/>
      <c r="B36" s="407"/>
      <c r="C36" s="407"/>
      <c r="D36" s="407"/>
      <c r="E36" s="407"/>
    </row>
    <row r="37" spans="1:5" x14ac:dyDescent="0.25">
      <c r="A37" s="407"/>
      <c r="B37" s="407"/>
      <c r="C37" s="407"/>
      <c r="D37" s="407"/>
      <c r="E37" s="407"/>
    </row>
    <row r="38" spans="1:5" x14ac:dyDescent="0.25">
      <c r="A38" s="407"/>
      <c r="B38" s="407"/>
      <c r="C38" s="407"/>
      <c r="D38" s="407"/>
      <c r="E38" s="407"/>
    </row>
    <row r="39" spans="1:5" x14ac:dyDescent="0.25">
      <c r="A39" s="407"/>
      <c r="B39" s="407"/>
      <c r="C39" s="407"/>
      <c r="D39" s="407"/>
      <c r="E39" s="407"/>
    </row>
    <row r="40" spans="1:5" x14ac:dyDescent="0.25">
      <c r="A40" s="407"/>
      <c r="B40" s="407"/>
      <c r="C40" s="407"/>
      <c r="D40" s="407"/>
      <c r="E40" s="407"/>
    </row>
    <row r="41" spans="1:5" x14ac:dyDescent="0.25">
      <c r="A41" s="407"/>
      <c r="B41" s="407"/>
      <c r="C41" s="407"/>
      <c r="D41" s="407"/>
      <c r="E41" s="407"/>
    </row>
    <row r="42" spans="1:5" x14ac:dyDescent="0.25">
      <c r="A42" s="407"/>
      <c r="B42" s="407"/>
      <c r="C42" s="407"/>
      <c r="D42" s="407"/>
      <c r="E42" s="407"/>
    </row>
    <row r="43" spans="1:5" x14ac:dyDescent="0.25">
      <c r="A43" s="407"/>
      <c r="B43" s="407"/>
      <c r="C43" s="407"/>
      <c r="D43" s="407"/>
      <c r="E43" s="407"/>
    </row>
    <row r="44" spans="1:5" x14ac:dyDescent="0.25">
      <c r="A44" s="407"/>
      <c r="B44" s="407"/>
      <c r="C44" s="407"/>
      <c r="D44" s="407"/>
      <c r="E44" s="407"/>
    </row>
    <row r="45" spans="1:5" x14ac:dyDescent="0.25">
      <c r="A45" s="407"/>
      <c r="B45" s="407"/>
      <c r="C45" s="407"/>
      <c r="D45" s="407"/>
      <c r="E45" s="407"/>
    </row>
    <row r="46" spans="1:5" x14ac:dyDescent="0.25">
      <c r="A46" s="407"/>
      <c r="B46" s="407"/>
      <c r="C46" s="407"/>
      <c r="D46" s="407"/>
      <c r="E46" s="407"/>
    </row>
    <row r="47" spans="1:5" x14ac:dyDescent="0.25">
      <c r="A47" s="407"/>
      <c r="B47" s="407"/>
      <c r="C47" s="407"/>
      <c r="D47" s="407"/>
      <c r="E47" s="407"/>
    </row>
    <row r="48" spans="1:5" x14ac:dyDescent="0.25">
      <c r="A48" s="407"/>
      <c r="B48" s="407"/>
      <c r="C48" s="407"/>
      <c r="D48" s="407"/>
      <c r="E48" s="407"/>
    </row>
    <row r="49" spans="1:5" x14ac:dyDescent="0.25">
      <c r="A49" s="407"/>
      <c r="B49" s="407"/>
      <c r="C49" s="407"/>
      <c r="D49" s="407"/>
      <c r="E49" s="407"/>
    </row>
    <row r="50" spans="1:5" x14ac:dyDescent="0.25">
      <c r="A50" s="407"/>
      <c r="B50" s="407"/>
      <c r="C50" s="407"/>
      <c r="D50" s="407"/>
      <c r="E50" s="407"/>
    </row>
    <row r="51" spans="1:5" x14ac:dyDescent="0.25">
      <c r="A51" s="407"/>
      <c r="B51" s="407"/>
      <c r="C51" s="407"/>
      <c r="D51" s="407"/>
      <c r="E51" s="407"/>
    </row>
    <row r="52" spans="1:5" x14ac:dyDescent="0.25">
      <c r="A52" s="407"/>
      <c r="B52" s="407"/>
      <c r="C52" s="407"/>
      <c r="D52" s="407"/>
      <c r="E52" s="407"/>
    </row>
    <row r="53" spans="1:5" x14ac:dyDescent="0.25">
      <c r="A53" s="407"/>
      <c r="B53" s="407"/>
      <c r="C53" s="407"/>
      <c r="D53" s="407"/>
      <c r="E53" s="407"/>
    </row>
    <row r="54" spans="1:5" x14ac:dyDescent="0.25">
      <c r="A54" s="407"/>
      <c r="B54" s="407"/>
      <c r="C54" s="407"/>
      <c r="D54" s="407"/>
      <c r="E54" s="407"/>
    </row>
    <row r="55" spans="1:5" x14ac:dyDescent="0.25">
      <c r="A55" s="407"/>
      <c r="B55" s="407"/>
      <c r="C55" s="407"/>
      <c r="D55" s="407"/>
      <c r="E55" s="407"/>
    </row>
    <row r="56" spans="1:5" x14ac:dyDescent="0.25">
      <c r="A56" s="407"/>
      <c r="B56" s="407"/>
      <c r="C56" s="407"/>
      <c r="D56" s="407"/>
      <c r="E56" s="407"/>
    </row>
    <row r="57" spans="1:5" x14ac:dyDescent="0.25">
      <c r="A57" s="407"/>
      <c r="B57" s="407"/>
      <c r="C57" s="407"/>
      <c r="D57" s="407"/>
      <c r="E57" s="407"/>
    </row>
    <row r="58" spans="1:5" x14ac:dyDescent="0.25">
      <c r="A58" s="407"/>
      <c r="B58" s="407"/>
      <c r="C58" s="407"/>
      <c r="D58" s="407"/>
      <c r="E58" s="407"/>
    </row>
    <row r="59" spans="1:5" x14ac:dyDescent="0.25">
      <c r="A59" s="407"/>
      <c r="B59" s="407"/>
      <c r="C59" s="407"/>
      <c r="D59" s="407"/>
      <c r="E59" s="407"/>
    </row>
    <row r="60" spans="1:5" x14ac:dyDescent="0.25">
      <c r="A60" s="407"/>
      <c r="B60" s="407"/>
      <c r="C60" s="407"/>
      <c r="D60" s="407"/>
      <c r="E60" s="407"/>
    </row>
    <row r="61" spans="1:5" x14ac:dyDescent="0.25">
      <c r="A61" s="407"/>
      <c r="B61" s="407"/>
      <c r="C61" s="407"/>
      <c r="D61" s="407"/>
      <c r="E61" s="407"/>
    </row>
    <row r="62" spans="1:5" x14ac:dyDescent="0.25">
      <c r="A62" s="407"/>
      <c r="B62" s="407"/>
      <c r="C62" s="407"/>
      <c r="D62" s="407"/>
      <c r="E62" s="407"/>
    </row>
    <row r="63" spans="1:5" x14ac:dyDescent="0.25">
      <c r="A63" s="407"/>
      <c r="B63" s="407"/>
      <c r="C63" s="407"/>
      <c r="D63" s="407"/>
      <c r="E63" s="407"/>
    </row>
    <row r="64" spans="1:5" x14ac:dyDescent="0.25">
      <c r="A64" s="407"/>
      <c r="B64" s="407"/>
      <c r="C64" s="407"/>
      <c r="D64" s="407"/>
      <c r="E64" s="407"/>
    </row>
    <row r="65" spans="1:5" x14ac:dyDescent="0.25">
      <c r="A65" s="407"/>
      <c r="B65" s="407"/>
      <c r="C65" s="407"/>
      <c r="D65" s="407"/>
      <c r="E65" s="407"/>
    </row>
    <row r="66" spans="1:5" x14ac:dyDescent="0.25">
      <c r="A66" s="407"/>
      <c r="B66" s="407"/>
      <c r="C66" s="407"/>
      <c r="D66" s="407"/>
      <c r="E66" s="407"/>
    </row>
    <row r="67" spans="1:5" x14ac:dyDescent="0.25">
      <c r="A67" s="407"/>
      <c r="B67" s="407"/>
      <c r="C67" s="407"/>
      <c r="D67" s="407"/>
      <c r="E67" s="407"/>
    </row>
    <row r="68" spans="1:5" x14ac:dyDescent="0.25">
      <c r="A68" s="407"/>
      <c r="B68" s="407"/>
      <c r="C68" s="407"/>
      <c r="D68" s="407"/>
      <c r="E68" s="407"/>
    </row>
    <row r="69" spans="1:5" x14ac:dyDescent="0.25">
      <c r="A69" s="407"/>
      <c r="B69" s="407"/>
      <c r="C69" s="407"/>
      <c r="D69" s="407"/>
      <c r="E69" s="407"/>
    </row>
    <row r="70" spans="1:5" x14ac:dyDescent="0.25">
      <c r="A70" s="407"/>
      <c r="B70" s="407"/>
      <c r="C70" s="407"/>
      <c r="D70" s="407"/>
      <c r="E70" s="407"/>
    </row>
    <row r="71" spans="1:5" x14ac:dyDescent="0.25">
      <c r="A71" s="407"/>
      <c r="B71" s="407"/>
      <c r="C71" s="407"/>
      <c r="D71" s="407"/>
      <c r="E71" s="407"/>
    </row>
    <row r="72" spans="1:5" x14ac:dyDescent="0.25">
      <c r="A72" s="407"/>
      <c r="B72" s="407"/>
      <c r="C72" s="407"/>
      <c r="D72" s="407"/>
      <c r="E72" s="407"/>
    </row>
    <row r="73" spans="1:5" x14ac:dyDescent="0.25">
      <c r="A73" s="407"/>
      <c r="B73" s="407"/>
      <c r="C73" s="407"/>
      <c r="D73" s="407"/>
      <c r="E73" s="407"/>
    </row>
    <row r="74" spans="1:5" x14ac:dyDescent="0.25">
      <c r="A74" s="407"/>
      <c r="B74" s="407"/>
      <c r="C74" s="407"/>
      <c r="D74" s="407"/>
      <c r="E74" s="407"/>
    </row>
    <row r="75" spans="1:5" x14ac:dyDescent="0.25">
      <c r="A75" s="407"/>
      <c r="B75" s="407"/>
      <c r="C75" s="407"/>
      <c r="D75" s="407"/>
      <c r="E75" s="407"/>
    </row>
    <row r="76" spans="1:5" x14ac:dyDescent="0.25">
      <c r="A76" s="407"/>
      <c r="B76" s="407"/>
      <c r="C76" s="407"/>
      <c r="D76" s="407"/>
      <c r="E76" s="407"/>
    </row>
    <row r="77" spans="1:5" x14ac:dyDescent="0.25">
      <c r="A77" s="407"/>
      <c r="B77" s="407"/>
      <c r="C77" s="407"/>
      <c r="D77" s="407"/>
      <c r="E77" s="407"/>
    </row>
    <row r="78" spans="1:5" x14ac:dyDescent="0.25">
      <c r="A78" s="407"/>
      <c r="B78" s="407"/>
      <c r="C78" s="407"/>
      <c r="D78" s="407"/>
      <c r="E78" s="407"/>
    </row>
    <row r="79" spans="1:5" x14ac:dyDescent="0.25">
      <c r="A79" s="407"/>
      <c r="B79" s="407"/>
      <c r="C79" s="407"/>
      <c r="D79" s="407"/>
      <c r="E79" s="407"/>
    </row>
    <row r="80" spans="1:5" x14ac:dyDescent="0.25">
      <c r="A80" s="407"/>
      <c r="B80" s="407"/>
      <c r="C80" s="407"/>
      <c r="D80" s="407"/>
      <c r="E80" s="407"/>
    </row>
    <row r="81" spans="1:5" x14ac:dyDescent="0.25">
      <c r="A81" s="407"/>
      <c r="B81" s="407"/>
      <c r="C81" s="407"/>
      <c r="D81" s="407"/>
      <c r="E81" s="407"/>
    </row>
    <row r="82" spans="1:5" x14ac:dyDescent="0.25">
      <c r="A82" s="407"/>
      <c r="B82" s="407"/>
      <c r="C82" s="407"/>
      <c r="D82" s="407"/>
      <c r="E82" s="407"/>
    </row>
    <row r="83" spans="1:5" x14ac:dyDescent="0.25">
      <c r="A83" s="407"/>
      <c r="B83" s="407"/>
      <c r="C83" s="407"/>
      <c r="D83" s="407"/>
      <c r="E83" s="407"/>
    </row>
    <row r="84" spans="1:5" x14ac:dyDescent="0.25">
      <c r="A84" s="407"/>
      <c r="B84" s="407"/>
      <c r="C84" s="407"/>
      <c r="D84" s="407"/>
      <c r="E84" s="407"/>
    </row>
    <row r="85" spans="1:5" x14ac:dyDescent="0.25">
      <c r="A85" s="407"/>
      <c r="B85" s="407"/>
      <c r="C85" s="407"/>
      <c r="D85" s="407"/>
      <c r="E85" s="407"/>
    </row>
    <row r="86" spans="1:5" x14ac:dyDescent="0.25">
      <c r="A86" s="407"/>
      <c r="B86" s="407"/>
      <c r="C86" s="407"/>
      <c r="D86" s="407"/>
      <c r="E86" s="407"/>
    </row>
    <row r="87" spans="1:5" x14ac:dyDescent="0.25">
      <c r="A87" s="407"/>
      <c r="B87" s="407"/>
      <c r="C87" s="407"/>
      <c r="D87" s="407"/>
      <c r="E87" s="407"/>
    </row>
    <row r="88" spans="1:5" x14ac:dyDescent="0.25">
      <c r="A88" s="407"/>
      <c r="B88" s="407"/>
      <c r="C88" s="407"/>
      <c r="D88" s="407"/>
      <c r="E88" s="407"/>
    </row>
    <row r="89" spans="1:5" x14ac:dyDescent="0.25">
      <c r="A89" s="407"/>
      <c r="B89" s="407"/>
      <c r="C89" s="407"/>
      <c r="D89" s="407"/>
      <c r="E89" s="407"/>
    </row>
    <row r="90" spans="1:5" x14ac:dyDescent="0.25">
      <c r="A90" s="407"/>
      <c r="B90" s="407"/>
      <c r="C90" s="407"/>
      <c r="D90" s="407"/>
      <c r="E90" s="407"/>
    </row>
    <row r="91" spans="1:5" x14ac:dyDescent="0.25">
      <c r="A91" s="407"/>
      <c r="B91" s="407"/>
      <c r="C91" s="407"/>
      <c r="D91" s="407"/>
      <c r="E91" s="407"/>
    </row>
    <row r="92" spans="1:5" x14ac:dyDescent="0.25">
      <c r="A92" s="407"/>
      <c r="B92" s="407"/>
      <c r="C92" s="407"/>
      <c r="D92" s="407"/>
      <c r="E92" s="407"/>
    </row>
    <row r="93" spans="1:5" x14ac:dyDescent="0.25">
      <c r="A93" s="407"/>
      <c r="B93" s="407"/>
      <c r="C93" s="407"/>
      <c r="D93" s="407"/>
      <c r="E93" s="407"/>
    </row>
    <row r="94" spans="1:5" x14ac:dyDescent="0.25">
      <c r="A94" s="407"/>
      <c r="B94" s="407"/>
      <c r="C94" s="407"/>
      <c r="D94" s="407"/>
      <c r="E94" s="407"/>
    </row>
    <row r="95" spans="1:5" x14ac:dyDescent="0.25">
      <c r="A95" s="407"/>
      <c r="B95" s="407"/>
      <c r="C95" s="407"/>
      <c r="D95" s="407"/>
      <c r="E95" s="407"/>
    </row>
    <row r="96" spans="1:5" x14ac:dyDescent="0.25">
      <c r="A96" s="407"/>
      <c r="B96" s="407"/>
      <c r="C96" s="407"/>
      <c r="D96" s="407"/>
      <c r="E96" s="407"/>
    </row>
    <row r="97" spans="1:5" x14ac:dyDescent="0.25">
      <c r="A97" s="407"/>
      <c r="B97" s="407"/>
      <c r="C97" s="407"/>
      <c r="D97" s="407"/>
      <c r="E97" s="407"/>
    </row>
    <row r="98" spans="1:5" x14ac:dyDescent="0.25">
      <c r="A98" s="407"/>
      <c r="B98" s="407"/>
      <c r="C98" s="407"/>
      <c r="D98" s="407"/>
      <c r="E98" s="407"/>
    </row>
    <row r="99" spans="1:5" x14ac:dyDescent="0.25">
      <c r="A99" s="407"/>
      <c r="B99" s="407"/>
      <c r="C99" s="407"/>
      <c r="D99" s="407"/>
      <c r="E99" s="407"/>
    </row>
    <row r="100" spans="1:5" x14ac:dyDescent="0.25">
      <c r="A100" s="407"/>
      <c r="B100" s="407"/>
      <c r="C100" s="407"/>
      <c r="D100" s="407"/>
      <c r="E100" s="407"/>
    </row>
    <row r="101" spans="1:5" x14ac:dyDescent="0.25">
      <c r="A101" s="407"/>
      <c r="B101" s="407"/>
      <c r="C101" s="407"/>
      <c r="D101" s="407"/>
      <c r="E101" s="407"/>
    </row>
    <row r="102" spans="1:5" x14ac:dyDescent="0.25">
      <c r="A102" s="407"/>
      <c r="B102" s="407"/>
      <c r="C102" s="407"/>
      <c r="D102" s="407"/>
      <c r="E102" s="407"/>
    </row>
    <row r="103" spans="1:5" x14ac:dyDescent="0.25">
      <c r="A103" s="407"/>
      <c r="B103" s="407"/>
      <c r="C103" s="407"/>
      <c r="D103" s="407"/>
      <c r="E103" s="407"/>
    </row>
    <row r="104" spans="1:5" x14ac:dyDescent="0.25">
      <c r="A104" s="407"/>
      <c r="B104" s="407"/>
      <c r="C104" s="407"/>
      <c r="D104" s="407"/>
      <c r="E104" s="407"/>
    </row>
    <row r="105" spans="1:5" x14ac:dyDescent="0.25">
      <c r="A105" s="407"/>
      <c r="B105" s="407"/>
      <c r="C105" s="407"/>
      <c r="D105" s="407"/>
      <c r="E105" s="407"/>
    </row>
    <row r="106" spans="1:5" x14ac:dyDescent="0.25">
      <c r="A106" s="407"/>
      <c r="B106" s="407"/>
      <c r="C106" s="407"/>
      <c r="D106" s="407"/>
      <c r="E106" s="407"/>
    </row>
    <row r="107" spans="1:5" x14ac:dyDescent="0.25">
      <c r="A107" s="407"/>
      <c r="B107" s="407"/>
      <c r="C107" s="407"/>
      <c r="D107" s="407"/>
      <c r="E107" s="407"/>
    </row>
    <row r="108" spans="1:5" x14ac:dyDescent="0.25">
      <c r="A108" s="407"/>
      <c r="B108" s="407"/>
      <c r="C108" s="407"/>
      <c r="D108" s="407"/>
      <c r="E108" s="407"/>
    </row>
    <row r="109" spans="1:5" x14ac:dyDescent="0.25">
      <c r="A109" s="407"/>
      <c r="B109" s="407"/>
      <c r="C109" s="407"/>
      <c r="D109" s="407"/>
      <c r="E109" s="407"/>
    </row>
    <row r="110" spans="1:5" x14ac:dyDescent="0.25">
      <c r="A110" s="407"/>
      <c r="B110" s="407"/>
      <c r="C110" s="407"/>
      <c r="D110" s="407"/>
      <c r="E110" s="407"/>
    </row>
    <row r="111" spans="1:5" x14ac:dyDescent="0.25">
      <c r="A111" s="407"/>
      <c r="B111" s="407"/>
      <c r="C111" s="407"/>
      <c r="D111" s="407"/>
      <c r="E111" s="407"/>
    </row>
    <row r="112" spans="1:5" x14ac:dyDescent="0.25">
      <c r="A112" s="407"/>
      <c r="B112" s="407"/>
      <c r="C112" s="407"/>
      <c r="D112" s="407"/>
      <c r="E112" s="407"/>
    </row>
    <row r="113" spans="1:5" x14ac:dyDescent="0.25">
      <c r="A113" s="407"/>
      <c r="B113" s="407"/>
      <c r="C113" s="407"/>
      <c r="D113" s="407"/>
      <c r="E113" s="407"/>
    </row>
    <row r="114" spans="1:5" x14ac:dyDescent="0.25">
      <c r="A114" s="407"/>
      <c r="B114" s="407"/>
      <c r="C114" s="407"/>
      <c r="D114" s="407"/>
      <c r="E114" s="407"/>
    </row>
    <row r="115" spans="1:5" x14ac:dyDescent="0.25">
      <c r="A115" s="407"/>
      <c r="B115" s="407"/>
      <c r="C115" s="407"/>
      <c r="D115" s="407"/>
      <c r="E115" s="407"/>
    </row>
    <row r="116" spans="1:5" x14ac:dyDescent="0.25">
      <c r="A116" s="407"/>
      <c r="B116" s="407"/>
      <c r="C116" s="407"/>
      <c r="D116" s="407"/>
      <c r="E116" s="407"/>
    </row>
    <row r="117" spans="1:5" x14ac:dyDescent="0.25">
      <c r="A117" s="407"/>
      <c r="B117" s="407"/>
      <c r="C117" s="407"/>
      <c r="D117" s="407"/>
      <c r="E117" s="407"/>
    </row>
    <row r="118" spans="1:5" x14ac:dyDescent="0.25">
      <c r="A118" s="407"/>
      <c r="B118" s="407"/>
      <c r="C118" s="407"/>
      <c r="D118" s="407"/>
      <c r="E118" s="407"/>
    </row>
    <row r="119" spans="1:5" x14ac:dyDescent="0.25">
      <c r="A119" s="407"/>
      <c r="B119" s="407"/>
      <c r="C119" s="407"/>
      <c r="D119" s="407"/>
      <c r="E119" s="407"/>
    </row>
    <row r="120" spans="1:5" x14ac:dyDescent="0.25">
      <c r="A120" s="407"/>
      <c r="B120" s="407"/>
      <c r="C120" s="407"/>
      <c r="D120" s="407"/>
      <c r="E120" s="407"/>
    </row>
    <row r="121" spans="1:5" x14ac:dyDescent="0.25">
      <c r="A121" s="407"/>
      <c r="B121" s="407"/>
      <c r="C121" s="407"/>
      <c r="D121" s="407"/>
      <c r="E121" s="407"/>
    </row>
    <row r="122" spans="1:5" x14ac:dyDescent="0.25">
      <c r="A122" s="407"/>
      <c r="B122" s="407"/>
      <c r="C122" s="407"/>
      <c r="D122" s="407"/>
      <c r="E122" s="407"/>
    </row>
    <row r="123" spans="1:5" x14ac:dyDescent="0.25">
      <c r="A123" s="407"/>
      <c r="B123" s="407"/>
      <c r="C123" s="407"/>
      <c r="D123" s="407"/>
      <c r="E123" s="407"/>
    </row>
    <row r="124" spans="1:5" x14ac:dyDescent="0.25">
      <c r="A124" s="407"/>
      <c r="B124" s="407"/>
      <c r="C124" s="407"/>
      <c r="D124" s="407"/>
      <c r="E124" s="407"/>
    </row>
    <row r="125" spans="1:5" x14ac:dyDescent="0.25">
      <c r="A125" s="407"/>
      <c r="B125" s="407"/>
      <c r="C125" s="407"/>
      <c r="D125" s="407"/>
      <c r="E125" s="407"/>
    </row>
    <row r="126" spans="1:5" x14ac:dyDescent="0.25">
      <c r="A126" s="407"/>
      <c r="B126" s="407"/>
      <c r="C126" s="407"/>
      <c r="D126" s="407"/>
      <c r="E126" s="407"/>
    </row>
    <row r="127" spans="1:5" x14ac:dyDescent="0.25">
      <c r="A127" s="407"/>
      <c r="B127" s="407"/>
      <c r="C127" s="407"/>
      <c r="D127" s="407"/>
      <c r="E127" s="407"/>
    </row>
    <row r="128" spans="1:5" x14ac:dyDescent="0.25">
      <c r="A128" s="407"/>
      <c r="B128" s="407"/>
      <c r="C128" s="407"/>
      <c r="D128" s="407"/>
      <c r="E128" s="407"/>
    </row>
    <row r="129" spans="1:5" x14ac:dyDescent="0.25">
      <c r="A129" s="407"/>
      <c r="B129" s="407"/>
      <c r="C129" s="407"/>
      <c r="D129" s="407"/>
      <c r="E129" s="407"/>
    </row>
    <row r="130" spans="1:5" x14ac:dyDescent="0.25">
      <c r="A130" s="407"/>
      <c r="B130" s="407"/>
      <c r="C130" s="407"/>
      <c r="D130" s="407"/>
      <c r="E130" s="407"/>
    </row>
    <row r="131" spans="1:5" x14ac:dyDescent="0.25">
      <c r="A131" s="407"/>
      <c r="B131" s="407"/>
      <c r="C131" s="407"/>
      <c r="D131" s="407"/>
      <c r="E131" s="407"/>
    </row>
    <row r="132" spans="1:5" x14ac:dyDescent="0.25">
      <c r="A132" s="407"/>
      <c r="B132" s="407"/>
      <c r="C132" s="407"/>
      <c r="D132" s="407"/>
      <c r="E132" s="407"/>
    </row>
    <row r="133" spans="1:5" x14ac:dyDescent="0.25">
      <c r="A133" s="407"/>
      <c r="B133" s="407"/>
      <c r="C133" s="407"/>
      <c r="D133" s="407"/>
      <c r="E133" s="407"/>
    </row>
    <row r="134" spans="1:5" x14ac:dyDescent="0.25">
      <c r="A134" s="407"/>
      <c r="B134" s="407"/>
      <c r="C134" s="407"/>
      <c r="D134" s="407"/>
      <c r="E134" s="407"/>
    </row>
    <row r="135" spans="1:5" x14ac:dyDescent="0.25">
      <c r="A135" s="407"/>
      <c r="B135" s="407"/>
      <c r="C135" s="407"/>
      <c r="D135" s="407"/>
      <c r="E135" s="407"/>
    </row>
    <row r="136" spans="1:5" x14ac:dyDescent="0.25">
      <c r="A136" s="407"/>
      <c r="B136" s="407"/>
      <c r="C136" s="407"/>
      <c r="D136" s="407"/>
      <c r="E136" s="407"/>
    </row>
    <row r="137" spans="1:5" x14ac:dyDescent="0.25">
      <c r="A137" s="407"/>
      <c r="B137" s="407"/>
      <c r="C137" s="407"/>
      <c r="D137" s="407"/>
      <c r="E137" s="407"/>
    </row>
    <row r="138" spans="1:5" x14ac:dyDescent="0.25">
      <c r="A138" s="407"/>
      <c r="B138" s="407"/>
      <c r="C138" s="407"/>
      <c r="D138" s="407"/>
      <c r="E138" s="407"/>
    </row>
    <row r="139" spans="1:5" x14ac:dyDescent="0.25">
      <c r="A139" s="407"/>
      <c r="B139" s="407"/>
      <c r="C139" s="407"/>
      <c r="D139" s="407"/>
      <c r="E139" s="407"/>
    </row>
    <row r="140" spans="1:5" x14ac:dyDescent="0.25">
      <c r="A140" s="407"/>
      <c r="B140" s="407"/>
      <c r="C140" s="407"/>
      <c r="D140" s="407"/>
      <c r="E140" s="407"/>
    </row>
    <row r="141" spans="1:5" x14ac:dyDescent="0.25">
      <c r="A141" s="407"/>
      <c r="B141" s="407"/>
      <c r="C141" s="407"/>
      <c r="D141" s="407"/>
      <c r="E141" s="407"/>
    </row>
    <row r="142" spans="1:5" x14ac:dyDescent="0.25">
      <c r="A142" s="407"/>
      <c r="B142" s="407"/>
      <c r="C142" s="407"/>
      <c r="D142" s="407"/>
      <c r="E142" s="407"/>
    </row>
    <row r="143" spans="1:5" x14ac:dyDescent="0.25">
      <c r="A143" s="407"/>
      <c r="B143" s="407"/>
      <c r="C143" s="407"/>
      <c r="D143" s="407"/>
      <c r="E143" s="407"/>
    </row>
    <row r="144" spans="1:5" x14ac:dyDescent="0.25">
      <c r="A144" s="407"/>
      <c r="B144" s="407"/>
      <c r="C144" s="407"/>
      <c r="D144" s="407"/>
      <c r="E144" s="407"/>
    </row>
    <row r="145" spans="1:5" x14ac:dyDescent="0.25">
      <c r="A145" s="407"/>
      <c r="B145" s="407"/>
      <c r="C145" s="407"/>
      <c r="D145" s="407"/>
      <c r="E145" s="407"/>
    </row>
    <row r="146" spans="1:5" x14ac:dyDescent="0.25">
      <c r="A146" s="407"/>
      <c r="B146" s="407"/>
      <c r="C146" s="407"/>
      <c r="D146" s="407"/>
      <c r="E146" s="407"/>
    </row>
    <row r="147" spans="1:5" x14ac:dyDescent="0.25">
      <c r="A147" s="407"/>
      <c r="B147" s="407"/>
      <c r="C147" s="407"/>
      <c r="D147" s="407"/>
      <c r="E147" s="407"/>
    </row>
    <row r="148" spans="1:5" x14ac:dyDescent="0.25">
      <c r="A148" s="407"/>
      <c r="B148" s="407"/>
      <c r="C148" s="407"/>
      <c r="D148" s="407"/>
      <c r="E148" s="407"/>
    </row>
    <row r="149" spans="1:5" x14ac:dyDescent="0.25">
      <c r="A149" s="407"/>
      <c r="B149" s="407"/>
      <c r="C149" s="407"/>
      <c r="D149" s="407"/>
      <c r="E149" s="407"/>
    </row>
    <row r="150" spans="1:5" x14ac:dyDescent="0.25">
      <c r="A150" s="407"/>
      <c r="B150" s="407"/>
      <c r="C150" s="407"/>
      <c r="D150" s="407"/>
      <c r="E150" s="407"/>
    </row>
    <row r="151" spans="1:5" x14ac:dyDescent="0.25">
      <c r="A151" s="407"/>
      <c r="B151" s="407"/>
      <c r="C151" s="407"/>
      <c r="D151" s="407"/>
      <c r="E151" s="407"/>
    </row>
    <row r="152" spans="1:5" x14ac:dyDescent="0.25">
      <c r="A152" s="407"/>
      <c r="B152" s="407"/>
      <c r="C152" s="407"/>
      <c r="D152" s="407"/>
      <c r="E152" s="407"/>
    </row>
    <row r="153" spans="1:5" x14ac:dyDescent="0.25">
      <c r="A153" s="407"/>
      <c r="B153" s="407"/>
      <c r="C153" s="407"/>
      <c r="D153" s="407"/>
      <c r="E153" s="407"/>
    </row>
    <row r="154" spans="1:5" x14ac:dyDescent="0.25">
      <c r="A154" s="407"/>
      <c r="B154" s="407"/>
      <c r="C154" s="407"/>
      <c r="D154" s="407"/>
      <c r="E154" s="407"/>
    </row>
    <row r="155" spans="1:5" x14ac:dyDescent="0.25">
      <c r="A155" s="407"/>
      <c r="B155" s="407"/>
      <c r="C155" s="407"/>
      <c r="D155" s="407"/>
      <c r="E155" s="407"/>
    </row>
    <row r="156" spans="1:5" x14ac:dyDescent="0.25">
      <c r="A156" s="407"/>
      <c r="B156" s="407"/>
      <c r="C156" s="407"/>
      <c r="D156" s="407"/>
      <c r="E156" s="407"/>
    </row>
    <row r="157" spans="1:5" x14ac:dyDescent="0.25">
      <c r="A157" s="407"/>
      <c r="B157" s="407"/>
      <c r="C157" s="407"/>
      <c r="D157" s="407"/>
      <c r="E157" s="407"/>
    </row>
    <row r="158" spans="1:5" x14ac:dyDescent="0.25">
      <c r="A158" s="407"/>
      <c r="B158" s="407"/>
      <c r="C158" s="407"/>
      <c r="D158" s="407"/>
      <c r="E158" s="407"/>
    </row>
    <row r="159" spans="1:5" x14ac:dyDescent="0.25">
      <c r="A159" s="407"/>
      <c r="B159" s="407"/>
      <c r="C159" s="407"/>
      <c r="D159" s="407"/>
      <c r="E159" s="407"/>
    </row>
    <row r="160" spans="1:5" x14ac:dyDescent="0.25">
      <c r="A160" s="407"/>
      <c r="B160" s="407"/>
      <c r="C160" s="407"/>
      <c r="D160" s="407"/>
      <c r="E160" s="407"/>
    </row>
    <row r="161" spans="1:5" x14ac:dyDescent="0.25">
      <c r="A161" s="407"/>
      <c r="B161" s="407"/>
      <c r="C161" s="407"/>
      <c r="D161" s="407"/>
      <c r="E161" s="407"/>
    </row>
    <row r="162" spans="1:5" x14ac:dyDescent="0.25">
      <c r="A162" s="407"/>
      <c r="B162" s="407"/>
      <c r="C162" s="407"/>
      <c r="D162" s="407"/>
      <c r="E162" s="407"/>
    </row>
    <row r="163" spans="1:5" x14ac:dyDescent="0.25">
      <c r="A163" s="407"/>
      <c r="B163" s="407"/>
      <c r="C163" s="407"/>
      <c r="D163" s="407"/>
      <c r="E163" s="407"/>
    </row>
    <row r="164" spans="1:5" x14ac:dyDescent="0.25">
      <c r="A164" s="407"/>
      <c r="B164" s="407"/>
      <c r="C164" s="407"/>
      <c r="D164" s="407"/>
      <c r="E164" s="407"/>
    </row>
    <row r="165" spans="1:5" x14ac:dyDescent="0.25">
      <c r="A165" s="407"/>
      <c r="B165" s="407"/>
      <c r="C165" s="407"/>
      <c r="D165" s="407"/>
      <c r="E165" s="407"/>
    </row>
    <row r="166" spans="1:5" x14ac:dyDescent="0.25">
      <c r="A166" s="407"/>
      <c r="B166" s="407"/>
      <c r="C166" s="407"/>
      <c r="D166" s="407"/>
      <c r="E166" s="407"/>
    </row>
    <row r="167" spans="1:5" x14ac:dyDescent="0.25">
      <c r="A167" s="407"/>
      <c r="B167" s="407"/>
      <c r="C167" s="407"/>
      <c r="D167" s="407"/>
      <c r="E167" s="407"/>
    </row>
    <row r="168" spans="1:5" x14ac:dyDescent="0.25">
      <c r="A168" s="407"/>
      <c r="B168" s="407"/>
      <c r="C168" s="407"/>
      <c r="D168" s="407"/>
      <c r="E168" s="407"/>
    </row>
    <row r="169" spans="1:5" x14ac:dyDescent="0.25">
      <c r="A169" s="407"/>
      <c r="B169" s="407"/>
      <c r="C169" s="407"/>
      <c r="D169" s="407"/>
      <c r="E169" s="407"/>
    </row>
    <row r="170" spans="1:5" x14ac:dyDescent="0.25">
      <c r="A170" s="407"/>
      <c r="B170" s="407"/>
      <c r="C170" s="407"/>
      <c r="D170" s="407"/>
      <c r="E170" s="407"/>
    </row>
    <row r="171" spans="1:5" x14ac:dyDescent="0.25">
      <c r="A171" s="407"/>
      <c r="B171" s="407"/>
      <c r="C171" s="407"/>
      <c r="D171" s="407"/>
      <c r="E171" s="407"/>
    </row>
    <row r="172" spans="1:5" x14ac:dyDescent="0.25">
      <c r="A172" s="407"/>
      <c r="B172" s="407"/>
      <c r="C172" s="407"/>
      <c r="D172" s="407"/>
      <c r="E172" s="407"/>
    </row>
    <row r="173" spans="1:5" x14ac:dyDescent="0.25">
      <c r="A173" s="407"/>
      <c r="B173" s="407"/>
      <c r="C173" s="407"/>
      <c r="D173" s="407"/>
      <c r="E173" s="407"/>
    </row>
    <row r="174" spans="1:5" x14ac:dyDescent="0.25">
      <c r="A174" s="407"/>
      <c r="B174" s="407"/>
      <c r="C174" s="407"/>
      <c r="D174" s="407"/>
      <c r="E174" s="407"/>
    </row>
    <row r="175" spans="1:5" x14ac:dyDescent="0.25">
      <c r="A175" s="407"/>
      <c r="B175" s="407"/>
      <c r="C175" s="407"/>
      <c r="D175" s="407"/>
      <c r="E175" s="407"/>
    </row>
    <row r="176" spans="1:5" x14ac:dyDescent="0.25">
      <c r="A176" s="407"/>
      <c r="B176" s="407"/>
      <c r="C176" s="407"/>
      <c r="D176" s="407"/>
      <c r="E176" s="407"/>
    </row>
    <row r="177" spans="1:5" x14ac:dyDescent="0.25">
      <c r="A177" s="407"/>
      <c r="B177" s="407"/>
      <c r="C177" s="407"/>
      <c r="D177" s="407"/>
      <c r="E177" s="407"/>
    </row>
    <row r="178" spans="1:5" x14ac:dyDescent="0.25">
      <c r="A178" s="407"/>
      <c r="B178" s="407"/>
      <c r="C178" s="407"/>
      <c r="D178" s="407"/>
      <c r="E178" s="407"/>
    </row>
    <row r="179" spans="1:5" x14ac:dyDescent="0.25">
      <c r="A179" s="407"/>
      <c r="B179" s="407"/>
      <c r="C179" s="407"/>
      <c r="D179" s="407"/>
      <c r="E179" s="407"/>
    </row>
    <row r="180" spans="1:5" x14ac:dyDescent="0.25">
      <c r="A180" s="407"/>
      <c r="B180" s="407"/>
      <c r="C180" s="407"/>
      <c r="D180" s="407"/>
      <c r="E180" s="407"/>
    </row>
    <row r="181" spans="1:5" x14ac:dyDescent="0.25">
      <c r="A181" s="407"/>
      <c r="B181" s="407"/>
      <c r="C181" s="407"/>
      <c r="D181" s="407"/>
      <c r="E181" s="407"/>
    </row>
    <row r="182" spans="1:5" x14ac:dyDescent="0.25">
      <c r="A182" s="407"/>
      <c r="B182" s="407"/>
      <c r="C182" s="407"/>
      <c r="D182" s="407"/>
      <c r="E182" s="407"/>
    </row>
    <row r="183" spans="1:5" x14ac:dyDescent="0.25">
      <c r="A183" s="407"/>
      <c r="B183" s="407"/>
      <c r="C183" s="407"/>
      <c r="D183" s="407"/>
      <c r="E183" s="407"/>
    </row>
    <row r="184" spans="1:5" x14ac:dyDescent="0.25">
      <c r="A184" s="407"/>
      <c r="B184" s="407"/>
      <c r="C184" s="407"/>
      <c r="D184" s="407"/>
      <c r="E184" s="407"/>
    </row>
    <row r="185" spans="1:5" x14ac:dyDescent="0.25">
      <c r="A185" s="407"/>
      <c r="B185" s="407"/>
      <c r="C185" s="407"/>
      <c r="D185" s="407"/>
      <c r="E185" s="407"/>
    </row>
    <row r="186" spans="1:5" x14ac:dyDescent="0.25">
      <c r="A186" s="407"/>
      <c r="B186" s="407"/>
      <c r="C186" s="407"/>
      <c r="D186" s="407"/>
      <c r="E186" s="407"/>
    </row>
    <row r="187" spans="1:5" x14ac:dyDescent="0.25">
      <c r="A187" s="407"/>
      <c r="B187" s="407"/>
      <c r="C187" s="407"/>
      <c r="D187" s="407"/>
      <c r="E187" s="407"/>
    </row>
    <row r="188" spans="1:5" x14ac:dyDescent="0.25">
      <c r="A188" s="407"/>
      <c r="B188" s="407"/>
      <c r="C188" s="407"/>
      <c r="D188" s="407"/>
      <c r="E188" s="407"/>
    </row>
    <row r="189" spans="1:5" x14ac:dyDescent="0.25">
      <c r="A189" s="407"/>
      <c r="B189" s="407"/>
      <c r="C189" s="407"/>
      <c r="D189" s="407"/>
      <c r="E189" s="407"/>
    </row>
    <row r="190" spans="1:5" x14ac:dyDescent="0.25">
      <c r="A190" s="407"/>
      <c r="B190" s="407"/>
      <c r="C190" s="407"/>
      <c r="D190" s="407"/>
      <c r="E190" s="407"/>
    </row>
    <row r="191" spans="1:5" x14ac:dyDescent="0.25">
      <c r="A191" s="407"/>
      <c r="B191" s="407"/>
      <c r="C191" s="407"/>
      <c r="D191" s="407"/>
      <c r="E191" s="407"/>
    </row>
    <row r="192" spans="1:5" x14ac:dyDescent="0.25">
      <c r="A192" s="407"/>
      <c r="B192" s="407"/>
      <c r="C192" s="407"/>
      <c r="D192" s="407"/>
      <c r="E192" s="407"/>
    </row>
    <row r="193" spans="1:5" x14ac:dyDescent="0.25">
      <c r="A193" s="407"/>
      <c r="B193" s="407"/>
      <c r="C193" s="407"/>
      <c r="D193" s="407"/>
      <c r="E193" s="407"/>
    </row>
    <row r="194" spans="1:5" x14ac:dyDescent="0.25">
      <c r="A194" s="407"/>
      <c r="B194" s="407"/>
      <c r="C194" s="407"/>
      <c r="D194" s="407"/>
      <c r="E194" s="407"/>
    </row>
    <row r="195" spans="1:5" x14ac:dyDescent="0.25">
      <c r="A195" s="407"/>
      <c r="B195" s="407"/>
      <c r="C195" s="407"/>
      <c r="D195" s="407"/>
      <c r="E195" s="407"/>
    </row>
    <row r="196" spans="1:5" x14ac:dyDescent="0.25">
      <c r="A196" s="407"/>
      <c r="B196" s="407"/>
      <c r="C196" s="407"/>
      <c r="D196" s="407"/>
      <c r="E196" s="407"/>
    </row>
    <row r="197" spans="1:5" x14ac:dyDescent="0.25">
      <c r="A197" s="407"/>
      <c r="B197" s="407"/>
      <c r="C197" s="407"/>
      <c r="D197" s="407"/>
      <c r="E197" s="407"/>
    </row>
    <row r="198" spans="1:5" x14ac:dyDescent="0.25">
      <c r="A198" s="407"/>
      <c r="B198" s="407"/>
      <c r="C198" s="407"/>
      <c r="D198" s="407"/>
      <c r="E198" s="407"/>
    </row>
    <row r="199" spans="1:5" x14ac:dyDescent="0.25">
      <c r="A199" s="407"/>
      <c r="B199" s="407"/>
      <c r="C199" s="407"/>
      <c r="D199" s="407"/>
      <c r="E199" s="407"/>
    </row>
    <row r="200" spans="1:5" x14ac:dyDescent="0.25">
      <c r="A200" s="407"/>
      <c r="B200" s="407"/>
      <c r="C200" s="407"/>
      <c r="D200" s="407"/>
      <c r="E200" s="407"/>
    </row>
    <row r="201" spans="1:5" x14ac:dyDescent="0.25">
      <c r="A201" s="407"/>
      <c r="B201" s="407"/>
      <c r="C201" s="407"/>
      <c r="D201" s="407"/>
      <c r="E201" s="407"/>
    </row>
    <row r="202" spans="1:5" x14ac:dyDescent="0.25">
      <c r="A202" s="407"/>
      <c r="B202" s="407"/>
      <c r="C202" s="407"/>
      <c r="D202" s="407"/>
      <c r="E202" s="407"/>
    </row>
    <row r="203" spans="1:5" x14ac:dyDescent="0.25">
      <c r="A203" s="407"/>
      <c r="B203" s="407"/>
      <c r="C203" s="407"/>
      <c r="D203" s="407"/>
      <c r="E203" s="407"/>
    </row>
    <row r="204" spans="1:5" x14ac:dyDescent="0.25">
      <c r="A204" s="407"/>
      <c r="B204" s="407"/>
      <c r="C204" s="407"/>
      <c r="D204" s="407"/>
      <c r="E204" s="407"/>
    </row>
    <row r="205" spans="1:5" x14ac:dyDescent="0.25">
      <c r="A205" s="407"/>
      <c r="B205" s="407"/>
      <c r="C205" s="407"/>
      <c r="D205" s="407"/>
      <c r="E205" s="407"/>
    </row>
    <row r="206" spans="1:5" x14ac:dyDescent="0.25">
      <c r="A206" s="407"/>
      <c r="B206" s="407"/>
      <c r="C206" s="407"/>
      <c r="D206" s="407"/>
      <c r="E206" s="407"/>
    </row>
    <row r="207" spans="1:5" x14ac:dyDescent="0.25">
      <c r="A207" s="407"/>
      <c r="B207" s="407"/>
      <c r="C207" s="407"/>
      <c r="D207" s="407"/>
      <c r="E207" s="407"/>
    </row>
    <row r="208" spans="1:5" x14ac:dyDescent="0.25">
      <c r="A208" s="407"/>
      <c r="B208" s="407"/>
      <c r="C208" s="407"/>
      <c r="D208" s="407"/>
      <c r="E208" s="407"/>
    </row>
    <row r="209" spans="1:5" x14ac:dyDescent="0.25">
      <c r="A209" s="407"/>
      <c r="B209" s="407"/>
      <c r="C209" s="407"/>
      <c r="D209" s="407"/>
      <c r="E209" s="407"/>
    </row>
    <row r="210" spans="1:5" x14ac:dyDescent="0.25">
      <c r="A210" s="407"/>
      <c r="B210" s="407"/>
      <c r="C210" s="407"/>
      <c r="D210" s="407"/>
      <c r="E210" s="407"/>
    </row>
    <row r="211" spans="1:5" x14ac:dyDescent="0.25">
      <c r="A211" s="407"/>
      <c r="B211" s="407"/>
      <c r="C211" s="407"/>
      <c r="D211" s="407"/>
      <c r="E211" s="407"/>
    </row>
    <row r="212" spans="1:5" x14ac:dyDescent="0.25">
      <c r="A212" s="407"/>
      <c r="B212" s="407"/>
      <c r="C212" s="407"/>
      <c r="D212" s="407"/>
      <c r="E212" s="407"/>
    </row>
    <row r="213" spans="1:5" x14ac:dyDescent="0.25">
      <c r="A213" s="407"/>
      <c r="B213" s="407"/>
      <c r="C213" s="407"/>
      <c r="D213" s="407"/>
      <c r="E213" s="407"/>
    </row>
    <row r="214" spans="1:5" x14ac:dyDescent="0.25">
      <c r="A214" s="407"/>
      <c r="B214" s="407"/>
      <c r="C214" s="407"/>
      <c r="D214" s="407"/>
      <c r="E214" s="407"/>
    </row>
    <row r="215" spans="1:5" x14ac:dyDescent="0.25">
      <c r="A215" s="407"/>
      <c r="B215" s="407"/>
      <c r="C215" s="407"/>
      <c r="D215" s="407"/>
      <c r="E215" s="407"/>
    </row>
    <row r="216" spans="1:5" x14ac:dyDescent="0.25">
      <c r="A216" s="407"/>
      <c r="B216" s="407"/>
      <c r="C216" s="407"/>
      <c r="D216" s="407"/>
      <c r="E216" s="407"/>
    </row>
    <row r="217" spans="1:5" x14ac:dyDescent="0.25">
      <c r="A217" s="407"/>
      <c r="B217" s="407"/>
      <c r="C217" s="407"/>
      <c r="D217" s="407"/>
      <c r="E217" s="407"/>
    </row>
    <row r="218" spans="1:5" x14ac:dyDescent="0.25">
      <c r="A218" s="407"/>
      <c r="B218" s="407"/>
      <c r="C218" s="407"/>
      <c r="D218" s="407"/>
      <c r="E218" s="407"/>
    </row>
    <row r="219" spans="1:5" x14ac:dyDescent="0.25">
      <c r="A219" s="407"/>
      <c r="B219" s="407"/>
      <c r="C219" s="407"/>
      <c r="D219" s="407"/>
      <c r="E219" s="407"/>
    </row>
    <row r="220" spans="1:5" x14ac:dyDescent="0.25">
      <c r="A220" s="407"/>
      <c r="B220" s="407"/>
      <c r="C220" s="407"/>
      <c r="D220" s="407"/>
      <c r="E220" s="407"/>
    </row>
    <row r="221" spans="1:5" x14ac:dyDescent="0.25">
      <c r="A221" s="407"/>
      <c r="B221" s="407"/>
      <c r="C221" s="407"/>
      <c r="D221" s="407"/>
      <c r="E221" s="407"/>
    </row>
    <row r="222" spans="1:5" x14ac:dyDescent="0.25">
      <c r="A222" s="407"/>
      <c r="B222" s="407"/>
      <c r="C222" s="407"/>
      <c r="D222" s="407"/>
      <c r="E222" s="407"/>
    </row>
    <row r="223" spans="1:5" x14ac:dyDescent="0.25">
      <c r="A223" s="407"/>
      <c r="B223" s="407"/>
      <c r="C223" s="407"/>
      <c r="D223" s="407"/>
      <c r="E223" s="407"/>
    </row>
    <row r="224" spans="1:5" x14ac:dyDescent="0.25">
      <c r="A224" s="407"/>
      <c r="B224" s="407"/>
      <c r="C224" s="407"/>
      <c r="D224" s="407"/>
      <c r="E224" s="407"/>
    </row>
    <row r="225" spans="1:5" x14ac:dyDescent="0.25">
      <c r="A225" s="407"/>
      <c r="B225" s="407"/>
      <c r="C225" s="407"/>
      <c r="D225" s="407"/>
      <c r="E225" s="407"/>
    </row>
    <row r="226" spans="1:5" x14ac:dyDescent="0.25">
      <c r="A226" s="407"/>
      <c r="B226" s="407"/>
      <c r="C226" s="407"/>
      <c r="D226" s="407"/>
      <c r="E226" s="407"/>
    </row>
    <row r="227" spans="1:5" x14ac:dyDescent="0.25">
      <c r="A227" s="407"/>
      <c r="B227" s="407"/>
      <c r="C227" s="407"/>
      <c r="D227" s="407"/>
      <c r="E227" s="407"/>
    </row>
    <row r="228" spans="1:5" x14ac:dyDescent="0.25">
      <c r="A228" s="407"/>
      <c r="B228" s="407"/>
      <c r="C228" s="407"/>
      <c r="D228" s="407"/>
      <c r="E228" s="407"/>
    </row>
    <row r="229" spans="1:5" x14ac:dyDescent="0.25">
      <c r="A229" s="407"/>
      <c r="B229" s="407"/>
      <c r="C229" s="407"/>
      <c r="D229" s="407"/>
      <c r="E229" s="407"/>
    </row>
    <row r="230" spans="1:5" x14ac:dyDescent="0.25">
      <c r="A230" s="407"/>
      <c r="B230" s="407"/>
      <c r="C230" s="407"/>
      <c r="D230" s="407"/>
      <c r="E230" s="407"/>
    </row>
    <row r="231" spans="1:5" x14ac:dyDescent="0.25">
      <c r="A231" s="407"/>
      <c r="B231" s="407"/>
      <c r="C231" s="407"/>
      <c r="D231" s="407"/>
      <c r="E231" s="407"/>
    </row>
    <row r="232" spans="1:5" x14ac:dyDescent="0.25">
      <c r="A232" s="407"/>
      <c r="B232" s="407"/>
      <c r="C232" s="407"/>
      <c r="D232" s="407"/>
      <c r="E232" s="407"/>
    </row>
    <row r="233" spans="1:5" x14ac:dyDescent="0.25">
      <c r="A233" s="407"/>
      <c r="B233" s="407"/>
      <c r="C233" s="407"/>
      <c r="D233" s="407"/>
      <c r="E233" s="407"/>
    </row>
    <row r="234" spans="1:5" x14ac:dyDescent="0.25">
      <c r="A234" s="407"/>
      <c r="B234" s="407"/>
      <c r="C234" s="407"/>
      <c r="D234" s="407"/>
      <c r="E234" s="407"/>
    </row>
    <row r="235" spans="1:5" x14ac:dyDescent="0.25">
      <c r="A235" s="407"/>
      <c r="B235" s="407"/>
      <c r="C235" s="407"/>
      <c r="D235" s="407"/>
      <c r="E235" s="407"/>
    </row>
    <row r="236" spans="1:5" x14ac:dyDescent="0.25">
      <c r="A236" s="407"/>
      <c r="B236" s="407"/>
      <c r="C236" s="407"/>
      <c r="D236" s="407"/>
      <c r="E236" s="407"/>
    </row>
    <row r="237" spans="1:5" x14ac:dyDescent="0.25">
      <c r="A237" s="407"/>
      <c r="B237" s="407"/>
      <c r="C237" s="407"/>
      <c r="D237" s="407"/>
      <c r="E237" s="407"/>
    </row>
    <row r="238" spans="1:5" x14ac:dyDescent="0.25">
      <c r="A238" s="407"/>
      <c r="B238" s="407"/>
      <c r="C238" s="407"/>
      <c r="D238" s="407"/>
      <c r="E238" s="407"/>
    </row>
    <row r="239" spans="1:5" x14ac:dyDescent="0.25">
      <c r="A239" s="407"/>
      <c r="B239" s="407"/>
      <c r="C239" s="407"/>
      <c r="D239" s="407"/>
      <c r="E239" s="407"/>
    </row>
    <row r="240" spans="1:5" x14ac:dyDescent="0.25">
      <c r="A240" s="407"/>
      <c r="B240" s="407"/>
      <c r="C240" s="407"/>
      <c r="D240" s="407"/>
      <c r="E240" s="407"/>
    </row>
    <row r="241" spans="1:5" x14ac:dyDescent="0.25">
      <c r="A241" s="407"/>
      <c r="B241" s="407"/>
      <c r="C241" s="407"/>
      <c r="D241" s="407"/>
      <c r="E241" s="407"/>
    </row>
    <row r="242" spans="1:5" x14ac:dyDescent="0.25">
      <c r="A242" s="407"/>
      <c r="B242" s="407"/>
      <c r="C242" s="407"/>
      <c r="D242" s="407"/>
      <c r="E242" s="407"/>
    </row>
    <row r="243" spans="1:5" x14ac:dyDescent="0.25">
      <c r="A243" s="407"/>
      <c r="B243" s="407"/>
      <c r="C243" s="407"/>
      <c r="D243" s="407"/>
      <c r="E243" s="407"/>
    </row>
    <row r="244" spans="1:5" x14ac:dyDescent="0.25">
      <c r="A244" s="407"/>
      <c r="B244" s="407"/>
      <c r="C244" s="407"/>
      <c r="D244" s="407"/>
      <c r="E244" s="407"/>
    </row>
    <row r="245" spans="1:5" x14ac:dyDescent="0.25">
      <c r="A245" s="407"/>
      <c r="B245" s="407"/>
      <c r="C245" s="407"/>
      <c r="D245" s="407"/>
      <c r="E245" s="407"/>
    </row>
    <row r="246" spans="1:5" x14ac:dyDescent="0.25">
      <c r="A246" s="407"/>
      <c r="B246" s="407"/>
      <c r="C246" s="407"/>
      <c r="D246" s="407"/>
      <c r="E246" s="407"/>
    </row>
    <row r="247" spans="1:5" x14ac:dyDescent="0.25">
      <c r="A247" s="407"/>
      <c r="B247" s="407"/>
      <c r="C247" s="407"/>
      <c r="D247" s="407"/>
      <c r="E247" s="407"/>
    </row>
    <row r="248" spans="1:5" x14ac:dyDescent="0.25">
      <c r="A248" s="407"/>
      <c r="B248" s="407"/>
      <c r="C248" s="407"/>
      <c r="D248" s="407"/>
      <c r="E248" s="407"/>
    </row>
    <row r="249" spans="1:5" x14ac:dyDescent="0.25">
      <c r="A249" s="407"/>
      <c r="B249" s="407"/>
      <c r="C249" s="407"/>
      <c r="D249" s="407"/>
      <c r="E249" s="407"/>
    </row>
    <row r="250" spans="1:5" x14ac:dyDescent="0.25">
      <c r="A250" s="407"/>
      <c r="B250" s="407"/>
      <c r="C250" s="407"/>
      <c r="D250" s="407"/>
      <c r="E250" s="407"/>
    </row>
    <row r="251" spans="1:5" x14ac:dyDescent="0.25">
      <c r="A251" s="407"/>
      <c r="B251" s="407"/>
      <c r="C251" s="407"/>
      <c r="D251" s="407"/>
      <c r="E251" s="407"/>
    </row>
    <row r="252" spans="1:5" x14ac:dyDescent="0.25">
      <c r="A252" s="407"/>
      <c r="B252" s="407"/>
      <c r="C252" s="407"/>
      <c r="D252" s="407"/>
      <c r="E252" s="407"/>
    </row>
    <row r="253" spans="1:5" x14ac:dyDescent="0.25">
      <c r="A253" s="407"/>
      <c r="B253" s="407"/>
      <c r="C253" s="407"/>
      <c r="D253" s="407"/>
      <c r="E253" s="407"/>
    </row>
    <row r="254" spans="1:5" x14ac:dyDescent="0.25">
      <c r="A254" s="407"/>
      <c r="B254" s="407"/>
      <c r="C254" s="407"/>
      <c r="D254" s="407"/>
      <c r="E254" s="407"/>
    </row>
    <row r="255" spans="1:5" x14ac:dyDescent="0.25">
      <c r="A255" s="407"/>
      <c r="B255" s="407"/>
      <c r="C255" s="407"/>
      <c r="D255" s="407"/>
      <c r="E255" s="407"/>
    </row>
    <row r="256" spans="1:5" x14ac:dyDescent="0.25">
      <c r="A256" s="407"/>
      <c r="B256" s="407"/>
      <c r="C256" s="407"/>
      <c r="D256" s="407"/>
      <c r="E256" s="407"/>
    </row>
    <row r="257" spans="1:5" x14ac:dyDescent="0.25">
      <c r="A257" s="407"/>
      <c r="B257" s="407"/>
      <c r="C257" s="407"/>
      <c r="D257" s="407"/>
      <c r="E257" s="407"/>
    </row>
    <row r="258" spans="1:5" x14ac:dyDescent="0.25">
      <c r="A258" s="407"/>
      <c r="B258" s="407"/>
      <c r="C258" s="407"/>
      <c r="D258" s="407"/>
      <c r="E258" s="407"/>
    </row>
    <row r="259" spans="1:5" x14ac:dyDescent="0.25">
      <c r="A259" s="407"/>
      <c r="B259" s="407"/>
      <c r="C259" s="407"/>
      <c r="D259" s="407"/>
      <c r="E259" s="407"/>
    </row>
    <row r="260" spans="1:5" x14ac:dyDescent="0.25">
      <c r="A260" s="407"/>
      <c r="B260" s="407"/>
      <c r="C260" s="407"/>
      <c r="D260" s="407"/>
      <c r="E260" s="407"/>
    </row>
    <row r="261" spans="1:5" x14ac:dyDescent="0.25">
      <c r="A261" s="407"/>
      <c r="B261" s="407"/>
      <c r="C261" s="407"/>
      <c r="D261" s="407"/>
      <c r="E261" s="407"/>
    </row>
    <row r="262" spans="1:5" x14ac:dyDescent="0.25">
      <c r="A262" s="407"/>
      <c r="B262" s="407"/>
      <c r="C262" s="407"/>
      <c r="D262" s="407"/>
      <c r="E262" s="407"/>
    </row>
    <row r="263" spans="1:5" x14ac:dyDescent="0.25">
      <c r="A263" s="407"/>
      <c r="B263" s="407"/>
      <c r="C263" s="407"/>
      <c r="D263" s="407"/>
      <c r="E263" s="407"/>
    </row>
    <row r="264" spans="1:5" x14ac:dyDescent="0.25">
      <c r="A264" s="407"/>
      <c r="B264" s="407"/>
      <c r="C264" s="407"/>
      <c r="D264" s="407"/>
      <c r="E264" s="407"/>
    </row>
    <row r="265" spans="1:5" x14ac:dyDescent="0.25">
      <c r="A265" s="407"/>
      <c r="B265" s="407"/>
      <c r="C265" s="407"/>
      <c r="D265" s="407"/>
      <c r="E265" s="407"/>
    </row>
    <row r="266" spans="1:5" x14ac:dyDescent="0.25">
      <c r="A266" s="407"/>
      <c r="B266" s="407"/>
      <c r="C266" s="407"/>
      <c r="D266" s="407"/>
      <c r="E266" s="407"/>
    </row>
    <row r="267" spans="1:5" x14ac:dyDescent="0.25">
      <c r="A267" s="407"/>
      <c r="B267" s="407"/>
      <c r="C267" s="407"/>
      <c r="D267" s="407"/>
      <c r="E267" s="407"/>
    </row>
    <row r="268" spans="1:5" x14ac:dyDescent="0.25">
      <c r="A268" s="407"/>
    </row>
    <row r="269" spans="1:5" x14ac:dyDescent="0.25">
      <c r="A269" s="407"/>
    </row>
    <row r="270" spans="1:5" x14ac:dyDescent="0.25">
      <c r="A270" s="407"/>
    </row>
    <row r="271" spans="1:5" x14ac:dyDescent="0.25">
      <c r="A271" s="407"/>
    </row>
    <row r="272" spans="1:5" x14ac:dyDescent="0.25">
      <c r="A272" s="407"/>
    </row>
    <row r="273" spans="1:1" x14ac:dyDescent="0.25">
      <c r="A273" s="407"/>
    </row>
    <row r="274" spans="1:1" x14ac:dyDescent="0.25">
      <c r="A274" s="407"/>
    </row>
  </sheetData>
  <sheetProtection selectLockedCells="1"/>
  <mergeCells count="27">
    <mergeCell ref="J12:L13"/>
    <mergeCell ref="C14:F15"/>
    <mergeCell ref="J6:M7"/>
    <mergeCell ref="J9:M10"/>
    <mergeCell ref="H6:I7"/>
    <mergeCell ref="C9:D10"/>
    <mergeCell ref="E9:G10"/>
    <mergeCell ref="H9:I10"/>
    <mergeCell ref="C12:D13"/>
    <mergeCell ref="E12:G13"/>
    <mergeCell ref="H12:I13"/>
    <mergeCell ref="C3:L4"/>
    <mergeCell ref="C27:F28"/>
    <mergeCell ref="E29:G30"/>
    <mergeCell ref="H29:K30"/>
    <mergeCell ref="C22:D23"/>
    <mergeCell ref="E22:G23"/>
    <mergeCell ref="H22:I23"/>
    <mergeCell ref="J22:L23"/>
    <mergeCell ref="C25:D26"/>
    <mergeCell ref="E25:G26"/>
    <mergeCell ref="H25:I26"/>
    <mergeCell ref="J25:L26"/>
    <mergeCell ref="E16:G17"/>
    <mergeCell ref="H16:J17"/>
    <mergeCell ref="C6:D7"/>
    <mergeCell ref="E6:G7"/>
  </mergeCells>
  <printOptions horizontalCentered="1"/>
  <pageMargins left="0.25" right="0.25" top="0.75" bottom="0.25" header="0.3" footer="0"/>
  <pageSetup orientation="landscape" r:id="rId1"/>
  <headerFooter>
    <oddHeader>&amp;C&amp;"-,Bold"&amp;18Step Increase / Vacation Anniversary Date Calculator</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7" tint="-0.249977111117893"/>
  </sheetPr>
  <dimension ref="A1:Z65"/>
  <sheetViews>
    <sheetView showGridLines="0" zoomScaleNormal="100" zoomScaleSheetLayoutView="85" zoomScalePageLayoutView="90" workbookViewId="0">
      <selection activeCell="F4" sqref="F4:G4"/>
    </sheetView>
  </sheetViews>
  <sheetFormatPr defaultRowHeight="15" x14ac:dyDescent="0.25"/>
  <cols>
    <col min="1" max="1" width="2.7109375" style="6" customWidth="1"/>
    <col min="2" max="2" width="10.7109375" style="6" customWidth="1"/>
    <col min="3" max="3" width="2.7109375" style="6" customWidth="1"/>
    <col min="4" max="4" width="10.7109375" style="6" customWidth="1"/>
    <col min="5" max="5" width="8.7109375" style="6" customWidth="1"/>
    <col min="6" max="6" width="9.7109375" style="6" customWidth="1"/>
    <col min="7" max="7" width="8.7109375" style="6" customWidth="1"/>
    <col min="8" max="8" width="10.7109375" style="6" customWidth="1"/>
    <col min="9" max="9" width="8.7109375" style="6" customWidth="1"/>
    <col min="10" max="10" width="10.7109375" style="6" customWidth="1"/>
    <col min="11" max="11" width="8.7109375" style="6" customWidth="1"/>
    <col min="12" max="12" width="9.7109375" style="6" customWidth="1"/>
    <col min="13" max="13" width="8.7109375" style="6" customWidth="1"/>
    <col min="14" max="14" width="10.7109375" style="6" customWidth="1"/>
    <col min="15" max="16" width="2.7109375" style="6" customWidth="1"/>
    <col min="17" max="20" width="9.140625" style="6"/>
    <col min="21" max="21" width="10.7109375" style="6" customWidth="1"/>
    <col min="22" max="22" width="5.7109375" style="6" customWidth="1"/>
    <col min="23" max="23" width="10.7109375" style="6" customWidth="1"/>
    <col min="24" max="24" width="5.7109375" style="6" customWidth="1"/>
    <col min="25" max="25" width="10.7109375" style="6" customWidth="1"/>
    <col min="26" max="16384" width="9.140625" style="6"/>
  </cols>
  <sheetData>
    <row r="1" spans="1:26" x14ac:dyDescent="0.25">
      <c r="A1" s="239"/>
      <c r="B1" s="240"/>
      <c r="C1" s="240"/>
      <c r="D1" s="240"/>
      <c r="E1" s="240"/>
      <c r="F1" s="240"/>
      <c r="G1" s="240"/>
      <c r="H1" s="240"/>
      <c r="I1" s="240"/>
      <c r="J1" s="240"/>
      <c r="K1" s="240"/>
      <c r="L1" s="240"/>
      <c r="M1" s="240"/>
      <c r="N1" s="240"/>
      <c r="O1" s="241"/>
      <c r="P1" s="242"/>
      <c r="Q1" s="243"/>
      <c r="R1" s="244"/>
      <c r="S1" s="244"/>
      <c r="T1" s="244"/>
      <c r="U1" s="244"/>
      <c r="V1" s="244"/>
      <c r="W1" s="244"/>
      <c r="X1" s="244"/>
      <c r="Y1" s="244"/>
      <c r="Z1" s="245"/>
    </row>
    <row r="2" spans="1:26" x14ac:dyDescent="0.25">
      <c r="A2" s="246"/>
      <c r="B2" s="242"/>
      <c r="C2" s="242"/>
      <c r="D2" s="247" t="s">
        <v>136</v>
      </c>
      <c r="E2" s="600"/>
      <c r="F2" s="600"/>
      <c r="G2" s="600"/>
      <c r="H2" s="248"/>
      <c r="I2" s="601" t="s">
        <v>137</v>
      </c>
      <c r="J2" s="601"/>
      <c r="K2" s="601"/>
      <c r="L2" s="249"/>
      <c r="M2" s="250" t="s">
        <v>138</v>
      </c>
      <c r="N2" s="250"/>
      <c r="O2" s="251"/>
      <c r="P2" s="250"/>
      <c r="Q2" s="252"/>
      <c r="R2" s="126"/>
      <c r="S2" s="126"/>
      <c r="T2" s="126"/>
      <c r="U2" s="253" t="s">
        <v>139</v>
      </c>
      <c r="V2" s="254"/>
      <c r="W2" s="253" t="s">
        <v>140</v>
      </c>
      <c r="X2" s="123"/>
      <c r="Y2" s="132" t="s">
        <v>141</v>
      </c>
      <c r="Z2" s="255"/>
    </row>
    <row r="3" spans="1:26" x14ac:dyDescent="0.25">
      <c r="A3" s="246"/>
      <c r="B3" s="242"/>
      <c r="C3" s="242"/>
      <c r="D3" s="242"/>
      <c r="H3" s="248"/>
      <c r="I3" s="601"/>
      <c r="J3" s="601"/>
      <c r="K3" s="601"/>
      <c r="L3" s="256" t="s">
        <v>142</v>
      </c>
      <c r="M3" s="250"/>
      <c r="N3" s="250"/>
      <c r="O3" s="251"/>
      <c r="P3" s="250"/>
      <c r="Q3" s="252"/>
      <c r="R3" s="126"/>
      <c r="S3" s="126"/>
      <c r="T3" s="257" t="s">
        <v>135</v>
      </c>
      <c r="U3" s="258">
        <f>F4</f>
        <v>1500</v>
      </c>
      <c r="V3" s="259"/>
      <c r="W3" s="258">
        <f>F4</f>
        <v>1500</v>
      </c>
      <c r="X3" s="123"/>
      <c r="Y3" s="258">
        <f>F5</f>
        <v>0</v>
      </c>
      <c r="Z3" s="255"/>
    </row>
    <row r="4" spans="1:26" x14ac:dyDescent="0.25">
      <c r="A4" s="246"/>
      <c r="B4" s="242"/>
      <c r="C4" s="242"/>
      <c r="D4" s="242"/>
      <c r="E4" s="247" t="s">
        <v>143</v>
      </c>
      <c r="F4" s="602">
        <v>1500</v>
      </c>
      <c r="G4" s="602"/>
      <c r="H4" s="242"/>
      <c r="I4" s="242"/>
      <c r="J4" s="242"/>
      <c r="K4" s="242"/>
      <c r="L4" s="247"/>
      <c r="M4" s="250"/>
      <c r="N4" s="250"/>
      <c r="O4" s="260"/>
      <c r="P4" s="242"/>
      <c r="Q4" s="252"/>
      <c r="R4" s="126"/>
      <c r="S4" s="126"/>
      <c r="T4" s="257" t="s">
        <v>144</v>
      </c>
      <c r="U4" s="261">
        <f>U3/80</f>
        <v>18.75</v>
      </c>
      <c r="V4" s="259"/>
      <c r="W4" s="261">
        <f>W3/80</f>
        <v>18.75</v>
      </c>
      <c r="X4" s="123"/>
      <c r="Y4" s="261">
        <f>Y3/80</f>
        <v>0</v>
      </c>
      <c r="Z4" s="255"/>
    </row>
    <row r="5" spans="1:26" x14ac:dyDescent="0.25">
      <c r="A5" s="246"/>
      <c r="B5" s="242"/>
      <c r="C5" s="242"/>
      <c r="D5" s="262"/>
      <c r="E5" s="247" t="s">
        <v>145</v>
      </c>
      <c r="F5" s="603"/>
      <c r="G5" s="604"/>
      <c r="H5" s="242"/>
      <c r="I5" s="242"/>
      <c r="J5" s="242"/>
      <c r="K5" s="247" t="s">
        <v>146</v>
      </c>
      <c r="L5" s="249"/>
      <c r="M5" s="242"/>
      <c r="N5" s="242"/>
      <c r="O5" s="260"/>
      <c r="P5" s="242"/>
      <c r="Q5" s="252"/>
      <c r="R5" s="126"/>
      <c r="S5" s="126"/>
      <c r="T5" s="263"/>
      <c r="U5" s="259"/>
      <c r="V5" s="259"/>
      <c r="W5" s="259"/>
      <c r="X5" s="123"/>
      <c r="Y5" s="259"/>
      <c r="Z5" s="255"/>
    </row>
    <row r="6" spans="1:26" x14ac:dyDescent="0.25">
      <c r="A6" s="246"/>
      <c r="B6" s="242"/>
      <c r="C6" s="242"/>
      <c r="D6" s="247"/>
      <c r="E6" s="264" t="s">
        <v>147</v>
      </c>
      <c r="F6" s="242"/>
      <c r="G6" s="242"/>
      <c r="H6" s="242"/>
      <c r="I6" s="242"/>
      <c r="J6" s="242"/>
      <c r="K6" s="242"/>
      <c r="L6" s="256" t="s">
        <v>148</v>
      </c>
      <c r="M6" s="242"/>
      <c r="N6" s="242"/>
      <c r="O6" s="260"/>
      <c r="P6" s="242"/>
      <c r="Q6" s="252"/>
      <c r="R6" s="126"/>
      <c r="S6" s="126"/>
      <c r="T6" s="265" t="s">
        <v>149</v>
      </c>
      <c r="U6" s="258">
        <f>ROUNDDOWN(IF(L5="Yes",0.9*D20,0.6*D20),2)</f>
        <v>0</v>
      </c>
      <c r="V6" s="259"/>
      <c r="W6" s="258">
        <f>ROUNDDOWN(IF(L5="Yes",0.9*J20,0.6*J20),2)</f>
        <v>0</v>
      </c>
      <c r="X6" s="123"/>
      <c r="Y6" s="258">
        <f>ROUNDDOWN(IF(L5="Yes",0.9*J20,0.6*J20),2)</f>
        <v>0</v>
      </c>
      <c r="Z6" s="255"/>
    </row>
    <row r="7" spans="1:26" x14ac:dyDescent="0.25">
      <c r="A7" s="246"/>
      <c r="B7" s="242"/>
      <c r="C7" s="242"/>
      <c r="O7" s="260"/>
      <c r="P7" s="242"/>
      <c r="Q7" s="252"/>
      <c r="R7" s="126"/>
      <c r="S7" s="126"/>
      <c r="T7" s="265" t="s">
        <v>150</v>
      </c>
      <c r="U7" s="258">
        <f>ROUNDDOWN(IF(L5="Yes",1*D21,0.65*D21),2)</f>
        <v>0</v>
      </c>
      <c r="V7" s="259"/>
      <c r="W7" s="258">
        <f>ROUNDDOWN(IF(L5="Yes",1*J21,0.65*J21),2)</f>
        <v>0</v>
      </c>
      <c r="X7" s="123"/>
      <c r="Y7" s="258">
        <f>ROUNDDOWN(IF(L5="Yes",1*J21,0.65*J21),2)</f>
        <v>0</v>
      </c>
      <c r="Z7" s="255"/>
    </row>
    <row r="8" spans="1:26" ht="15" customHeight="1" x14ac:dyDescent="0.25">
      <c r="A8" s="246"/>
      <c r="B8" s="242"/>
      <c r="C8" s="242"/>
      <c r="D8" s="262" t="s">
        <v>151</v>
      </c>
      <c r="E8" s="262"/>
      <c r="F8" s="266"/>
      <c r="G8" s="242"/>
      <c r="H8" s="242"/>
      <c r="I8" s="242"/>
      <c r="J8" s="242"/>
      <c r="K8" s="242"/>
      <c r="L8" s="242"/>
      <c r="M8" s="242"/>
      <c r="N8" s="242"/>
      <c r="O8" s="260"/>
      <c r="P8" s="242"/>
      <c r="Q8" s="252"/>
      <c r="R8" s="126"/>
      <c r="S8" s="126"/>
      <c r="T8" s="265" t="s">
        <v>152</v>
      </c>
      <c r="U8" s="258">
        <f>ROUNDDOWN(0.75*D22,2)</f>
        <v>0</v>
      </c>
      <c r="V8" s="259"/>
      <c r="W8" s="258">
        <f>ROUNDDOWN(0.75*J22,2)</f>
        <v>0</v>
      </c>
      <c r="X8" s="123"/>
      <c r="Y8" s="258">
        <f>ROUNDDOWN(0.75*J22,2)</f>
        <v>0</v>
      </c>
      <c r="Z8" s="255"/>
    </row>
    <row r="9" spans="1:26" ht="15" customHeight="1" x14ac:dyDescent="0.25">
      <c r="A9" s="246"/>
      <c r="B9" s="242"/>
      <c r="C9" s="597" t="s">
        <v>258</v>
      </c>
      <c r="D9" s="597"/>
      <c r="E9" s="597"/>
      <c r="F9" s="597"/>
      <c r="G9" s="597"/>
      <c r="H9" s="597"/>
      <c r="I9" s="597"/>
      <c r="J9" s="597"/>
      <c r="K9" s="597"/>
      <c r="L9" s="597"/>
      <c r="M9" s="597"/>
      <c r="N9" s="597"/>
      <c r="O9" s="260"/>
      <c r="P9" s="242"/>
      <c r="Q9" s="252"/>
      <c r="R9" s="126"/>
      <c r="S9" s="126"/>
      <c r="T9" s="265" t="s">
        <v>153</v>
      </c>
      <c r="U9" s="258">
        <f>IF(OR(F11="",F11="No"),0,IF(NOT(B29=""),ROUND(B29/D18,2)*80,ROUND((F4/80)*F10,2)*80))</f>
        <v>0</v>
      </c>
      <c r="V9" s="259"/>
      <c r="W9" s="258">
        <f>ROUND((F4/80)*F10,2)*80</f>
        <v>0</v>
      </c>
      <c r="X9" s="123"/>
      <c r="Y9" s="258">
        <f>ROUND((F5/80)*F10,2)*80</f>
        <v>0</v>
      </c>
      <c r="Z9" s="255"/>
    </row>
    <row r="10" spans="1:26" x14ac:dyDescent="0.25">
      <c r="A10" s="246"/>
      <c r="B10" s="242"/>
      <c r="C10" s="242"/>
      <c r="D10" s="242"/>
      <c r="E10" s="267" t="s">
        <v>261</v>
      </c>
      <c r="F10" s="437"/>
      <c r="G10" s="242"/>
      <c r="H10" s="267" t="s">
        <v>259</v>
      </c>
      <c r="I10" s="437"/>
      <c r="J10" s="242"/>
      <c r="K10" s="267" t="s">
        <v>154</v>
      </c>
      <c r="L10" s="269">
        <v>0.1</v>
      </c>
      <c r="M10" s="242"/>
      <c r="N10" s="242"/>
      <c r="O10" s="260"/>
      <c r="P10" s="242"/>
      <c r="Q10" s="252"/>
      <c r="R10" s="126"/>
      <c r="S10" s="126"/>
      <c r="T10" s="265" t="s">
        <v>155</v>
      </c>
      <c r="U10" s="258">
        <f>IF(NOT(B30=""),ROUND(B30/D18,2)*80,ROUND((F4/80)*I10,2)*80)</f>
        <v>0</v>
      </c>
      <c r="V10" s="259"/>
      <c r="W10" s="258">
        <f>ROUND((F4/80)*I10,2)*80</f>
        <v>0</v>
      </c>
      <c r="X10" s="123"/>
      <c r="Y10" s="258">
        <f>ROUND((F5/80)*I10,2)*80</f>
        <v>0</v>
      </c>
      <c r="Z10" s="255"/>
    </row>
    <row r="11" spans="1:26" x14ac:dyDescent="0.25">
      <c r="A11" s="246"/>
      <c r="B11" s="242"/>
      <c r="C11" s="242"/>
      <c r="D11" s="242"/>
      <c r="E11" s="267" t="s">
        <v>260</v>
      </c>
      <c r="F11" s="438"/>
      <c r="G11" s="242"/>
      <c r="H11" s="267" t="s">
        <v>157</v>
      </c>
      <c r="I11" s="438"/>
      <c r="J11" s="439"/>
      <c r="K11" s="270" t="s">
        <v>74</v>
      </c>
      <c r="L11" s="269"/>
      <c r="M11" s="242"/>
      <c r="N11" s="242"/>
      <c r="O11" s="260"/>
      <c r="P11" s="242"/>
      <c r="Q11" s="252"/>
      <c r="R11" s="126"/>
      <c r="S11" s="126"/>
      <c r="T11" s="265" t="s">
        <v>156</v>
      </c>
      <c r="U11" s="258">
        <f>L11</f>
        <v>0</v>
      </c>
      <c r="V11" s="259"/>
      <c r="W11" s="258">
        <f>L11</f>
        <v>0</v>
      </c>
      <c r="X11" s="123"/>
      <c r="Y11" s="258">
        <f>L11</f>
        <v>0</v>
      </c>
      <c r="Z11" s="255"/>
    </row>
    <row r="12" spans="1:26" x14ac:dyDescent="0.25">
      <c r="A12" s="246"/>
      <c r="B12" s="434"/>
      <c r="C12" s="434"/>
      <c r="D12" s="434"/>
      <c r="E12" s="267" t="s">
        <v>262</v>
      </c>
      <c r="F12" s="268"/>
      <c r="G12" s="242"/>
      <c r="H12" s="267"/>
      <c r="I12" s="436"/>
      <c r="J12" s="242"/>
      <c r="K12" s="435"/>
      <c r="L12" s="61"/>
      <c r="M12" s="242"/>
      <c r="N12" s="242"/>
      <c r="O12" s="260"/>
      <c r="P12" s="242"/>
      <c r="Q12" s="252"/>
      <c r="R12" s="126"/>
      <c r="S12" s="126"/>
      <c r="T12" s="265" t="s">
        <v>158</v>
      </c>
      <c r="U12" s="258">
        <f>IF(NOT(B32=""),ROUND(B32/D18,2)*80,IF(F12="Yes",ROUND((F4/80)*0.04,2)*80,0))</f>
        <v>0</v>
      </c>
      <c r="V12" s="259"/>
      <c r="W12" s="258">
        <f>IF(F12="Yes",ROUND((F4/80)*0.04,2)*80,0)</f>
        <v>0</v>
      </c>
      <c r="X12" s="123"/>
      <c r="Y12" s="258">
        <f>IF(F12="Yes",ROUND((F5/80)*0.04,2)*80,0)</f>
        <v>0</v>
      </c>
      <c r="Z12" s="255"/>
    </row>
    <row r="13" spans="1:26" x14ac:dyDescent="0.25">
      <c r="A13" s="271"/>
      <c r="B13" s="440"/>
      <c r="C13" s="440"/>
      <c r="D13" s="440"/>
      <c r="E13" s="441" t="s">
        <v>263</v>
      </c>
      <c r="F13" s="273"/>
      <c r="G13" s="274"/>
      <c r="H13" s="275"/>
      <c r="I13" s="273"/>
      <c r="J13" s="274"/>
      <c r="K13" s="275"/>
      <c r="L13" s="276"/>
      <c r="M13" s="272"/>
      <c r="N13" s="272"/>
      <c r="O13" s="277"/>
      <c r="P13" s="242"/>
      <c r="Q13" s="252"/>
      <c r="R13" s="126"/>
      <c r="S13" s="126"/>
      <c r="T13" s="265" t="s">
        <v>161</v>
      </c>
      <c r="U13" s="258">
        <f>I11</f>
        <v>0</v>
      </c>
      <c r="V13" s="259"/>
      <c r="W13" s="258">
        <f>I11</f>
        <v>0</v>
      </c>
      <c r="X13" s="123"/>
      <c r="Y13" s="258">
        <f>I11</f>
        <v>0</v>
      </c>
      <c r="Z13" s="255"/>
    </row>
    <row r="14" spans="1:26" x14ac:dyDescent="0.25">
      <c r="B14" s="605" t="s">
        <v>159</v>
      </c>
      <c r="C14" s="606"/>
      <c r="D14" s="607"/>
      <c r="F14" s="242"/>
      <c r="J14" s="605" t="s">
        <v>160</v>
      </c>
      <c r="K14" s="607"/>
      <c r="Q14" s="252"/>
      <c r="R14" s="126"/>
      <c r="S14" s="126"/>
      <c r="T14" s="257" t="s">
        <v>162</v>
      </c>
      <c r="U14" s="278">
        <f>SUM(U3,U6:U13)</f>
        <v>1500</v>
      </c>
      <c r="V14" s="279"/>
      <c r="W14" s="278">
        <f>SUM(W3,W6:W13)</f>
        <v>1500</v>
      </c>
      <c r="X14" s="123"/>
      <c r="Y14" s="278">
        <f>IF(OR(L2="Yes",L2="Y"),SUM(Y3,Y6:Y13),0)</f>
        <v>0</v>
      </c>
      <c r="Z14" s="255"/>
    </row>
    <row r="15" spans="1:26" x14ac:dyDescent="0.25">
      <c r="A15" s="239"/>
      <c r="B15" s="608"/>
      <c r="C15" s="609"/>
      <c r="D15" s="610"/>
      <c r="E15" s="240"/>
      <c r="F15" s="240"/>
      <c r="G15" s="240"/>
      <c r="H15" s="240"/>
      <c r="I15" s="240"/>
      <c r="J15" s="608"/>
      <c r="K15" s="610"/>
      <c r="L15" s="240"/>
      <c r="M15" s="240"/>
      <c r="N15" s="240"/>
      <c r="O15" s="241"/>
      <c r="P15" s="242"/>
      <c r="Q15" s="252"/>
      <c r="R15" s="126"/>
      <c r="S15" s="126"/>
      <c r="T15" s="257" t="s">
        <v>165</v>
      </c>
      <c r="U15" s="261">
        <f>IF(D18="",0,ROUND((U3+SUM(U8:U13))/80,2)+ROUND((U6+U7)/D18,2))</f>
        <v>0</v>
      </c>
      <c r="V15" s="126"/>
      <c r="W15" s="261">
        <f>IF(J18="",0,ROUND((W3+SUM(W8:W13))/80,2)+ROUND((W6+W7)/J18,2))</f>
        <v>0</v>
      </c>
      <c r="X15" s="123"/>
      <c r="Y15" s="261">
        <f>IF(J18="",0,IF(OR(L2="Yes",L2="Y"),ROUND((Y3+SUM(Y8:Y13))/80,2)+ROUND((Y6+Y7)/J18,2),0))</f>
        <v>0</v>
      </c>
      <c r="Z15" s="255"/>
    </row>
    <row r="16" spans="1:26" x14ac:dyDescent="0.25">
      <c r="A16" s="246"/>
      <c r="B16" s="280" t="s">
        <v>163</v>
      </c>
      <c r="C16" s="242"/>
      <c r="E16" s="242"/>
      <c r="F16" s="242"/>
      <c r="G16" s="242"/>
      <c r="H16" s="242"/>
      <c r="I16" s="242"/>
      <c r="J16" s="280" t="s">
        <v>164</v>
      </c>
      <c r="K16" s="242"/>
      <c r="L16" s="242"/>
      <c r="M16" s="242"/>
      <c r="N16" s="242"/>
      <c r="O16" s="260"/>
      <c r="P16" s="242"/>
      <c r="Q16" s="252"/>
      <c r="R16" s="126"/>
      <c r="S16" s="126"/>
      <c r="T16" s="263"/>
      <c r="U16" s="279"/>
      <c r="V16" s="279"/>
      <c r="W16" s="279"/>
      <c r="X16" s="123"/>
      <c r="Y16" s="279"/>
      <c r="Z16" s="255"/>
    </row>
    <row r="17" spans="1:26" x14ac:dyDescent="0.25">
      <c r="A17" s="246"/>
      <c r="B17" s="281" t="s">
        <v>159</v>
      </c>
      <c r="C17" s="282" t="s">
        <v>17</v>
      </c>
      <c r="D17" s="281" t="s">
        <v>21</v>
      </c>
      <c r="E17" s="242"/>
      <c r="F17" s="283" t="s">
        <v>166</v>
      </c>
      <c r="G17" s="242"/>
      <c r="H17" s="281" t="s">
        <v>167</v>
      </c>
      <c r="I17" s="242"/>
      <c r="J17" s="281" t="s">
        <v>21</v>
      </c>
      <c r="K17" s="242"/>
      <c r="L17" s="281" t="s">
        <v>166</v>
      </c>
      <c r="M17" s="242"/>
      <c r="N17" s="281" t="s">
        <v>168</v>
      </c>
      <c r="O17" s="260"/>
      <c r="P17" s="242"/>
      <c r="Q17" s="252"/>
      <c r="R17" s="126"/>
      <c r="S17" s="126"/>
      <c r="T17" s="257" t="s">
        <v>170</v>
      </c>
      <c r="U17" s="287">
        <f>ROUND(U15*L10,4)</f>
        <v>0</v>
      </c>
      <c r="V17" s="288"/>
      <c r="W17" s="287">
        <f>ROUND(W15*L10,4)</f>
        <v>0</v>
      </c>
      <c r="X17" s="123"/>
      <c r="Y17" s="287">
        <f>ROUND(Y15*L10,4)</f>
        <v>0</v>
      </c>
      <c r="Z17" s="255"/>
    </row>
    <row r="18" spans="1:26" x14ac:dyDescent="0.25">
      <c r="A18" s="246"/>
      <c r="B18" s="284"/>
      <c r="C18" s="242"/>
      <c r="D18" s="285"/>
      <c r="E18" s="242"/>
      <c r="F18" s="256" t="s">
        <v>169</v>
      </c>
      <c r="G18" s="242"/>
      <c r="H18" s="286">
        <f>IF(NOT(B18=""),B18,U4*D18)</f>
        <v>0</v>
      </c>
      <c r="I18" s="242"/>
      <c r="J18" s="285"/>
      <c r="K18" s="242"/>
      <c r="L18" s="256" t="s">
        <v>169</v>
      </c>
      <c r="M18" s="242"/>
      <c r="N18" s="286">
        <f>IF(OR(L2="Yes",L2="Y"),Y4*J18,W4*J18)</f>
        <v>0</v>
      </c>
      <c r="O18" s="260"/>
      <c r="P18" s="242"/>
      <c r="Q18" s="252"/>
      <c r="R18" s="126"/>
      <c r="S18" s="126"/>
      <c r="T18" s="265" t="s">
        <v>172</v>
      </c>
      <c r="U18" s="258">
        <f>U17*D23</f>
        <v>0</v>
      </c>
      <c r="V18" s="259"/>
      <c r="W18" s="258">
        <f>W17*J23</f>
        <v>0</v>
      </c>
      <c r="X18" s="123"/>
      <c r="Y18" s="258">
        <f>Y17*J23</f>
        <v>0</v>
      </c>
      <c r="Z18" s="255"/>
    </row>
    <row r="19" spans="1:26" x14ac:dyDescent="0.25">
      <c r="A19" s="246"/>
      <c r="B19" s="284"/>
      <c r="C19" s="242"/>
      <c r="D19" s="285"/>
      <c r="E19" s="242"/>
      <c r="F19" s="256" t="s">
        <v>171</v>
      </c>
      <c r="G19" s="242"/>
      <c r="H19" s="286">
        <f>IF(NOT(B19=""),B19,ROUND(U22*D19,2))</f>
        <v>0</v>
      </c>
      <c r="I19" s="242"/>
      <c r="J19" s="285"/>
      <c r="K19" s="242"/>
      <c r="L19" s="256" t="s">
        <v>171</v>
      </c>
      <c r="M19" s="242"/>
      <c r="N19" s="286">
        <f>ROUND(IF(OR(L2="Yes",L2="Y"),Y22*J19,W22*J19),2)</f>
        <v>0</v>
      </c>
      <c r="O19" s="260"/>
      <c r="P19" s="242"/>
      <c r="Q19" s="252"/>
      <c r="R19" s="126"/>
      <c r="S19" s="126"/>
      <c r="T19" s="291"/>
      <c r="U19" s="259"/>
      <c r="V19" s="259"/>
      <c r="W19" s="259"/>
      <c r="X19" s="123"/>
      <c r="Y19" s="259"/>
      <c r="Z19" s="255"/>
    </row>
    <row r="20" spans="1:26" x14ac:dyDescent="0.25">
      <c r="A20" s="246"/>
      <c r="B20" s="284"/>
      <c r="C20" s="242"/>
      <c r="D20" s="285"/>
      <c r="E20" s="242"/>
      <c r="F20" s="256" t="s">
        <v>149</v>
      </c>
      <c r="G20" s="242"/>
      <c r="H20" s="286">
        <f>IF(NOT(B20=""),B20,ROUNDDOWN(IF(OR(L5="Yes",L5="Y"),0.9*D20,0.6*D20),2))</f>
        <v>0</v>
      </c>
      <c r="I20" s="242"/>
      <c r="J20" s="285"/>
      <c r="K20" s="242"/>
      <c r="L20" s="256" t="s">
        <v>149</v>
      </c>
      <c r="M20" s="242"/>
      <c r="N20" s="286">
        <f>ROUNDDOWN(IF(OR(L5="Yes",L5="Y"),0.9*J20,0.6*J20),2)</f>
        <v>0</v>
      </c>
      <c r="O20" s="260"/>
      <c r="P20" s="242"/>
      <c r="Q20" s="252"/>
      <c r="R20" s="126"/>
      <c r="S20" s="126"/>
      <c r="T20" s="257" t="s">
        <v>174</v>
      </c>
      <c r="U20" s="261">
        <f>SUM(U14,U18:U18)</f>
        <v>1500</v>
      </c>
      <c r="V20" s="259"/>
      <c r="W20" s="261">
        <f>SUM(W14,W18:W18)</f>
        <v>1500</v>
      </c>
      <c r="X20" s="123"/>
      <c r="Y20" s="261">
        <f>SUM(Y14,Y18:Y18)</f>
        <v>0</v>
      </c>
      <c r="Z20" s="255"/>
    </row>
    <row r="21" spans="1:26" x14ac:dyDescent="0.25">
      <c r="A21" s="246"/>
      <c r="B21" s="284"/>
      <c r="C21" s="242"/>
      <c r="D21" s="289"/>
      <c r="E21" s="242"/>
      <c r="F21" s="256" t="s">
        <v>150</v>
      </c>
      <c r="G21" s="242"/>
      <c r="H21" s="286">
        <f>IF(NOT(B21=""),B21,ROUNDDOWN(IF(OR(L5="Yes",L5="Y"),1*D21,0.65*D21),2))</f>
        <v>0</v>
      </c>
      <c r="I21" s="242"/>
      <c r="J21" s="289"/>
      <c r="K21" s="242"/>
      <c r="L21" s="256" t="s">
        <v>150</v>
      </c>
      <c r="M21" s="242"/>
      <c r="N21" s="286">
        <f>ROUNDDOWN(IF(OR(L5="Yes",L5="Y"),1*J21,0.65*J21),2)</f>
        <v>0</v>
      </c>
      <c r="O21" s="260"/>
      <c r="P21" s="242"/>
      <c r="Q21" s="252"/>
      <c r="R21" s="126"/>
      <c r="S21" s="126"/>
      <c r="T21" s="257" t="s">
        <v>175</v>
      </c>
      <c r="U21" s="261">
        <f>IF(D18="",0,ROUND((U3+U18+SUM(U8:U13))/80,2)+ROUND((U6+U7)/D18,2))</f>
        <v>0</v>
      </c>
      <c r="V21" s="259"/>
      <c r="W21" s="261">
        <f>IF(J18="",0,ROUND((W3+W18+SUM(W8:W13))/80,2)+ROUND((W6+W7)/J18,2))</f>
        <v>0</v>
      </c>
      <c r="X21" s="123"/>
      <c r="Y21" s="261">
        <f>IF(J18="",0,IF(OR(L2="Yes",L2="Y"),ROUND((Y3+Y18+SUM(Y8:Y13))/80,2)+ROUND((Y6+Y7)/J18,2),0))</f>
        <v>0</v>
      </c>
      <c r="Z21" s="255"/>
    </row>
    <row r="22" spans="1:26" x14ac:dyDescent="0.25">
      <c r="A22" s="246"/>
      <c r="B22" s="284"/>
      <c r="C22" s="242"/>
      <c r="D22" s="290"/>
      <c r="E22" s="242"/>
      <c r="F22" s="256" t="s">
        <v>61</v>
      </c>
      <c r="G22" s="242"/>
      <c r="H22" s="286">
        <f>IF(NOT(B22=""),B22,U8)</f>
        <v>0</v>
      </c>
      <c r="I22" s="242"/>
      <c r="J22" s="290"/>
      <c r="K22" s="242"/>
      <c r="L22" s="256" t="s">
        <v>61</v>
      </c>
      <c r="M22" s="242"/>
      <c r="N22" s="286">
        <f>W8</f>
        <v>0</v>
      </c>
      <c r="O22" s="260"/>
      <c r="P22" s="242"/>
      <c r="Q22" s="252"/>
      <c r="R22" s="126"/>
      <c r="S22" s="126"/>
      <c r="T22" s="257" t="s">
        <v>177</v>
      </c>
      <c r="U22" s="293">
        <f>ROUND(U21*1.5,3)</f>
        <v>0</v>
      </c>
      <c r="V22" s="294"/>
      <c r="W22" s="293">
        <f>ROUND(W21*1.5,3)</f>
        <v>0</v>
      </c>
      <c r="X22" s="123"/>
      <c r="Y22" s="293">
        <f>ROUND(Y21*1.5,3)</f>
        <v>0</v>
      </c>
      <c r="Z22" s="255"/>
    </row>
    <row r="23" spans="1:26" x14ac:dyDescent="0.25">
      <c r="A23" s="246"/>
      <c r="B23" s="284"/>
      <c r="C23" s="242"/>
      <c r="D23" s="290"/>
      <c r="E23" s="242"/>
      <c r="F23" s="256" t="s">
        <v>172</v>
      </c>
      <c r="G23" s="242"/>
      <c r="H23" s="286">
        <f>IF(NOT(B23=""),B23,U18)</f>
        <v>0</v>
      </c>
      <c r="I23" s="242"/>
      <c r="J23" s="290"/>
      <c r="K23" s="242"/>
      <c r="L23" s="256" t="s">
        <v>173</v>
      </c>
      <c r="M23" s="242"/>
      <c r="N23" s="286">
        <f>IF(OR(L2="Yes",L2="Y"),Y18,W18)</f>
        <v>0</v>
      </c>
      <c r="O23" s="260"/>
      <c r="P23" s="242"/>
      <c r="Q23" s="252"/>
      <c r="R23" s="126"/>
      <c r="S23" s="126"/>
      <c r="T23" s="263" t="s">
        <v>179</v>
      </c>
      <c r="U23" s="293">
        <f>ROUND(U22-U21,3)</f>
        <v>0</v>
      </c>
      <c r="V23" s="294"/>
      <c r="W23" s="293">
        <f>ROUND(W22-W21,3)</f>
        <v>0</v>
      </c>
      <c r="X23" s="126"/>
      <c r="Y23" s="293">
        <f>ROUND(Y22-Y21,3)</f>
        <v>0</v>
      </c>
      <c r="Z23" s="255"/>
    </row>
    <row r="24" spans="1:26" x14ac:dyDescent="0.25">
      <c r="A24" s="246"/>
      <c r="B24" s="284"/>
      <c r="C24" s="242"/>
      <c r="D24" s="290"/>
      <c r="E24" s="242"/>
      <c r="F24" s="292" t="s">
        <v>176</v>
      </c>
      <c r="G24" s="242"/>
      <c r="H24" s="286">
        <f>IF(NOT(B24=""),B24,U21*D24)</f>
        <v>0</v>
      </c>
      <c r="I24" s="242"/>
      <c r="J24" s="290"/>
      <c r="K24" s="242"/>
      <c r="L24" s="292" t="s">
        <v>176</v>
      </c>
      <c r="M24" s="242"/>
      <c r="N24" s="286">
        <f>IF(OR(L2="Yes",L2="Y"),Y21*J24,W21*J24)</f>
        <v>0</v>
      </c>
      <c r="O24" s="260"/>
      <c r="P24" s="242"/>
      <c r="Q24" s="296"/>
      <c r="R24" s="297"/>
      <c r="S24" s="297"/>
      <c r="T24" s="297"/>
      <c r="U24" s="297"/>
      <c r="V24" s="297"/>
      <c r="W24" s="297"/>
      <c r="X24" s="297"/>
      <c r="Y24" s="297"/>
      <c r="Z24" s="298"/>
    </row>
    <row r="25" spans="1:26" x14ac:dyDescent="0.25">
      <c r="A25" s="246"/>
      <c r="B25" s="284"/>
      <c r="C25" s="242"/>
      <c r="D25" s="290"/>
      <c r="E25" s="242"/>
      <c r="F25" s="292" t="s">
        <v>178</v>
      </c>
      <c r="G25" s="242"/>
      <c r="H25" s="286">
        <f>IF(NOT(B25=""),B25,U21*D25)</f>
        <v>0</v>
      </c>
      <c r="I25" s="242"/>
      <c r="J25" s="290"/>
      <c r="K25" s="295"/>
      <c r="L25" s="292" t="s">
        <v>178</v>
      </c>
      <c r="M25" s="242"/>
      <c r="N25" s="286">
        <f>IF(OR(L2="Yes",L2="Y"),Y21*J25,W21*J25)</f>
        <v>0</v>
      </c>
      <c r="O25" s="260"/>
      <c r="P25" s="242"/>
      <c r="R25" s="126"/>
      <c r="S25" s="126"/>
      <c r="T25" s="126"/>
      <c r="U25" s="126"/>
      <c r="V25" s="126"/>
      <c r="W25" s="126"/>
      <c r="X25" s="126"/>
      <c r="Y25" s="126"/>
    </row>
    <row r="26" spans="1:26" x14ac:dyDescent="0.25">
      <c r="A26" s="246"/>
      <c r="B26" s="284"/>
      <c r="C26" s="242"/>
      <c r="D26" s="290"/>
      <c r="E26" s="242"/>
      <c r="F26" s="292" t="s">
        <v>180</v>
      </c>
      <c r="G26" s="242"/>
      <c r="H26" s="286">
        <f>IF(NOT(B26=""),B26,U21*D26)</f>
        <v>0</v>
      </c>
      <c r="I26" s="242"/>
      <c r="J26" s="290"/>
      <c r="K26" s="295"/>
      <c r="L26" s="292" t="s">
        <v>180</v>
      </c>
      <c r="M26" s="242"/>
      <c r="N26" s="286">
        <f>IF(OR(L2="Yes",L2="Y"),Y21*J26,W21*J26)</f>
        <v>0</v>
      </c>
      <c r="O26" s="260"/>
      <c r="P26" s="242"/>
      <c r="Q26" s="299"/>
      <c r="R26" s="134"/>
      <c r="S26" s="134"/>
      <c r="T26" s="134"/>
    </row>
    <row r="27" spans="1:26" x14ac:dyDescent="0.25">
      <c r="A27" s="246"/>
      <c r="B27" s="284"/>
      <c r="C27" s="242"/>
      <c r="D27" s="290"/>
      <c r="E27" s="242"/>
      <c r="F27" s="292" t="s">
        <v>181</v>
      </c>
      <c r="G27" s="242"/>
      <c r="H27" s="286">
        <f>IF(NOT(B27=""),B27,U21*D27)</f>
        <v>0</v>
      </c>
      <c r="I27" s="242"/>
      <c r="J27" s="290"/>
      <c r="K27" s="295"/>
      <c r="L27" s="292" t="s">
        <v>181</v>
      </c>
      <c r="M27" s="242"/>
      <c r="N27" s="286">
        <f>IF(OR(L2="Yes",L2="Y"),Y21*J27,W21*J27)</f>
        <v>0</v>
      </c>
      <c r="O27" s="260"/>
      <c r="P27" s="242"/>
      <c r="Q27" s="300"/>
      <c r="R27" s="301"/>
      <c r="S27" s="301"/>
      <c r="T27" s="301"/>
    </row>
    <row r="28" spans="1:26" x14ac:dyDescent="0.25">
      <c r="A28" s="246"/>
      <c r="B28" s="284"/>
      <c r="C28" s="242"/>
      <c r="D28" s="290"/>
      <c r="E28" s="242"/>
      <c r="F28" s="292" t="s">
        <v>182</v>
      </c>
      <c r="G28" s="242"/>
      <c r="H28" s="286">
        <f>IF(NOT(B28=""),B28,U21*D28)</f>
        <v>0</v>
      </c>
      <c r="I28" s="242"/>
      <c r="J28" s="290"/>
      <c r="K28" s="295"/>
      <c r="L28" s="292" t="s">
        <v>182</v>
      </c>
      <c r="M28" s="242"/>
      <c r="N28" s="286">
        <f>IF(OR(L2="Yes",L2="Y"),Y21*J28,W21*J28)</f>
        <v>0</v>
      </c>
      <c r="O28" s="260"/>
      <c r="P28" s="242"/>
      <c r="Q28" s="134"/>
      <c r="R28" s="302"/>
      <c r="S28" s="303"/>
      <c r="T28" s="303"/>
    </row>
    <row r="29" spans="1:26" x14ac:dyDescent="0.25">
      <c r="A29" s="246"/>
      <c r="B29" s="284"/>
      <c r="C29" s="242"/>
      <c r="D29" s="295"/>
      <c r="E29" s="242"/>
      <c r="F29" s="292" t="s">
        <v>183</v>
      </c>
      <c r="G29" s="242"/>
      <c r="H29" s="286">
        <f>IF(NOT(B29=""),B29,ROUND((U9/80)*D18,2))</f>
        <v>0</v>
      </c>
      <c r="I29" s="242"/>
      <c r="J29" s="242"/>
      <c r="K29" s="295"/>
      <c r="L29" s="292" t="s">
        <v>183</v>
      </c>
      <c r="M29" s="242"/>
      <c r="N29" s="286">
        <f>IF(OR(L2="Yes",L2="Y"),ROUND((Y9/80)*J18,2), ROUND((W9/80)*J18,2))</f>
        <v>0</v>
      </c>
      <c r="O29" s="260"/>
      <c r="P29" s="242"/>
      <c r="Q29" s="134"/>
      <c r="R29" s="302"/>
      <c r="S29" s="303"/>
      <c r="T29" s="303"/>
    </row>
    <row r="30" spans="1:26" x14ac:dyDescent="0.25">
      <c r="A30" s="246"/>
      <c r="B30" s="284"/>
      <c r="C30" s="242"/>
      <c r="D30" s="295"/>
      <c r="E30" s="242"/>
      <c r="F30" s="292" t="s">
        <v>155</v>
      </c>
      <c r="G30" s="242"/>
      <c r="H30" s="286">
        <f>IF(NOT(B30=""),B30,ROUND((U10/80)*D18,2))</f>
        <v>0</v>
      </c>
      <c r="I30" s="242"/>
      <c r="J30" s="242"/>
      <c r="K30" s="295"/>
      <c r="L30" s="292" t="s">
        <v>155</v>
      </c>
      <c r="M30" s="242"/>
      <c r="N30" s="286">
        <f>IF(OR(L2="Yes",L2="Y"),ROUND((Y10/80)*J18,2), ROUND((W10/80)*J18,2))</f>
        <v>0</v>
      </c>
      <c r="O30" s="260"/>
      <c r="P30" s="242"/>
      <c r="Q30" s="134"/>
      <c r="R30" s="302"/>
      <c r="S30" s="303"/>
      <c r="T30" s="303"/>
    </row>
    <row r="31" spans="1:26" x14ac:dyDescent="0.25">
      <c r="A31" s="246"/>
      <c r="B31" s="284"/>
      <c r="C31" s="242"/>
      <c r="D31" s="295"/>
      <c r="E31" s="242"/>
      <c r="F31" s="292" t="s">
        <v>156</v>
      </c>
      <c r="G31" s="242"/>
      <c r="H31" s="286">
        <f>IF((ROUND(L11/80,2)*D18)&gt;L11,L11,ROUND(L11/80,2)*D18)</f>
        <v>0</v>
      </c>
      <c r="I31" s="242"/>
      <c r="J31" s="242"/>
      <c r="K31" s="295"/>
      <c r="L31" s="292" t="s">
        <v>156</v>
      </c>
      <c r="M31" s="242"/>
      <c r="N31" s="286">
        <f>IF((ROUND(L11/80,2)*J18)&gt;L11,L11,ROUND(L11/80,2)*J18)</f>
        <v>0</v>
      </c>
      <c r="O31" s="260"/>
      <c r="P31" s="242"/>
    </row>
    <row r="32" spans="1:26" x14ac:dyDescent="0.25">
      <c r="A32" s="246"/>
      <c r="B32" s="284"/>
      <c r="C32" s="242"/>
      <c r="D32" s="295"/>
      <c r="E32" s="242"/>
      <c r="F32" s="292" t="s">
        <v>158</v>
      </c>
      <c r="G32" s="242"/>
      <c r="H32" s="286">
        <f>IF(NOT(B32=""),B32,ROUND((U12/80)*D18,2))</f>
        <v>0</v>
      </c>
      <c r="I32" s="242"/>
      <c r="J32" s="242"/>
      <c r="K32" s="295"/>
      <c r="L32" s="292" t="s">
        <v>158</v>
      </c>
      <c r="M32" s="242"/>
      <c r="N32" s="286">
        <f>IF(OR(L2="Yes",L2="Y"),ROUND((Y12/80)*J18,2), ROUND((W12/80)*J18,2))</f>
        <v>0</v>
      </c>
      <c r="O32" s="260"/>
      <c r="P32" s="242"/>
    </row>
    <row r="33" spans="1:16" ht="7.5" customHeight="1" x14ac:dyDescent="0.25">
      <c r="A33" s="246"/>
      <c r="B33" s="242"/>
      <c r="C33" s="242"/>
      <c r="D33" s="295"/>
      <c r="E33" s="242"/>
      <c r="F33" s="292"/>
      <c r="G33" s="242"/>
      <c r="H33" s="248"/>
      <c r="I33" s="242"/>
      <c r="J33" s="242"/>
      <c r="K33" s="295"/>
      <c r="L33" s="292"/>
      <c r="M33" s="242"/>
      <c r="N33" s="248"/>
      <c r="O33" s="260"/>
      <c r="P33" s="242"/>
    </row>
    <row r="34" spans="1:16" ht="15" customHeight="1" x14ac:dyDescent="0.25">
      <c r="A34" s="246"/>
      <c r="B34" s="242"/>
      <c r="C34" s="242"/>
      <c r="D34" s="442"/>
      <c r="F34" s="442" t="s">
        <v>185</v>
      </c>
      <c r="G34" s="598">
        <f>SUM(H18:H32)</f>
        <v>0</v>
      </c>
      <c r="H34" s="598"/>
      <c r="I34" s="443"/>
      <c r="J34" s="242"/>
      <c r="K34" s="295"/>
      <c r="L34" s="442" t="s">
        <v>186</v>
      </c>
      <c r="M34" s="598">
        <f>SUM(N18:N32)</f>
        <v>0</v>
      </c>
      <c r="N34" s="598"/>
      <c r="O34" s="260"/>
      <c r="P34" s="242"/>
    </row>
    <row r="35" spans="1:16" ht="12" customHeight="1" x14ac:dyDescent="0.25">
      <c r="A35" s="246"/>
      <c r="B35" s="242"/>
      <c r="C35" s="242"/>
      <c r="D35" s="295"/>
      <c r="E35" s="242"/>
      <c r="F35" s="304"/>
      <c r="G35" s="242"/>
      <c r="H35" s="248"/>
      <c r="I35" s="242"/>
      <c r="J35" s="242"/>
      <c r="K35" s="295"/>
      <c r="L35" s="304"/>
      <c r="M35" s="242"/>
      <c r="N35" s="248"/>
      <c r="O35" s="260"/>
      <c r="P35" s="242"/>
    </row>
    <row r="36" spans="1:16" ht="15" customHeight="1" x14ac:dyDescent="0.25">
      <c r="A36" s="246"/>
      <c r="B36" s="242"/>
      <c r="C36" s="242"/>
      <c r="D36" s="295"/>
      <c r="E36" s="242"/>
      <c r="F36" s="304"/>
      <c r="G36" s="242"/>
      <c r="H36" s="305" t="s">
        <v>187</v>
      </c>
      <c r="I36" s="599">
        <f>ROUND(M34-G34,2)</f>
        <v>0</v>
      </c>
      <c r="J36" s="599"/>
      <c r="K36" s="295"/>
      <c r="L36" s="304"/>
      <c r="M36" s="242"/>
      <c r="N36" s="248"/>
      <c r="O36" s="260"/>
      <c r="P36" s="242"/>
    </row>
    <row r="37" spans="1:16" ht="17.25" customHeight="1" x14ac:dyDescent="0.25">
      <c r="A37" s="271"/>
      <c r="B37" s="272"/>
      <c r="C37" s="272"/>
      <c r="D37" s="306"/>
      <c r="E37" s="272"/>
      <c r="F37" s="307"/>
      <c r="G37" s="272"/>
      <c r="H37" s="272"/>
      <c r="I37" s="272"/>
      <c r="J37" s="272"/>
      <c r="K37" s="306"/>
      <c r="L37" s="272"/>
      <c r="M37" s="272"/>
      <c r="N37" s="308"/>
      <c r="O37" s="277"/>
      <c r="P37" s="242"/>
    </row>
    <row r="38" spans="1:16" ht="17.25" customHeight="1" x14ac:dyDescent="0.25">
      <c r="A38" s="595" t="s">
        <v>208</v>
      </c>
      <c r="B38" s="595"/>
      <c r="C38" s="595"/>
      <c r="D38" s="595"/>
      <c r="E38" s="595"/>
      <c r="F38" s="595"/>
      <c r="G38" s="595"/>
      <c r="H38" s="595"/>
      <c r="I38" s="595"/>
      <c r="J38" s="595"/>
      <c r="K38" s="595"/>
      <c r="L38" s="595"/>
      <c r="M38" s="595"/>
      <c r="N38" s="595"/>
      <c r="O38" s="595"/>
      <c r="P38" s="242"/>
    </row>
    <row r="39" spans="1:16" ht="7.5" customHeight="1" x14ac:dyDescent="0.25">
      <c r="A39" s="596"/>
      <c r="B39" s="596"/>
      <c r="C39" s="596"/>
      <c r="D39" s="596"/>
      <c r="E39" s="596"/>
      <c r="F39" s="596"/>
      <c r="G39" s="596"/>
      <c r="H39" s="596"/>
      <c r="I39" s="596"/>
      <c r="J39" s="596"/>
      <c r="K39" s="596"/>
      <c r="L39" s="596"/>
      <c r="M39" s="596"/>
      <c r="N39" s="596"/>
      <c r="O39" s="596"/>
      <c r="P39" s="242"/>
    </row>
    <row r="40" spans="1:16" ht="10.5" customHeight="1" x14ac:dyDescent="0.25">
      <c r="A40" s="596"/>
      <c r="B40" s="596"/>
      <c r="C40" s="596"/>
      <c r="D40" s="596"/>
      <c r="E40" s="596"/>
      <c r="F40" s="596"/>
      <c r="G40" s="596"/>
      <c r="H40" s="596"/>
      <c r="I40" s="596"/>
      <c r="J40" s="596"/>
      <c r="K40" s="596"/>
      <c r="L40" s="596"/>
      <c r="M40" s="596"/>
      <c r="N40" s="596"/>
      <c r="O40" s="596"/>
      <c r="P40" s="309"/>
    </row>
    <row r="41" spans="1:16" ht="15" customHeight="1" x14ac:dyDescent="0.25">
      <c r="A41" s="354"/>
      <c r="B41" s="354"/>
      <c r="C41" s="354"/>
      <c r="D41" s="354"/>
      <c r="E41" s="354"/>
      <c r="F41" s="354"/>
      <c r="G41" s="354"/>
      <c r="H41" s="354"/>
      <c r="I41" s="354"/>
      <c r="J41" s="354"/>
      <c r="K41" s="354"/>
      <c r="L41" s="354"/>
      <c r="M41" s="354"/>
      <c r="N41" s="354"/>
      <c r="O41" s="354"/>
      <c r="P41" s="309"/>
    </row>
    <row r="42" spans="1:16" x14ac:dyDescent="0.25">
      <c r="A42" s="310"/>
      <c r="B42" s="310"/>
      <c r="C42" s="310"/>
      <c r="D42" s="310"/>
      <c r="E42" s="310"/>
      <c r="F42" s="310"/>
      <c r="G42" s="310"/>
      <c r="H42" s="310"/>
      <c r="I42" s="310"/>
      <c r="J42" s="310"/>
      <c r="K42" s="310"/>
      <c r="L42" s="310"/>
      <c r="M42" s="310"/>
      <c r="N42" s="310"/>
      <c r="O42" s="310"/>
      <c r="P42" s="309"/>
    </row>
    <row r="43" spans="1:16" x14ac:dyDescent="0.25">
      <c r="A43" s="357"/>
      <c r="B43" s="358"/>
      <c r="C43" s="358"/>
      <c r="D43" s="358"/>
      <c r="E43" s="358"/>
      <c r="F43" s="358"/>
      <c r="G43" s="358"/>
      <c r="H43" s="358"/>
      <c r="I43" s="358"/>
      <c r="J43" s="358"/>
      <c r="K43" s="358"/>
      <c r="L43" s="358"/>
      <c r="M43" s="358"/>
      <c r="N43" s="359"/>
      <c r="O43" s="310"/>
      <c r="P43" s="354"/>
    </row>
    <row r="44" spans="1:16" x14ac:dyDescent="0.25">
      <c r="A44" s="252"/>
      <c r="B44" s="133" t="s">
        <v>233</v>
      </c>
      <c r="C44" s="126"/>
      <c r="D44" s="126"/>
      <c r="E44" s="126"/>
      <c r="F44" s="126"/>
      <c r="G44" s="126"/>
      <c r="H44" s="126"/>
      <c r="I44" s="126"/>
      <c r="J44" s="126"/>
      <c r="K44" s="126"/>
      <c r="L44" s="126"/>
      <c r="M44" s="126"/>
      <c r="N44" s="255"/>
      <c r="P44" s="310"/>
    </row>
    <row r="45" spans="1:16" x14ac:dyDescent="0.25">
      <c r="A45" s="252"/>
      <c r="B45" s="361" t="s">
        <v>238</v>
      </c>
      <c r="C45" s="126"/>
      <c r="D45" s="126"/>
      <c r="E45" s="126"/>
      <c r="F45" s="126"/>
      <c r="G45" s="126"/>
      <c r="H45" s="126"/>
      <c r="I45" s="126"/>
      <c r="J45" s="126"/>
      <c r="K45" s="126"/>
      <c r="L45" s="126"/>
      <c r="M45" s="126"/>
      <c r="N45" s="255"/>
      <c r="P45" s="310"/>
    </row>
    <row r="46" spans="1:16" x14ac:dyDescent="0.25">
      <c r="A46" s="252"/>
      <c r="B46" s="361" t="s">
        <v>239</v>
      </c>
      <c r="C46" s="126"/>
      <c r="D46" s="126"/>
      <c r="E46" s="126"/>
      <c r="F46" s="126"/>
      <c r="G46" s="126"/>
      <c r="H46" s="126"/>
      <c r="I46" s="126"/>
      <c r="J46" s="126"/>
      <c r="K46" s="126"/>
      <c r="L46" s="126"/>
      <c r="M46" s="126"/>
      <c r="N46" s="255"/>
    </row>
    <row r="47" spans="1:16" x14ac:dyDescent="0.25">
      <c r="A47" s="252"/>
      <c r="B47" s="126"/>
      <c r="C47" s="126"/>
      <c r="D47" s="126"/>
      <c r="E47" s="126"/>
      <c r="F47" s="126"/>
      <c r="G47" s="126"/>
      <c r="H47" s="126"/>
      <c r="I47" s="126"/>
      <c r="J47" s="126"/>
      <c r="K47" s="126"/>
      <c r="L47" s="126"/>
      <c r="M47" s="126"/>
      <c r="N47" s="255"/>
    </row>
    <row r="48" spans="1:16" x14ac:dyDescent="0.25">
      <c r="A48" s="252"/>
      <c r="B48" s="363" t="s">
        <v>234</v>
      </c>
      <c r="C48" s="363"/>
      <c r="D48" s="364">
        <f>U3</f>
        <v>1500</v>
      </c>
      <c r="E48" s="363" t="s">
        <v>228</v>
      </c>
      <c r="F48" s="363" t="s">
        <v>236</v>
      </c>
      <c r="G48" s="364">
        <f>G34</f>
        <v>0</v>
      </c>
      <c r="H48" s="365" t="s">
        <v>228</v>
      </c>
      <c r="I48" s="363" t="s">
        <v>237</v>
      </c>
      <c r="J48" s="364">
        <f>I36</f>
        <v>0</v>
      </c>
      <c r="K48" s="363"/>
      <c r="L48" s="363"/>
      <c r="M48" s="126"/>
      <c r="N48" s="255"/>
    </row>
    <row r="49" spans="1:14" x14ac:dyDescent="0.25">
      <c r="A49" s="252"/>
      <c r="B49" s="363" t="s">
        <v>235</v>
      </c>
      <c r="C49" s="363"/>
      <c r="D49" s="364">
        <f>U4</f>
        <v>18.75</v>
      </c>
      <c r="E49" s="363" t="s">
        <v>228</v>
      </c>
      <c r="F49" s="363" t="s">
        <v>231</v>
      </c>
      <c r="G49" s="364">
        <f>M34</f>
        <v>0</v>
      </c>
      <c r="H49" s="365"/>
      <c r="I49" s="363"/>
      <c r="J49" s="364"/>
      <c r="K49" s="363"/>
      <c r="L49" s="363"/>
      <c r="M49" s="126"/>
      <c r="N49" s="255"/>
    </row>
    <row r="50" spans="1:14" x14ac:dyDescent="0.25">
      <c r="A50" s="252"/>
      <c r="B50" s="366"/>
      <c r="C50" s="366"/>
      <c r="D50" s="367"/>
      <c r="E50" s="363"/>
      <c r="F50" s="363"/>
      <c r="G50" s="363"/>
      <c r="H50" s="365"/>
      <c r="I50" s="363"/>
      <c r="J50" s="364"/>
      <c r="K50" s="363"/>
      <c r="L50" s="363"/>
      <c r="M50" s="126"/>
      <c r="N50" s="255"/>
    </row>
    <row r="51" spans="1:14" x14ac:dyDescent="0.25">
      <c r="A51" s="252"/>
      <c r="B51" s="363" t="s">
        <v>159</v>
      </c>
      <c r="C51" s="363"/>
      <c r="D51" s="363"/>
      <c r="E51" s="363"/>
      <c r="F51" s="363" t="s">
        <v>229</v>
      </c>
      <c r="G51" s="363" t="s">
        <v>229</v>
      </c>
      <c r="H51" s="363" t="s">
        <v>160</v>
      </c>
      <c r="I51" s="363"/>
      <c r="J51" s="363"/>
      <c r="K51" s="363"/>
      <c r="L51" s="363"/>
      <c r="M51" s="126"/>
      <c r="N51" s="255"/>
    </row>
    <row r="52" spans="1:14" x14ac:dyDescent="0.25">
      <c r="A52" s="252"/>
      <c r="B52" s="363" t="s">
        <v>215</v>
      </c>
      <c r="C52" s="363"/>
      <c r="D52" s="368">
        <f>D18</f>
        <v>0</v>
      </c>
      <c r="E52" s="363"/>
      <c r="F52" s="365">
        <f>H18</f>
        <v>0</v>
      </c>
      <c r="G52" s="363" t="s">
        <v>218</v>
      </c>
      <c r="H52" s="368">
        <f>J18</f>
        <v>0</v>
      </c>
      <c r="I52" s="363"/>
      <c r="J52" s="364">
        <f>N18</f>
        <v>0</v>
      </c>
      <c r="K52" s="363"/>
      <c r="L52" s="363"/>
      <c r="M52" s="126"/>
      <c r="N52" s="255"/>
    </row>
    <row r="53" spans="1:14" x14ac:dyDescent="0.25">
      <c r="A53" s="252"/>
      <c r="B53" s="363" t="s">
        <v>219</v>
      </c>
      <c r="C53" s="363"/>
      <c r="D53" s="368">
        <f>D19</f>
        <v>0</v>
      </c>
      <c r="E53" s="363"/>
      <c r="F53" s="365">
        <f>H19</f>
        <v>0</v>
      </c>
      <c r="G53" s="363" t="s">
        <v>226</v>
      </c>
      <c r="H53" s="368">
        <f>J19</f>
        <v>0</v>
      </c>
      <c r="I53" s="363"/>
      <c r="J53" s="364">
        <f>N19</f>
        <v>0</v>
      </c>
      <c r="K53" s="363"/>
      <c r="L53" s="363"/>
      <c r="M53" s="126"/>
      <c r="N53" s="255"/>
    </row>
    <row r="54" spans="1:14" x14ac:dyDescent="0.25">
      <c r="A54" s="252"/>
      <c r="B54" s="363" t="s">
        <v>220</v>
      </c>
      <c r="C54" s="363"/>
      <c r="D54" s="368">
        <f>D24</f>
        <v>0</v>
      </c>
      <c r="E54" s="363"/>
      <c r="F54" s="365">
        <f>H24</f>
        <v>0</v>
      </c>
      <c r="G54" s="363" t="s">
        <v>226</v>
      </c>
      <c r="H54" s="368">
        <f>J24</f>
        <v>0</v>
      </c>
      <c r="I54" s="363"/>
      <c r="J54" s="364">
        <f>N24</f>
        <v>0</v>
      </c>
      <c r="K54" s="363"/>
      <c r="L54" s="363"/>
      <c r="M54" s="126"/>
      <c r="N54" s="255"/>
    </row>
    <row r="55" spans="1:14" x14ac:dyDescent="0.25">
      <c r="A55" s="252"/>
      <c r="B55" s="363" t="s">
        <v>221</v>
      </c>
      <c r="C55" s="363"/>
      <c r="D55" s="368">
        <f>D20</f>
        <v>0</v>
      </c>
      <c r="E55" s="363"/>
      <c r="F55" s="365">
        <f>H20</f>
        <v>0</v>
      </c>
      <c r="G55" s="363" t="s">
        <v>230</v>
      </c>
      <c r="H55" s="368">
        <f>J20</f>
        <v>0</v>
      </c>
      <c r="I55" s="363"/>
      <c r="J55" s="364">
        <f>N20</f>
        <v>0</v>
      </c>
      <c r="K55" s="363"/>
      <c r="L55" s="363"/>
      <c r="M55" s="126"/>
      <c r="N55" s="255"/>
    </row>
    <row r="56" spans="1:14" x14ac:dyDescent="0.25">
      <c r="A56" s="252"/>
      <c r="B56" s="363" t="s">
        <v>222</v>
      </c>
      <c r="C56" s="363"/>
      <c r="D56" s="368">
        <f>D21</f>
        <v>0</v>
      </c>
      <c r="E56" s="363"/>
      <c r="F56" s="365">
        <f>H21</f>
        <v>0</v>
      </c>
      <c r="G56" s="363" t="s">
        <v>230</v>
      </c>
      <c r="H56" s="368">
        <f>J21</f>
        <v>0</v>
      </c>
      <c r="I56" s="363"/>
      <c r="J56" s="364">
        <f>N21</f>
        <v>0</v>
      </c>
      <c r="K56" s="363"/>
      <c r="L56" s="363"/>
      <c r="M56" s="126"/>
      <c r="N56" s="255"/>
    </row>
    <row r="57" spans="1:14" x14ac:dyDescent="0.25">
      <c r="A57" s="252"/>
      <c r="B57" s="363" t="s">
        <v>223</v>
      </c>
      <c r="C57" s="363"/>
      <c r="D57" s="368">
        <f>D22</f>
        <v>0</v>
      </c>
      <c r="E57" s="363"/>
      <c r="F57" s="365">
        <f>H22</f>
        <v>0</v>
      </c>
      <c r="G57" s="363" t="s">
        <v>230</v>
      </c>
      <c r="H57" s="368">
        <f>J22</f>
        <v>0</v>
      </c>
      <c r="I57" s="363"/>
      <c r="J57" s="364">
        <f>N22</f>
        <v>0</v>
      </c>
      <c r="K57" s="363"/>
      <c r="L57" s="363"/>
      <c r="M57" s="126"/>
      <c r="N57" s="255"/>
    </row>
    <row r="58" spans="1:14" x14ac:dyDescent="0.25">
      <c r="A58" s="252"/>
      <c r="B58" s="363" t="s">
        <v>225</v>
      </c>
      <c r="C58" s="369"/>
      <c r="D58" s="368">
        <f>D23</f>
        <v>0</v>
      </c>
      <c r="E58" s="363"/>
      <c r="F58" s="365">
        <f>H23</f>
        <v>0</v>
      </c>
      <c r="G58" s="363" t="s">
        <v>227</v>
      </c>
      <c r="H58" s="368">
        <f>J23</f>
        <v>0</v>
      </c>
      <c r="I58" s="363"/>
      <c r="J58" s="364">
        <f>N23</f>
        <v>0</v>
      </c>
      <c r="K58" s="363" t="str">
        <f>IF(L10&gt;0,"   Rate=","")</f>
        <v xml:space="preserve">   Rate=</v>
      </c>
      <c r="L58" s="369">
        <f>IF(L10&gt;0,L10,"")</f>
        <v>0.1</v>
      </c>
      <c r="M58" s="126"/>
      <c r="N58" s="255"/>
    </row>
    <row r="59" spans="1:14" x14ac:dyDescent="0.25">
      <c r="A59" s="252"/>
      <c r="B59" s="363" t="s">
        <v>216</v>
      </c>
      <c r="C59" s="363"/>
      <c r="D59" s="368">
        <f>D25</f>
        <v>0</v>
      </c>
      <c r="E59" s="363"/>
      <c r="F59" s="365">
        <f>H25</f>
        <v>0</v>
      </c>
      <c r="G59" s="363" t="s">
        <v>232</v>
      </c>
      <c r="H59" s="368">
        <f>J25</f>
        <v>0</v>
      </c>
      <c r="I59" s="363"/>
      <c r="J59" s="364">
        <f>N25</f>
        <v>0</v>
      </c>
      <c r="K59" s="363"/>
      <c r="L59" s="363"/>
      <c r="M59" s="126"/>
      <c r="N59" s="255"/>
    </row>
    <row r="60" spans="1:14" x14ac:dyDescent="0.25">
      <c r="A60" s="252"/>
      <c r="B60" s="363" t="s">
        <v>214</v>
      </c>
      <c r="C60" s="363"/>
      <c r="D60" s="363"/>
      <c r="E60" s="363"/>
      <c r="F60" s="365" t="s">
        <v>217</v>
      </c>
      <c r="G60" s="363"/>
      <c r="H60" s="363"/>
      <c r="I60" s="363"/>
      <c r="J60" s="363"/>
      <c r="K60" s="363"/>
      <c r="L60" s="363"/>
      <c r="M60" s="126"/>
      <c r="N60" s="255"/>
    </row>
    <row r="61" spans="1:14" x14ac:dyDescent="0.25">
      <c r="A61" s="252"/>
      <c r="B61" s="363" t="s">
        <v>224</v>
      </c>
      <c r="C61" s="363"/>
      <c r="D61" s="368">
        <f>SUM(D26:D28)</f>
        <v>0</v>
      </c>
      <c r="E61" s="363"/>
      <c r="F61" s="365">
        <f>SUM(H26:H28)</f>
        <v>0</v>
      </c>
      <c r="G61" s="363" t="s">
        <v>226</v>
      </c>
      <c r="H61" s="368">
        <f>SUM(J26:J28)</f>
        <v>0</v>
      </c>
      <c r="I61" s="363"/>
      <c r="J61" s="364">
        <f>SUM(N26:N28)</f>
        <v>0</v>
      </c>
      <c r="K61" s="363"/>
      <c r="L61" s="363"/>
      <c r="M61" s="126"/>
      <c r="N61" s="255"/>
    </row>
    <row r="62" spans="1:14" x14ac:dyDescent="0.25">
      <c r="A62" s="252"/>
      <c r="B62" s="363" t="str">
        <f>IF(OR(F10&gt;0,F11&gt;0,F12&gt;0,I10&gt;0,I11&gt;0),"Other Pay","")</f>
        <v/>
      </c>
      <c r="C62" s="363"/>
      <c r="D62" s="363" t="s">
        <v>218</v>
      </c>
      <c r="E62" s="363" t="s">
        <v>227</v>
      </c>
      <c r="F62" s="364" t="str">
        <f>IF(OR(F10&gt;0,F11&gt;0,F12&gt;0,I10&gt;0,I11&gt;0),SUM(H29:H32),"")</f>
        <v/>
      </c>
      <c r="G62" s="363" t="s">
        <v>227</v>
      </c>
      <c r="H62" s="363" t="s">
        <v>227</v>
      </c>
      <c r="I62" s="363"/>
      <c r="J62" s="364" t="str">
        <f>IF(OR(F10&gt;0,F11&gt;0,F12&gt;0,I10&gt;0,I11&gt;0),SUM(N29:N32),"")</f>
        <v/>
      </c>
      <c r="K62" s="363"/>
      <c r="L62" s="363"/>
      <c r="M62" s="126"/>
      <c r="N62" s="255"/>
    </row>
    <row r="63" spans="1:14" x14ac:dyDescent="0.25">
      <c r="A63" s="252"/>
      <c r="B63" s="363" t="str">
        <f>IF(OR(F10&gt;0,F11&gt;0,F12&gt;0,I10&gt;0,I11&gt;0),"Type: (Lead Worker, Extra Duty, Longevity, SPOC DNR 4%)","")</f>
        <v/>
      </c>
      <c r="C63" s="363"/>
      <c r="D63" s="363"/>
      <c r="E63" s="363"/>
      <c r="F63" s="363"/>
      <c r="G63" s="363"/>
      <c r="H63" s="363"/>
      <c r="I63" s="363"/>
      <c r="J63" s="363"/>
      <c r="K63" s="363"/>
      <c r="L63" s="363"/>
      <c r="M63" s="126"/>
      <c r="N63" s="255"/>
    </row>
    <row r="64" spans="1:14" x14ac:dyDescent="0.25">
      <c r="A64" s="296"/>
      <c r="B64" s="360"/>
      <c r="C64" s="360"/>
      <c r="D64" s="360"/>
      <c r="E64" s="360"/>
      <c r="F64" s="360"/>
      <c r="G64" s="360"/>
      <c r="H64" s="360"/>
      <c r="I64" s="360"/>
      <c r="J64" s="360"/>
      <c r="K64" s="360"/>
      <c r="L64" s="360"/>
      <c r="M64" s="297"/>
      <c r="N64" s="298"/>
    </row>
    <row r="65" spans="2:12" x14ac:dyDescent="0.25">
      <c r="B65" s="356"/>
      <c r="C65" s="356"/>
      <c r="D65" s="356"/>
      <c r="E65" s="356"/>
      <c r="F65" s="356"/>
      <c r="G65" s="356"/>
      <c r="H65" s="356"/>
      <c r="I65" s="356"/>
      <c r="J65" s="356"/>
      <c r="K65" s="356"/>
      <c r="L65" s="356"/>
    </row>
  </sheetData>
  <sheetProtection selectLockedCells="1"/>
  <mergeCells count="11">
    <mergeCell ref="E2:G2"/>
    <mergeCell ref="I2:K3"/>
    <mergeCell ref="F4:G4"/>
    <mergeCell ref="F5:G5"/>
    <mergeCell ref="B14:D15"/>
    <mergeCell ref="J14:K15"/>
    <mergeCell ref="A38:O40"/>
    <mergeCell ref="C9:N9"/>
    <mergeCell ref="G34:H34"/>
    <mergeCell ref="M34:N34"/>
    <mergeCell ref="I36:J36"/>
  </mergeCells>
  <printOptions horizontalCentered="1"/>
  <pageMargins left="0.25" right="0.25" top="0.65" bottom="0.3" header="0.3" footer="0.3"/>
  <pageSetup scale="88" fitToWidth="2" orientation="landscape" r:id="rId1"/>
  <headerFooter differentFirst="1">
    <oddHeader>&amp;C&amp;"-,Bold"&amp;14Hourly Rates Used in Calculations</oddHeader>
    <oddFooter>&amp;C&amp;P of &amp;N</oddFooter>
    <firstHeader>&amp;C&amp;"-,Bold"&amp;16Pay Adjustment Calculator</firstHeader>
    <firstFooter>&amp;C&amp;P of &amp;N</firstFooter>
  </headerFooter>
  <colBreaks count="1" manualBreakCount="1">
    <brk id="16" max="4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Pay Adj Rate Calculator</vt:lpstr>
      <vt:lpstr>Advanced Appt Rate Calculator</vt:lpstr>
      <vt:lpstr>Pay Incr - Back Pay</vt:lpstr>
      <vt:lpstr>Instructions</vt:lpstr>
      <vt:lpstr>Regular Vac-Sick Payout</vt:lpstr>
      <vt:lpstr>SLIP Vac-Sick Payout</vt:lpstr>
      <vt:lpstr>Average 6PPs</vt:lpstr>
      <vt:lpstr>Step Incr - Vac Ann Date</vt:lpstr>
      <vt:lpstr>Pay Adjustments</vt:lpstr>
      <vt:lpstr>Lead Worker-SPOC 4%</vt:lpstr>
      <vt:lpstr>Age Calculator</vt:lpstr>
      <vt:lpstr>'Lead Worker-SPOC 4%'!Print_Area</vt:lpstr>
      <vt:lpstr>'Pay Adjustments'!Print_Area</vt:lpstr>
    </vt:vector>
  </TitlesOfParts>
  <Company>State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Elise Mullen</dc:creator>
  <cp:lastModifiedBy>Ainger, Steven [DAS]</cp:lastModifiedBy>
  <cp:lastPrinted>2017-03-01T16:44:46Z</cp:lastPrinted>
  <dcterms:created xsi:type="dcterms:W3CDTF">2012-02-16T21:37:37Z</dcterms:created>
  <dcterms:modified xsi:type="dcterms:W3CDTF">2025-04-30T20:04:09Z</dcterms:modified>
</cp:coreProperties>
</file>